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3.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filesrv\ファイルサーバリンク\福祉部障害施策推進課\103物価高騰対策支援事業\★R8物価高騰作業\一木システム（事業所へ送るやつ）\"/>
    </mc:Choice>
  </mc:AlternateContent>
  <xr:revisionPtr revIDLastSave="0" documentId="13_ncr:1_{6FEBD3D7-5B59-43FD-A28D-E9F53A2D78DA}" xr6:coauthVersionLast="47" xr6:coauthVersionMax="47" xr10:uidLastSave="{00000000-0000-0000-0000-000000000000}"/>
  <workbookProtection workbookAlgorithmName="SHA-512" workbookHashValue="Awm2La0EqtZOm+VhtQSBskG8WB7yO/7EbFaYq3PZL2t4larHoS4TJmasTT5nD7Wxj3lZSX1F+VKPB6x8JSsf/Q==" workbookSaltValue="rjir3XgiOiooz5ckTBHmig==" workbookSpinCount="100000" lockStructure="1"/>
  <bookViews>
    <workbookView xWindow="-120" yWindow="-120" windowWidth="20730" windowHeight="11040" tabRatio="749" xr2:uid="{00000000-000D-0000-FFFF-FFFF00000000}"/>
  </bookViews>
  <sheets>
    <sheet name="検索" sheetId="24" r:id="rId1"/>
    <sheet name="入力シート" sheetId="5" r:id="rId2"/>
    <sheet name="（様式第１）申請兼請求書" sheetId="21" r:id="rId3"/>
    <sheet name="様式第３" sheetId="26" state="hidden" r:id="rId4"/>
    <sheet name="取消通知" sheetId="27" state="hidden" r:id="rId5"/>
    <sheet name="貼付用データ" sheetId="25" r:id="rId6"/>
    <sheet name="台帳" sheetId="23" state="hidden" r:id="rId7"/>
    <sheet name="単価" sheetId="29" state="hidden" r:id="rId8"/>
  </sheets>
  <definedNames>
    <definedName name="_xlnm._FilterDatabase" localSheetId="6" hidden="1">台帳!$A$1:$L$1177</definedName>
    <definedName name="_xlnm.Print_Area" localSheetId="2">'（様式第１）申請兼請求書'!$A$1:$AT$82</definedName>
    <definedName name="_xlnm.Print_Area" localSheetId="4">取消通知!$A$1:$H$36</definedName>
    <definedName name="_xlnm.Print_Area" localSheetId="1">入力シート!$A$1:$AM$79</definedName>
    <definedName name="_xlnm.Print_Area" localSheetId="3">様式第３!$A$1:$H$28</definedName>
    <definedName name="_xlnm.Print_Titles" localSheetId="2">'（様式第１）申請兼請求書'!$1:$1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47" i="5" l="1"/>
  <c r="C13" i="26"/>
  <c r="G3" i="26"/>
  <c r="C13" i="27"/>
  <c r="G3" i="27"/>
  <c r="L3" i="23"/>
  <c r="L4" i="23"/>
  <c r="L5" i="23"/>
  <c r="L6" i="23"/>
  <c r="L7" i="23"/>
  <c r="L8" i="23"/>
  <c r="L9" i="23"/>
  <c r="L10" i="23"/>
  <c r="L11" i="23"/>
  <c r="L12" i="23"/>
  <c r="L13" i="23"/>
  <c r="L14"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L40" i="23"/>
  <c r="L41" i="23"/>
  <c r="L42" i="23"/>
  <c r="L43" i="23"/>
  <c r="L44" i="23"/>
  <c r="L45" i="23"/>
  <c r="L46" i="23"/>
  <c r="L47" i="23"/>
  <c r="L48" i="23"/>
  <c r="L49" i="23"/>
  <c r="L50" i="23"/>
  <c r="L51" i="23"/>
  <c r="L52" i="23"/>
  <c r="L53" i="23"/>
  <c r="L54" i="23"/>
  <c r="L55" i="23"/>
  <c r="L56" i="23"/>
  <c r="L57" i="23"/>
  <c r="L58" i="23"/>
  <c r="L59" i="23"/>
  <c r="L60" i="23"/>
  <c r="L61" i="23"/>
  <c r="L62" i="23"/>
  <c r="L63" i="23"/>
  <c r="L64" i="23"/>
  <c r="L65" i="23"/>
  <c r="L66" i="23"/>
  <c r="L67" i="23"/>
  <c r="L68" i="23"/>
  <c r="L69" i="23"/>
  <c r="L70" i="23"/>
  <c r="L71" i="23"/>
  <c r="L72" i="23"/>
  <c r="L73" i="23"/>
  <c r="L74" i="23"/>
  <c r="L75" i="23"/>
  <c r="L76" i="23"/>
  <c r="L77" i="23"/>
  <c r="L78" i="23"/>
  <c r="L79" i="23"/>
  <c r="L80" i="23"/>
  <c r="L81" i="23"/>
  <c r="L82" i="23"/>
  <c r="L83" i="23"/>
  <c r="L84" i="23"/>
  <c r="L85" i="23"/>
  <c r="L86" i="23"/>
  <c r="L87" i="23"/>
  <c r="L88" i="23"/>
  <c r="L89" i="23"/>
  <c r="L90" i="23"/>
  <c r="L91" i="23"/>
  <c r="L92" i="23"/>
  <c r="L93" i="23"/>
  <c r="L94" i="23"/>
  <c r="L95" i="23"/>
  <c r="L96" i="23"/>
  <c r="L97" i="23"/>
  <c r="L98" i="23"/>
  <c r="L99" i="23"/>
  <c r="L100" i="23"/>
  <c r="L101" i="23"/>
  <c r="L102" i="23"/>
  <c r="L103" i="23"/>
  <c r="L104" i="23"/>
  <c r="L105" i="23"/>
  <c r="L106" i="23"/>
  <c r="L107" i="23"/>
  <c r="L108" i="23"/>
  <c r="L109" i="23"/>
  <c r="L110" i="23"/>
  <c r="L111" i="23"/>
  <c r="L112" i="23"/>
  <c r="L113" i="23"/>
  <c r="L114" i="23"/>
  <c r="L115" i="23"/>
  <c r="L116" i="23"/>
  <c r="L117" i="23"/>
  <c r="L118" i="23"/>
  <c r="L119" i="23"/>
  <c r="L120" i="23"/>
  <c r="L121" i="23"/>
  <c r="L122" i="23"/>
  <c r="L123" i="23"/>
  <c r="L124" i="23"/>
  <c r="L125" i="23"/>
  <c r="L126" i="23"/>
  <c r="L127" i="23"/>
  <c r="L128" i="23"/>
  <c r="L129" i="23"/>
  <c r="L130" i="23"/>
  <c r="L131" i="23"/>
  <c r="L132" i="23"/>
  <c r="L133" i="23"/>
  <c r="L134" i="23"/>
  <c r="L135" i="23"/>
  <c r="L136" i="23"/>
  <c r="L137" i="23"/>
  <c r="L138" i="23"/>
  <c r="L139" i="23"/>
  <c r="L140" i="23"/>
  <c r="L141" i="23"/>
  <c r="L142" i="23"/>
  <c r="L143" i="23"/>
  <c r="L144" i="23"/>
  <c r="L145" i="23"/>
  <c r="L146" i="23"/>
  <c r="L147" i="23"/>
  <c r="L148" i="23"/>
  <c r="L149" i="23"/>
  <c r="L150" i="23"/>
  <c r="L151" i="23"/>
  <c r="L152" i="23"/>
  <c r="L153" i="23"/>
  <c r="L154" i="23"/>
  <c r="L155" i="23"/>
  <c r="L156" i="23"/>
  <c r="L157" i="23"/>
  <c r="L158" i="23"/>
  <c r="L159" i="23"/>
  <c r="L160" i="23"/>
  <c r="L161" i="23"/>
  <c r="L162" i="23"/>
  <c r="L163" i="23"/>
  <c r="L164" i="23"/>
  <c r="L165" i="23"/>
  <c r="L166" i="23"/>
  <c r="L167" i="23"/>
  <c r="L168" i="23"/>
  <c r="L169" i="23"/>
  <c r="L170" i="23"/>
  <c r="L171" i="23"/>
  <c r="L172" i="23"/>
  <c r="L173" i="23"/>
  <c r="L174" i="23"/>
  <c r="L175" i="23"/>
  <c r="L176" i="23"/>
  <c r="L177" i="23"/>
  <c r="L178" i="23"/>
  <c r="L179" i="23"/>
  <c r="L180" i="23"/>
  <c r="L181" i="23"/>
  <c r="L182" i="23"/>
  <c r="L183" i="23"/>
  <c r="L184" i="23"/>
  <c r="L185" i="23"/>
  <c r="L186" i="23"/>
  <c r="L187" i="23"/>
  <c r="L188" i="23"/>
  <c r="L189" i="23"/>
  <c r="L190" i="23"/>
  <c r="L191" i="23"/>
  <c r="L192" i="23"/>
  <c r="L193" i="23"/>
  <c r="L194" i="23"/>
  <c r="L195" i="23"/>
  <c r="L196" i="23"/>
  <c r="L197" i="23"/>
  <c r="L198" i="23"/>
  <c r="L199" i="23"/>
  <c r="L200" i="23"/>
  <c r="L201" i="23"/>
  <c r="L202" i="23"/>
  <c r="L203" i="23"/>
  <c r="L204" i="23"/>
  <c r="L205" i="23"/>
  <c r="L206" i="23"/>
  <c r="L207" i="23"/>
  <c r="L208" i="23"/>
  <c r="L209" i="23"/>
  <c r="L210" i="23"/>
  <c r="L211" i="23"/>
  <c r="L212" i="23"/>
  <c r="L213" i="23"/>
  <c r="L214" i="23"/>
  <c r="L215" i="23"/>
  <c r="L216" i="23"/>
  <c r="L217" i="23"/>
  <c r="L218" i="23"/>
  <c r="L219" i="23"/>
  <c r="L220" i="23"/>
  <c r="L221" i="23"/>
  <c r="L222" i="23"/>
  <c r="L223" i="23"/>
  <c r="L224" i="23"/>
  <c r="L225" i="23"/>
  <c r="L226" i="23"/>
  <c r="L227" i="23"/>
  <c r="L228" i="23"/>
  <c r="L229" i="23"/>
  <c r="L230" i="23"/>
  <c r="L231" i="23"/>
  <c r="L232" i="23"/>
  <c r="L233" i="23"/>
  <c r="L234" i="23"/>
  <c r="L235" i="23"/>
  <c r="L236" i="23"/>
  <c r="L237" i="23"/>
  <c r="L238" i="23"/>
  <c r="L239" i="23"/>
  <c r="L240" i="23"/>
  <c r="L241" i="23"/>
  <c r="L242" i="23"/>
  <c r="L243" i="23"/>
  <c r="L244" i="23"/>
  <c r="L245" i="23"/>
  <c r="L246" i="23"/>
  <c r="L247" i="23"/>
  <c r="L248" i="23"/>
  <c r="L249" i="23"/>
  <c r="L250" i="23"/>
  <c r="L251" i="23"/>
  <c r="L252" i="23"/>
  <c r="L253" i="23"/>
  <c r="L254" i="23"/>
  <c r="L255" i="23"/>
  <c r="L256" i="23"/>
  <c r="L257" i="23"/>
  <c r="L258" i="23"/>
  <c r="L259" i="23"/>
  <c r="L260" i="23"/>
  <c r="L261" i="23"/>
  <c r="L262" i="23"/>
  <c r="L263" i="23"/>
  <c r="L264" i="23"/>
  <c r="L265" i="23"/>
  <c r="L266" i="23"/>
  <c r="L267" i="23"/>
  <c r="L268" i="23"/>
  <c r="L269" i="23"/>
  <c r="L270" i="23"/>
  <c r="L271" i="23"/>
  <c r="L272" i="23"/>
  <c r="L273" i="23"/>
  <c r="L274" i="23"/>
  <c r="L275" i="23"/>
  <c r="L276" i="23"/>
  <c r="L277" i="23"/>
  <c r="L278" i="23"/>
  <c r="L279" i="23"/>
  <c r="L280" i="23"/>
  <c r="L281" i="23"/>
  <c r="L282" i="23"/>
  <c r="L283" i="23"/>
  <c r="L284" i="23"/>
  <c r="L285" i="23"/>
  <c r="L286" i="23"/>
  <c r="L287" i="23"/>
  <c r="L288" i="23"/>
  <c r="L289" i="23"/>
  <c r="L290" i="23"/>
  <c r="L291" i="23"/>
  <c r="L292" i="23"/>
  <c r="L293" i="23"/>
  <c r="L294" i="23"/>
  <c r="L295" i="23"/>
  <c r="L296" i="23"/>
  <c r="L297" i="23"/>
  <c r="L298" i="23"/>
  <c r="L299" i="23"/>
  <c r="L300" i="23"/>
  <c r="L301" i="23"/>
  <c r="L302" i="23"/>
  <c r="L303" i="23"/>
  <c r="L304" i="23"/>
  <c r="L305" i="23"/>
  <c r="L306" i="23"/>
  <c r="L307" i="23"/>
  <c r="L308" i="23"/>
  <c r="L309" i="23"/>
  <c r="L310" i="23"/>
  <c r="L311" i="23"/>
  <c r="L312" i="23"/>
  <c r="L313" i="23"/>
  <c r="L314" i="23"/>
  <c r="L315" i="23"/>
  <c r="L316" i="23"/>
  <c r="L317" i="23"/>
  <c r="L318" i="23"/>
  <c r="L319" i="23"/>
  <c r="L320" i="23"/>
  <c r="L321" i="23"/>
  <c r="L322" i="23"/>
  <c r="L323" i="23"/>
  <c r="L324" i="23"/>
  <c r="L325" i="23"/>
  <c r="L326" i="23"/>
  <c r="L327" i="23"/>
  <c r="L328" i="23"/>
  <c r="L329" i="23"/>
  <c r="L330" i="23"/>
  <c r="L331" i="23"/>
  <c r="L332" i="23"/>
  <c r="L333" i="23"/>
  <c r="L334" i="23"/>
  <c r="L335" i="23"/>
  <c r="L336" i="23"/>
  <c r="L337" i="23"/>
  <c r="L338" i="23"/>
  <c r="L339" i="23"/>
  <c r="L340" i="23"/>
  <c r="L341" i="23"/>
  <c r="L342" i="23"/>
  <c r="L343" i="23"/>
  <c r="L344" i="23"/>
  <c r="L345" i="23"/>
  <c r="L346" i="23"/>
  <c r="L347" i="23"/>
  <c r="L348" i="23"/>
  <c r="L349" i="23"/>
  <c r="L350" i="23"/>
  <c r="L351" i="23"/>
  <c r="L352" i="23"/>
  <c r="L353" i="23"/>
  <c r="L354" i="23"/>
  <c r="L355" i="23"/>
  <c r="L356" i="23"/>
  <c r="L357" i="23"/>
  <c r="L358" i="23"/>
  <c r="L359" i="23"/>
  <c r="L360" i="23"/>
  <c r="L361" i="23"/>
  <c r="L362" i="23"/>
  <c r="L363" i="23"/>
  <c r="L364" i="23"/>
  <c r="L365" i="23"/>
  <c r="L366" i="23"/>
  <c r="L367" i="23"/>
  <c r="L368" i="23"/>
  <c r="L369" i="23"/>
  <c r="L370" i="23"/>
  <c r="L371" i="23"/>
  <c r="L372" i="23"/>
  <c r="L373" i="23"/>
  <c r="L374" i="23"/>
  <c r="L375" i="23"/>
  <c r="L376" i="23"/>
  <c r="L377" i="23"/>
  <c r="L378" i="23"/>
  <c r="L379" i="23"/>
  <c r="L380" i="23"/>
  <c r="L381" i="23"/>
  <c r="L382" i="23"/>
  <c r="L383" i="23"/>
  <c r="L384" i="23"/>
  <c r="L385" i="23"/>
  <c r="L386" i="23"/>
  <c r="L387" i="23"/>
  <c r="L388" i="23"/>
  <c r="L389" i="23"/>
  <c r="L390" i="23"/>
  <c r="L391" i="23"/>
  <c r="L392" i="23"/>
  <c r="L393" i="23"/>
  <c r="L394" i="23"/>
  <c r="L395" i="23"/>
  <c r="L396" i="23"/>
  <c r="L397" i="23"/>
  <c r="L398" i="23"/>
  <c r="L399" i="23"/>
  <c r="L400" i="23"/>
  <c r="L401" i="23"/>
  <c r="L402" i="23"/>
  <c r="L403" i="23"/>
  <c r="L404" i="23"/>
  <c r="L405" i="23"/>
  <c r="L406" i="23"/>
  <c r="L407" i="23"/>
  <c r="L408" i="23"/>
  <c r="L409" i="23"/>
  <c r="L410" i="23"/>
  <c r="L411" i="23"/>
  <c r="L412" i="23"/>
  <c r="L413" i="23"/>
  <c r="L414" i="23"/>
  <c r="L415" i="23"/>
  <c r="L416" i="23"/>
  <c r="L417" i="23"/>
  <c r="L418" i="23"/>
  <c r="L419" i="23"/>
  <c r="L420" i="23"/>
  <c r="L421" i="23"/>
  <c r="L422" i="23"/>
  <c r="L423" i="23"/>
  <c r="L424" i="23"/>
  <c r="L425" i="23"/>
  <c r="L426" i="23"/>
  <c r="L427" i="23"/>
  <c r="L428" i="23"/>
  <c r="L429" i="23"/>
  <c r="L430" i="23"/>
  <c r="L431" i="23"/>
  <c r="L432" i="23"/>
  <c r="L433" i="23"/>
  <c r="L434" i="23"/>
  <c r="L435" i="23"/>
  <c r="L436" i="23"/>
  <c r="L437" i="23"/>
  <c r="L438" i="23"/>
  <c r="L439" i="23"/>
  <c r="L440" i="23"/>
  <c r="L441" i="23"/>
  <c r="L442" i="23"/>
  <c r="L443" i="23"/>
  <c r="L444" i="23"/>
  <c r="L445" i="23"/>
  <c r="L446" i="23"/>
  <c r="L447" i="23"/>
  <c r="L448" i="23"/>
  <c r="L449" i="23"/>
  <c r="L450" i="23"/>
  <c r="L451" i="23"/>
  <c r="L452" i="23"/>
  <c r="L453" i="23"/>
  <c r="L454" i="23"/>
  <c r="L455" i="23"/>
  <c r="L456" i="23"/>
  <c r="L457" i="23"/>
  <c r="L458" i="23"/>
  <c r="L459" i="23"/>
  <c r="L460" i="23"/>
  <c r="L461" i="23"/>
  <c r="L462" i="23"/>
  <c r="L463" i="23"/>
  <c r="L464" i="23"/>
  <c r="L465" i="23"/>
  <c r="L466" i="23"/>
  <c r="L467" i="23"/>
  <c r="L468" i="23"/>
  <c r="L469" i="23"/>
  <c r="L470" i="23"/>
  <c r="L471" i="23"/>
  <c r="L472" i="23"/>
  <c r="L473" i="23"/>
  <c r="L474" i="23"/>
  <c r="L475" i="23"/>
  <c r="L476" i="23"/>
  <c r="L477" i="23"/>
  <c r="L478" i="23"/>
  <c r="L479" i="23"/>
  <c r="L480" i="23"/>
  <c r="L481" i="23"/>
  <c r="L482" i="23"/>
  <c r="L483" i="23"/>
  <c r="L484" i="23"/>
  <c r="L485" i="23"/>
  <c r="L486" i="23"/>
  <c r="L487" i="23"/>
  <c r="L488" i="23"/>
  <c r="L489" i="23"/>
  <c r="L490" i="23"/>
  <c r="L491" i="23"/>
  <c r="L492" i="23"/>
  <c r="L493" i="23"/>
  <c r="L494" i="23"/>
  <c r="L495" i="23"/>
  <c r="L496" i="23"/>
  <c r="L497" i="23"/>
  <c r="L498" i="23"/>
  <c r="L499" i="23"/>
  <c r="L500" i="23"/>
  <c r="L501" i="23"/>
  <c r="L502" i="23"/>
  <c r="L503" i="23"/>
  <c r="L504" i="23"/>
  <c r="L505" i="23"/>
  <c r="L506" i="23"/>
  <c r="L507" i="23"/>
  <c r="L508" i="23"/>
  <c r="L509" i="23"/>
  <c r="L510" i="23"/>
  <c r="L511" i="23"/>
  <c r="L512" i="23"/>
  <c r="L513" i="23"/>
  <c r="L514" i="23"/>
  <c r="L515" i="23"/>
  <c r="L516" i="23"/>
  <c r="L517" i="23"/>
  <c r="L518" i="23"/>
  <c r="L519" i="23"/>
  <c r="L520" i="23"/>
  <c r="L521" i="23"/>
  <c r="L522" i="23"/>
  <c r="L523" i="23"/>
  <c r="L524" i="23"/>
  <c r="L525" i="23"/>
  <c r="L526" i="23"/>
  <c r="L527" i="23"/>
  <c r="L528" i="23"/>
  <c r="L529" i="23"/>
  <c r="L530" i="23"/>
  <c r="L531" i="23"/>
  <c r="L532" i="23"/>
  <c r="L533" i="23"/>
  <c r="L534" i="23"/>
  <c r="L535" i="23"/>
  <c r="L536" i="23"/>
  <c r="L537" i="23"/>
  <c r="L538" i="23"/>
  <c r="L539" i="23"/>
  <c r="L540" i="23"/>
  <c r="L541" i="23"/>
  <c r="L542" i="23"/>
  <c r="L543" i="23"/>
  <c r="L544" i="23"/>
  <c r="L545" i="23"/>
  <c r="L546" i="23"/>
  <c r="L547" i="23"/>
  <c r="L548" i="23"/>
  <c r="L549" i="23"/>
  <c r="L550" i="23"/>
  <c r="L551" i="23"/>
  <c r="L552" i="23"/>
  <c r="L553" i="23"/>
  <c r="L554" i="23"/>
  <c r="L555" i="23"/>
  <c r="L556" i="23"/>
  <c r="L557" i="23"/>
  <c r="L558" i="23"/>
  <c r="L559" i="23"/>
  <c r="L560" i="23"/>
  <c r="L561" i="23"/>
  <c r="L562" i="23"/>
  <c r="L563" i="23"/>
  <c r="L564" i="23"/>
  <c r="L565" i="23"/>
  <c r="L566" i="23"/>
  <c r="L567" i="23"/>
  <c r="L568" i="23"/>
  <c r="L569" i="23"/>
  <c r="L570" i="23"/>
  <c r="L571" i="23"/>
  <c r="L572" i="23"/>
  <c r="L573" i="23"/>
  <c r="L574" i="23"/>
  <c r="L575" i="23"/>
  <c r="L576" i="23"/>
  <c r="L577" i="23"/>
  <c r="L578" i="23"/>
  <c r="L579" i="23"/>
  <c r="L580" i="23"/>
  <c r="L581" i="23"/>
  <c r="L582" i="23"/>
  <c r="L583" i="23"/>
  <c r="L584" i="23"/>
  <c r="L585" i="23"/>
  <c r="L586" i="23"/>
  <c r="L587" i="23"/>
  <c r="L588" i="23"/>
  <c r="L589" i="23"/>
  <c r="L590" i="23"/>
  <c r="L591" i="23"/>
  <c r="L592" i="23"/>
  <c r="L593" i="23"/>
  <c r="L594" i="23"/>
  <c r="L595" i="23"/>
  <c r="L596" i="23"/>
  <c r="L597" i="23"/>
  <c r="L598" i="23"/>
  <c r="L599" i="23"/>
  <c r="L600" i="23"/>
  <c r="L601" i="23"/>
  <c r="L602" i="23"/>
  <c r="L603" i="23"/>
  <c r="L604" i="23"/>
  <c r="L605" i="23"/>
  <c r="L606" i="23"/>
  <c r="L607" i="23"/>
  <c r="L608" i="23"/>
  <c r="L609" i="23"/>
  <c r="L610" i="23"/>
  <c r="L611" i="23"/>
  <c r="L612" i="23"/>
  <c r="L613" i="23"/>
  <c r="L614" i="23"/>
  <c r="L615" i="23"/>
  <c r="L616" i="23"/>
  <c r="L617" i="23"/>
  <c r="L618" i="23"/>
  <c r="L619" i="23"/>
  <c r="L620" i="23"/>
  <c r="L621" i="23"/>
  <c r="L622" i="23"/>
  <c r="L623" i="23"/>
  <c r="L624" i="23"/>
  <c r="L625" i="23"/>
  <c r="L626" i="23"/>
  <c r="L627" i="23"/>
  <c r="L628" i="23"/>
  <c r="L629" i="23"/>
  <c r="L630" i="23"/>
  <c r="L631" i="23"/>
  <c r="L632" i="23"/>
  <c r="L633" i="23"/>
  <c r="L634" i="23"/>
  <c r="L635" i="23"/>
  <c r="L636" i="23"/>
  <c r="L637" i="23"/>
  <c r="L638" i="23"/>
  <c r="L639" i="23"/>
  <c r="L640" i="23"/>
  <c r="L641" i="23"/>
  <c r="L642" i="23"/>
  <c r="L643" i="23"/>
  <c r="L644" i="23"/>
  <c r="L645" i="23"/>
  <c r="L646" i="23"/>
  <c r="L647" i="23"/>
  <c r="L648" i="23"/>
  <c r="L649" i="23"/>
  <c r="L650" i="23"/>
  <c r="L651" i="23"/>
  <c r="L652" i="23"/>
  <c r="L653" i="23"/>
  <c r="L654" i="23"/>
  <c r="L655" i="23"/>
  <c r="L656" i="23"/>
  <c r="L657" i="23"/>
  <c r="L658" i="23"/>
  <c r="L659" i="23"/>
  <c r="L660" i="23"/>
  <c r="L661" i="23"/>
  <c r="L662" i="23"/>
  <c r="L663" i="23"/>
  <c r="L664" i="23"/>
  <c r="L665" i="23"/>
  <c r="L666" i="23"/>
  <c r="L667" i="23"/>
  <c r="L668" i="23"/>
  <c r="L669" i="23"/>
  <c r="L670" i="23"/>
  <c r="L671" i="23"/>
  <c r="L672" i="23"/>
  <c r="L673" i="23"/>
  <c r="L674" i="23"/>
  <c r="L675" i="23"/>
  <c r="L676" i="23"/>
  <c r="L677" i="23"/>
  <c r="L678" i="23"/>
  <c r="L679" i="23"/>
  <c r="L680" i="23"/>
  <c r="L681" i="23"/>
  <c r="L682" i="23"/>
  <c r="L683" i="23"/>
  <c r="L684" i="23"/>
  <c r="L685" i="23"/>
  <c r="L686" i="23"/>
  <c r="L687" i="23"/>
  <c r="L688" i="23"/>
  <c r="L689" i="23"/>
  <c r="L690" i="23"/>
  <c r="L691" i="23"/>
  <c r="L692" i="23"/>
  <c r="L693" i="23"/>
  <c r="L694" i="23"/>
  <c r="L695" i="23"/>
  <c r="L696" i="23"/>
  <c r="L697" i="23"/>
  <c r="L698" i="23"/>
  <c r="L699" i="23"/>
  <c r="L700" i="23"/>
  <c r="L701" i="23"/>
  <c r="L702" i="23"/>
  <c r="L703" i="23"/>
  <c r="L704" i="23"/>
  <c r="L705" i="23"/>
  <c r="L706" i="23"/>
  <c r="L707" i="23"/>
  <c r="L708" i="23"/>
  <c r="L709" i="23"/>
  <c r="L710" i="23"/>
  <c r="L711" i="23"/>
  <c r="L712" i="23"/>
  <c r="L713" i="23"/>
  <c r="L714" i="23"/>
  <c r="L715" i="23"/>
  <c r="L716" i="23"/>
  <c r="L717" i="23"/>
  <c r="L718" i="23"/>
  <c r="L719" i="23"/>
  <c r="L720" i="23"/>
  <c r="L721" i="23"/>
  <c r="L722" i="23"/>
  <c r="L723" i="23"/>
  <c r="L724" i="23"/>
  <c r="L725" i="23"/>
  <c r="L726" i="23"/>
  <c r="L727" i="23"/>
  <c r="L728" i="23"/>
  <c r="L729" i="23"/>
  <c r="L730" i="23"/>
  <c r="L731" i="23"/>
  <c r="L732" i="23"/>
  <c r="L733" i="23"/>
  <c r="L734" i="23"/>
  <c r="L735" i="23"/>
  <c r="L736" i="23"/>
  <c r="L737" i="23"/>
  <c r="L738" i="23"/>
  <c r="L739" i="23"/>
  <c r="L740" i="23"/>
  <c r="L741" i="23"/>
  <c r="L742" i="23"/>
  <c r="L743" i="23"/>
  <c r="L744" i="23"/>
  <c r="L745" i="23"/>
  <c r="L746" i="23"/>
  <c r="L747" i="23"/>
  <c r="L748" i="23"/>
  <c r="L749" i="23"/>
  <c r="L750" i="23"/>
  <c r="L751" i="23"/>
  <c r="L752" i="23"/>
  <c r="L753" i="23"/>
  <c r="L754" i="23"/>
  <c r="L755" i="23"/>
  <c r="L756" i="23"/>
  <c r="L757" i="23"/>
  <c r="L758" i="23"/>
  <c r="L759" i="23"/>
  <c r="L760" i="23"/>
  <c r="L761" i="23"/>
  <c r="L762" i="23"/>
  <c r="L763" i="23"/>
  <c r="L764" i="23"/>
  <c r="L765" i="23"/>
  <c r="L766" i="23"/>
  <c r="L767" i="23"/>
  <c r="L768" i="23"/>
  <c r="L769" i="23"/>
  <c r="L770" i="23"/>
  <c r="L771" i="23"/>
  <c r="L772" i="23"/>
  <c r="L773" i="23"/>
  <c r="L774" i="23"/>
  <c r="L775" i="23"/>
  <c r="L776" i="23"/>
  <c r="L777" i="23"/>
  <c r="L778" i="23"/>
  <c r="L779" i="23"/>
  <c r="L780" i="23"/>
  <c r="L781" i="23"/>
  <c r="L782" i="23"/>
  <c r="L783" i="23"/>
  <c r="L784" i="23"/>
  <c r="L785" i="23"/>
  <c r="L786" i="23"/>
  <c r="L787" i="23"/>
  <c r="L788" i="23"/>
  <c r="L789" i="23"/>
  <c r="L790" i="23"/>
  <c r="L791" i="23"/>
  <c r="L792" i="23"/>
  <c r="L793" i="23"/>
  <c r="L794" i="23"/>
  <c r="L795" i="23"/>
  <c r="L796" i="23"/>
  <c r="L797" i="23"/>
  <c r="L798" i="23"/>
  <c r="L799" i="23"/>
  <c r="L800" i="23"/>
  <c r="L801" i="23"/>
  <c r="L802" i="23"/>
  <c r="L803" i="23"/>
  <c r="L804" i="23"/>
  <c r="L805" i="23"/>
  <c r="L806" i="23"/>
  <c r="L807" i="23"/>
  <c r="L808" i="23"/>
  <c r="L809" i="23"/>
  <c r="L810" i="23"/>
  <c r="L811" i="23"/>
  <c r="L812" i="23"/>
  <c r="L813" i="23"/>
  <c r="L814" i="23"/>
  <c r="L815" i="23"/>
  <c r="L816" i="23"/>
  <c r="L817" i="23"/>
  <c r="L818" i="23"/>
  <c r="L819" i="23"/>
  <c r="L820" i="23"/>
  <c r="L821" i="23"/>
  <c r="L822" i="23"/>
  <c r="L823" i="23"/>
  <c r="L824" i="23"/>
  <c r="L825" i="23"/>
  <c r="L826" i="23"/>
  <c r="L827" i="23"/>
  <c r="L828" i="23"/>
  <c r="L829" i="23"/>
  <c r="L830" i="23"/>
  <c r="L831" i="23"/>
  <c r="L832" i="23"/>
  <c r="L833" i="23"/>
  <c r="L834" i="23"/>
  <c r="L835" i="23"/>
  <c r="L836" i="23"/>
  <c r="L837" i="23"/>
  <c r="L838" i="23"/>
  <c r="L839" i="23"/>
  <c r="L840" i="23"/>
  <c r="L841" i="23"/>
  <c r="L842" i="23"/>
  <c r="L843" i="23"/>
  <c r="L844" i="23"/>
  <c r="L845" i="23"/>
  <c r="L846" i="23"/>
  <c r="L847" i="23"/>
  <c r="L848" i="23"/>
  <c r="L849" i="23"/>
  <c r="L850" i="23"/>
  <c r="L851" i="23"/>
  <c r="L852" i="23"/>
  <c r="L853" i="23"/>
  <c r="L854" i="23"/>
  <c r="L855" i="23"/>
  <c r="L856" i="23"/>
  <c r="L857" i="23"/>
  <c r="L858" i="23"/>
  <c r="L859" i="23"/>
  <c r="L860" i="23"/>
  <c r="L861" i="23"/>
  <c r="L862" i="23"/>
  <c r="L863" i="23"/>
  <c r="L864" i="23"/>
  <c r="L865" i="23"/>
  <c r="L866" i="23"/>
  <c r="L867" i="23"/>
  <c r="L868" i="23"/>
  <c r="L869" i="23"/>
  <c r="L870" i="23"/>
  <c r="L871" i="23"/>
  <c r="L872" i="23"/>
  <c r="L873" i="23"/>
  <c r="L874" i="23"/>
  <c r="L875" i="23"/>
  <c r="L876" i="23"/>
  <c r="L877" i="23"/>
  <c r="L878" i="23"/>
  <c r="L879" i="23"/>
  <c r="L880" i="23"/>
  <c r="L881" i="23"/>
  <c r="L882" i="23"/>
  <c r="L883" i="23"/>
  <c r="L884" i="23"/>
  <c r="L885" i="23"/>
  <c r="L886" i="23"/>
  <c r="L887" i="23"/>
  <c r="L888" i="23"/>
  <c r="L889" i="23"/>
  <c r="L890" i="23"/>
  <c r="L891" i="23"/>
  <c r="L892" i="23"/>
  <c r="L893" i="23"/>
  <c r="L894" i="23"/>
  <c r="L895" i="23"/>
  <c r="L896" i="23"/>
  <c r="L897" i="23"/>
  <c r="L898" i="23"/>
  <c r="L899" i="23"/>
  <c r="L900" i="23"/>
  <c r="L901" i="23"/>
  <c r="L902" i="23"/>
  <c r="L903" i="23"/>
  <c r="L904" i="23"/>
  <c r="L905" i="23"/>
  <c r="L906" i="23"/>
  <c r="L907" i="23"/>
  <c r="L908" i="23"/>
  <c r="L909" i="23"/>
  <c r="L910" i="23"/>
  <c r="L911" i="23"/>
  <c r="L912" i="23"/>
  <c r="L913" i="23"/>
  <c r="L914" i="23"/>
  <c r="L915" i="23"/>
  <c r="L916" i="23"/>
  <c r="L917" i="23"/>
  <c r="L918" i="23"/>
  <c r="L919" i="23"/>
  <c r="L920" i="23"/>
  <c r="L921" i="23"/>
  <c r="L922" i="23"/>
  <c r="L923" i="23"/>
  <c r="L924" i="23"/>
  <c r="L925" i="23"/>
  <c r="L926" i="23"/>
  <c r="L927" i="23"/>
  <c r="L928" i="23"/>
  <c r="L929" i="23"/>
  <c r="L930" i="23"/>
  <c r="L931" i="23"/>
  <c r="L932" i="23"/>
  <c r="L933" i="23"/>
  <c r="L934" i="23"/>
  <c r="L935" i="23"/>
  <c r="L936" i="23"/>
  <c r="L937" i="23"/>
  <c r="L938" i="23"/>
  <c r="L939" i="23"/>
  <c r="L940" i="23"/>
  <c r="L941" i="23"/>
  <c r="L942" i="23"/>
  <c r="L943" i="23"/>
  <c r="L944" i="23"/>
  <c r="L945" i="23"/>
  <c r="L946" i="23"/>
  <c r="L947" i="23"/>
  <c r="L948" i="23"/>
  <c r="L949" i="23"/>
  <c r="L950" i="23"/>
  <c r="L951" i="23"/>
  <c r="L952" i="23"/>
  <c r="L953" i="23"/>
  <c r="L954" i="23"/>
  <c r="L955" i="23"/>
  <c r="L956" i="23"/>
  <c r="L957" i="23"/>
  <c r="L958" i="23"/>
  <c r="L959" i="23"/>
  <c r="L960" i="23"/>
  <c r="L961" i="23"/>
  <c r="L962" i="23"/>
  <c r="L963" i="23"/>
  <c r="L964" i="23"/>
  <c r="L965" i="23"/>
  <c r="L966" i="23"/>
  <c r="L967" i="23"/>
  <c r="L968" i="23"/>
  <c r="L969" i="23"/>
  <c r="L970" i="23"/>
  <c r="L971" i="23"/>
  <c r="L972" i="23"/>
  <c r="L973" i="23"/>
  <c r="L974" i="23"/>
  <c r="L975" i="23"/>
  <c r="L976" i="23"/>
  <c r="L977" i="23"/>
  <c r="L978" i="23"/>
  <c r="L979" i="23"/>
  <c r="L980" i="23"/>
  <c r="L981" i="23"/>
  <c r="L982" i="23"/>
  <c r="L983" i="23"/>
  <c r="L984" i="23"/>
  <c r="L985" i="23"/>
  <c r="L986" i="23"/>
  <c r="L987" i="23"/>
  <c r="L988" i="23"/>
  <c r="L989" i="23"/>
  <c r="L990" i="23"/>
  <c r="L991" i="23"/>
  <c r="L992" i="23"/>
  <c r="L993" i="23"/>
  <c r="L994" i="23"/>
  <c r="L995" i="23"/>
  <c r="L996" i="23"/>
  <c r="L997" i="23"/>
  <c r="L998" i="23"/>
  <c r="L999" i="23"/>
  <c r="L1000" i="23"/>
  <c r="L1001" i="23"/>
  <c r="L1002" i="23"/>
  <c r="L1003" i="23"/>
  <c r="L1004" i="23"/>
  <c r="L1005" i="23"/>
  <c r="L1006" i="23"/>
  <c r="L1007" i="23"/>
  <c r="L1008" i="23"/>
  <c r="L1009" i="23"/>
  <c r="L1010" i="23"/>
  <c r="L1011" i="23"/>
  <c r="L1012" i="23"/>
  <c r="L1013" i="23"/>
  <c r="L1014" i="23"/>
  <c r="L1015" i="23"/>
  <c r="L1016" i="23"/>
  <c r="L1017" i="23"/>
  <c r="L1018" i="23"/>
  <c r="L1019" i="23"/>
  <c r="L1020" i="23"/>
  <c r="L1021" i="23"/>
  <c r="L1022" i="23"/>
  <c r="L1023" i="23"/>
  <c r="L1024" i="23"/>
  <c r="L1025" i="23"/>
  <c r="L1026" i="23"/>
  <c r="L1027" i="23"/>
  <c r="L1028" i="23"/>
  <c r="L1029" i="23"/>
  <c r="L1030" i="23"/>
  <c r="L1031" i="23"/>
  <c r="L1032" i="23"/>
  <c r="L1033" i="23"/>
  <c r="L1034" i="23"/>
  <c r="L1035" i="23"/>
  <c r="L1036" i="23"/>
  <c r="L1037" i="23"/>
  <c r="L1038" i="23"/>
  <c r="L1039" i="23"/>
  <c r="L1040" i="23"/>
  <c r="L1041" i="23"/>
  <c r="L1042" i="23"/>
  <c r="L1043" i="23"/>
  <c r="L1044" i="23"/>
  <c r="L1045" i="23"/>
  <c r="L1046" i="23"/>
  <c r="L1047" i="23"/>
  <c r="L1048" i="23"/>
  <c r="L1049" i="23"/>
  <c r="L1050" i="23"/>
  <c r="L1051" i="23"/>
  <c r="L1052" i="23"/>
  <c r="L1053" i="23"/>
  <c r="L1054" i="23"/>
  <c r="L1055" i="23"/>
  <c r="L1056" i="23"/>
  <c r="L1057" i="23"/>
  <c r="L1058" i="23"/>
  <c r="L1059" i="23"/>
  <c r="L1060" i="23"/>
  <c r="L1061" i="23"/>
  <c r="L1062" i="23"/>
  <c r="L1063" i="23"/>
  <c r="L1064" i="23"/>
  <c r="L1065" i="23"/>
  <c r="L1066" i="23"/>
  <c r="L1067" i="23"/>
  <c r="L1068" i="23"/>
  <c r="L1069" i="23"/>
  <c r="L1070" i="23"/>
  <c r="L1071" i="23"/>
  <c r="L1072" i="23"/>
  <c r="L1073" i="23"/>
  <c r="L1074" i="23"/>
  <c r="L1075" i="23"/>
  <c r="L1076" i="23"/>
  <c r="L1077" i="23"/>
  <c r="L1078" i="23"/>
  <c r="L1079" i="23"/>
  <c r="L1080" i="23"/>
  <c r="L1081" i="23"/>
  <c r="L1082" i="23"/>
  <c r="L1083" i="23"/>
  <c r="L1084" i="23"/>
  <c r="L1085" i="23"/>
  <c r="L1086" i="23"/>
  <c r="L1087" i="23"/>
  <c r="L1088" i="23"/>
  <c r="L1089" i="23"/>
  <c r="L1090" i="23"/>
  <c r="L1091" i="23"/>
  <c r="L1092" i="23"/>
  <c r="L1093" i="23"/>
  <c r="L1094" i="23"/>
  <c r="L1095" i="23"/>
  <c r="L1096" i="23"/>
  <c r="L1097" i="23"/>
  <c r="L1098" i="23"/>
  <c r="L1099" i="23"/>
  <c r="L1100" i="23"/>
  <c r="L1101" i="23"/>
  <c r="L1102" i="23"/>
  <c r="L1103" i="23"/>
  <c r="L1104" i="23"/>
  <c r="L1105" i="23"/>
  <c r="L1106" i="23"/>
  <c r="L1107" i="23"/>
  <c r="L1108" i="23"/>
  <c r="L1109" i="23"/>
  <c r="L1110" i="23"/>
  <c r="L1111" i="23"/>
  <c r="L1112" i="23"/>
  <c r="L1113" i="23"/>
  <c r="L1114" i="23"/>
  <c r="L1115" i="23"/>
  <c r="L1116" i="23"/>
  <c r="L1117" i="23"/>
  <c r="L1118" i="23"/>
  <c r="L1119" i="23"/>
  <c r="L1120" i="23"/>
  <c r="L1121" i="23"/>
  <c r="L1122" i="23"/>
  <c r="L1123" i="23"/>
  <c r="L1124" i="23"/>
  <c r="L1125" i="23"/>
  <c r="L1126" i="23"/>
  <c r="L1127" i="23"/>
  <c r="L1128" i="23"/>
  <c r="L1129" i="23"/>
  <c r="L1130" i="23"/>
  <c r="L1131" i="23"/>
  <c r="L1132" i="23"/>
  <c r="L1133" i="23"/>
  <c r="L1134" i="23"/>
  <c r="L1135" i="23"/>
  <c r="L1136" i="23"/>
  <c r="L1137" i="23"/>
  <c r="L1138" i="23"/>
  <c r="L1139" i="23"/>
  <c r="L1140" i="23"/>
  <c r="L1141" i="23"/>
  <c r="L1142" i="23"/>
  <c r="L1143" i="23"/>
  <c r="L1144" i="23"/>
  <c r="L1145" i="23"/>
  <c r="L1146" i="23"/>
  <c r="L1147" i="23"/>
  <c r="L1148" i="23"/>
  <c r="L1149" i="23"/>
  <c r="L1150" i="23"/>
  <c r="L1151" i="23"/>
  <c r="L1152" i="23"/>
  <c r="L1153" i="23"/>
  <c r="L1154" i="23"/>
  <c r="L1155" i="23"/>
  <c r="L1156" i="23"/>
  <c r="L1157" i="23"/>
  <c r="L1158" i="23"/>
  <c r="L1159" i="23"/>
  <c r="L1160" i="23"/>
  <c r="L1161" i="23"/>
  <c r="L1162" i="23"/>
  <c r="L1163" i="23"/>
  <c r="L1164" i="23"/>
  <c r="L1165" i="23"/>
  <c r="L1166" i="23"/>
  <c r="L1167" i="23"/>
  <c r="L1168" i="23"/>
  <c r="L1169" i="23"/>
  <c r="L1170" i="23"/>
  <c r="L1171" i="23"/>
  <c r="L1172" i="23"/>
  <c r="L1173" i="23"/>
  <c r="L1174" i="23"/>
  <c r="L1175" i="23"/>
  <c r="L1176" i="23"/>
  <c r="L1177" i="23"/>
  <c r="L2" i="23"/>
  <c r="J1177" i="23"/>
  <c r="J1176" i="23"/>
  <c r="J1175" i="23"/>
  <c r="J1174" i="23"/>
  <c r="J1173" i="23"/>
  <c r="J1172" i="23"/>
  <c r="J1171" i="23"/>
  <c r="J1170" i="23"/>
  <c r="J1169" i="23"/>
  <c r="J1168" i="23"/>
  <c r="J1167" i="23"/>
  <c r="J1166" i="23"/>
  <c r="J1165" i="23"/>
  <c r="J1164" i="23"/>
  <c r="J1163" i="23"/>
  <c r="J1162" i="23"/>
  <c r="J1161" i="23"/>
  <c r="J1160" i="23"/>
  <c r="J1159" i="23"/>
  <c r="J1158" i="23"/>
  <c r="J1157" i="23"/>
  <c r="J1156" i="23"/>
  <c r="J1155" i="23"/>
  <c r="J1154" i="23"/>
  <c r="J1153" i="23"/>
  <c r="J1152" i="23"/>
  <c r="J1151" i="23"/>
  <c r="J1150" i="23"/>
  <c r="J1149" i="23"/>
  <c r="J1148" i="23"/>
  <c r="J1147" i="23"/>
  <c r="J1146" i="23"/>
  <c r="J1145" i="23"/>
  <c r="J1144" i="23"/>
  <c r="J1143" i="23"/>
  <c r="J1142" i="23"/>
  <c r="J1141" i="23"/>
  <c r="J1140" i="23"/>
  <c r="J1139" i="23"/>
  <c r="J1138" i="23"/>
  <c r="J1137" i="23"/>
  <c r="J1136" i="23"/>
  <c r="J1135" i="23"/>
  <c r="J1134" i="23"/>
  <c r="J1133" i="23"/>
  <c r="J1132" i="23"/>
  <c r="J1131" i="23"/>
  <c r="J1130" i="23"/>
  <c r="J1129" i="23"/>
  <c r="J1128" i="23"/>
  <c r="J1127" i="23"/>
  <c r="J1126" i="23"/>
  <c r="J1125" i="23"/>
  <c r="J1124" i="23"/>
  <c r="J1123" i="23"/>
  <c r="J1122" i="23"/>
  <c r="J1121" i="23"/>
  <c r="J1120" i="23"/>
  <c r="J1119" i="23"/>
  <c r="J1118" i="23"/>
  <c r="J1117" i="23"/>
  <c r="J1116" i="23"/>
  <c r="J1115" i="23"/>
  <c r="J1114" i="23"/>
  <c r="J1113" i="23"/>
  <c r="J1112" i="23"/>
  <c r="J1111" i="23"/>
  <c r="J1110" i="23"/>
  <c r="J1109" i="23"/>
  <c r="J1108" i="23"/>
  <c r="J1107" i="23"/>
  <c r="J1106" i="23"/>
  <c r="J1105" i="23"/>
  <c r="J1104" i="23"/>
  <c r="J1103" i="23"/>
  <c r="J1102" i="23"/>
  <c r="J1101" i="23"/>
  <c r="J1100" i="23"/>
  <c r="J1099" i="23"/>
  <c r="J1098" i="23"/>
  <c r="J1097" i="23"/>
  <c r="J1096" i="23"/>
  <c r="J1095" i="23"/>
  <c r="J1094" i="23"/>
  <c r="J1093" i="23"/>
  <c r="J1092" i="23"/>
  <c r="J1091" i="23"/>
  <c r="J1090" i="23"/>
  <c r="J1089" i="23"/>
  <c r="J1088" i="23"/>
  <c r="J1087" i="23"/>
  <c r="J1086" i="23"/>
  <c r="J1085" i="23"/>
  <c r="J1084" i="23"/>
  <c r="J1083" i="23"/>
  <c r="J1082" i="23"/>
  <c r="J1081" i="23"/>
  <c r="J1080" i="23"/>
  <c r="J1079" i="23"/>
  <c r="J1078" i="23"/>
  <c r="J1077" i="23"/>
  <c r="J1076" i="23"/>
  <c r="J1075" i="23"/>
  <c r="J1074" i="23"/>
  <c r="J1073" i="23"/>
  <c r="J1072" i="23"/>
  <c r="J1071" i="23"/>
  <c r="J1070" i="23"/>
  <c r="J1069" i="23"/>
  <c r="J1068" i="23"/>
  <c r="J1067" i="23"/>
  <c r="J1066" i="23"/>
  <c r="J1065" i="23"/>
  <c r="J1064" i="23"/>
  <c r="J1063" i="23"/>
  <c r="J1062" i="23"/>
  <c r="J1061" i="23"/>
  <c r="J1060" i="23"/>
  <c r="J1059" i="23"/>
  <c r="J1058" i="23"/>
  <c r="J1057" i="23"/>
  <c r="J1056" i="23"/>
  <c r="J1055" i="23"/>
  <c r="J1054" i="23"/>
  <c r="J1053" i="23"/>
  <c r="J1052" i="23"/>
  <c r="J1051" i="23"/>
  <c r="J1050" i="23"/>
  <c r="J1049" i="23"/>
  <c r="J1048" i="23"/>
  <c r="J1047" i="23"/>
  <c r="J1046" i="23"/>
  <c r="J1045" i="23"/>
  <c r="J1044" i="23"/>
  <c r="J1043" i="23"/>
  <c r="J1042" i="23"/>
  <c r="J1041" i="23"/>
  <c r="J1040" i="23"/>
  <c r="J1039" i="23"/>
  <c r="J1038" i="23"/>
  <c r="J1037" i="23"/>
  <c r="J1036" i="23"/>
  <c r="J1035" i="23"/>
  <c r="J1034" i="23"/>
  <c r="J1033" i="23"/>
  <c r="J1032" i="23"/>
  <c r="J1031" i="23"/>
  <c r="J1030" i="23"/>
  <c r="J1029" i="23"/>
  <c r="J1028" i="23"/>
  <c r="J1027" i="23"/>
  <c r="J1026" i="23"/>
  <c r="J1025" i="23"/>
  <c r="J1024" i="23"/>
  <c r="J1023" i="23"/>
  <c r="J1022" i="23"/>
  <c r="J1021" i="23"/>
  <c r="J1020" i="23"/>
  <c r="J1019" i="23"/>
  <c r="J1018" i="23"/>
  <c r="J1017" i="23"/>
  <c r="J1016" i="23"/>
  <c r="J1015" i="23"/>
  <c r="J1014" i="23"/>
  <c r="J1013" i="23"/>
  <c r="J1012" i="23"/>
  <c r="J1011" i="23"/>
  <c r="J1010" i="23"/>
  <c r="J1009" i="23"/>
  <c r="J1008" i="23"/>
  <c r="J1007" i="23"/>
  <c r="J1006" i="23"/>
  <c r="J1005" i="23"/>
  <c r="J1004" i="23"/>
  <c r="J1003" i="23"/>
  <c r="J1002" i="23"/>
  <c r="J1001" i="23"/>
  <c r="J1000" i="23"/>
  <c r="J999" i="23"/>
  <c r="J998" i="23"/>
  <c r="J997" i="23"/>
  <c r="J996" i="23"/>
  <c r="J995" i="23"/>
  <c r="J994" i="23"/>
  <c r="J993" i="23"/>
  <c r="J992" i="23"/>
  <c r="J991" i="23"/>
  <c r="J990" i="23"/>
  <c r="J989" i="23"/>
  <c r="J988" i="23"/>
  <c r="J987" i="23"/>
  <c r="J986" i="23"/>
  <c r="J985" i="23"/>
  <c r="J984" i="23"/>
  <c r="J983" i="23"/>
  <c r="J982" i="23"/>
  <c r="J981" i="23"/>
  <c r="J980" i="23"/>
  <c r="J979" i="23"/>
  <c r="J978" i="23"/>
  <c r="J977" i="23"/>
  <c r="J976" i="23"/>
  <c r="J975" i="23"/>
  <c r="J974" i="23"/>
  <c r="J973" i="23"/>
  <c r="J972" i="23"/>
  <c r="J971" i="23"/>
  <c r="J970" i="23"/>
  <c r="J969" i="23"/>
  <c r="J968" i="23"/>
  <c r="J967" i="23"/>
  <c r="J966" i="23"/>
  <c r="J965" i="23"/>
  <c r="J964" i="23"/>
  <c r="J963" i="23"/>
  <c r="J962" i="23"/>
  <c r="J961" i="23"/>
  <c r="J960" i="23"/>
  <c r="J959" i="23"/>
  <c r="J958" i="23"/>
  <c r="J957" i="23"/>
  <c r="J956" i="23"/>
  <c r="J955" i="23"/>
  <c r="J954" i="23"/>
  <c r="J953" i="23"/>
  <c r="J952" i="23"/>
  <c r="J951" i="23"/>
  <c r="J950" i="23"/>
  <c r="J949" i="23"/>
  <c r="J948" i="23"/>
  <c r="J947" i="23"/>
  <c r="J946" i="23"/>
  <c r="J945" i="23"/>
  <c r="J944" i="23"/>
  <c r="J943" i="23"/>
  <c r="J942" i="23"/>
  <c r="J941" i="23"/>
  <c r="J940" i="23"/>
  <c r="J939" i="23"/>
  <c r="J938" i="23"/>
  <c r="J937" i="23"/>
  <c r="J936" i="23"/>
  <c r="J935" i="23"/>
  <c r="J934" i="23"/>
  <c r="J933" i="23"/>
  <c r="J932" i="23"/>
  <c r="J931" i="23"/>
  <c r="J930" i="23"/>
  <c r="J929" i="23"/>
  <c r="J928" i="23"/>
  <c r="J927" i="23"/>
  <c r="J926" i="23"/>
  <c r="J925" i="23"/>
  <c r="J924" i="23"/>
  <c r="J923" i="23"/>
  <c r="J922" i="23"/>
  <c r="J921" i="23"/>
  <c r="J920" i="23"/>
  <c r="J919" i="23"/>
  <c r="J918" i="23"/>
  <c r="J917" i="23"/>
  <c r="J916" i="23"/>
  <c r="J915" i="23"/>
  <c r="J914" i="23"/>
  <c r="J913" i="23"/>
  <c r="J912" i="23"/>
  <c r="J911" i="23"/>
  <c r="J910" i="23"/>
  <c r="J909" i="23"/>
  <c r="J908" i="23"/>
  <c r="J907" i="23"/>
  <c r="J906" i="23"/>
  <c r="J905" i="23"/>
  <c r="J904" i="23"/>
  <c r="J903" i="23"/>
  <c r="J902" i="23"/>
  <c r="J901" i="23"/>
  <c r="J900" i="23"/>
  <c r="J899" i="23"/>
  <c r="J898" i="23"/>
  <c r="J897" i="23"/>
  <c r="J896" i="23"/>
  <c r="J895" i="23"/>
  <c r="J894" i="23"/>
  <c r="J893" i="23"/>
  <c r="J892" i="23"/>
  <c r="J891" i="23"/>
  <c r="J890" i="23"/>
  <c r="J889" i="23"/>
  <c r="J888" i="23"/>
  <c r="J887" i="23"/>
  <c r="J886" i="23"/>
  <c r="J885" i="23"/>
  <c r="J884" i="23"/>
  <c r="J883" i="23"/>
  <c r="J882" i="23"/>
  <c r="J881" i="23"/>
  <c r="J880" i="23"/>
  <c r="J879" i="23"/>
  <c r="J878" i="23"/>
  <c r="J877" i="23"/>
  <c r="J876" i="23"/>
  <c r="J875" i="23"/>
  <c r="J874" i="23"/>
  <c r="J873" i="23"/>
  <c r="J872" i="23"/>
  <c r="J871" i="23"/>
  <c r="J870" i="23"/>
  <c r="J869" i="23"/>
  <c r="J868" i="23"/>
  <c r="J867" i="23"/>
  <c r="J866" i="23"/>
  <c r="J865" i="23"/>
  <c r="J864" i="23"/>
  <c r="J863" i="23"/>
  <c r="J862" i="23"/>
  <c r="J861" i="23"/>
  <c r="J860" i="23"/>
  <c r="J859" i="23"/>
  <c r="J858" i="23"/>
  <c r="J857" i="23"/>
  <c r="J856" i="23"/>
  <c r="J855" i="23"/>
  <c r="J854" i="23"/>
  <c r="J853" i="23"/>
  <c r="J852" i="23"/>
  <c r="J851" i="23"/>
  <c r="J850" i="23"/>
  <c r="J849" i="23"/>
  <c r="J848" i="23"/>
  <c r="J847" i="23"/>
  <c r="J846" i="23"/>
  <c r="J845" i="23"/>
  <c r="J844" i="23"/>
  <c r="J843" i="23"/>
  <c r="J842" i="23"/>
  <c r="J841" i="23"/>
  <c r="J840" i="23"/>
  <c r="J839" i="23"/>
  <c r="J838" i="23"/>
  <c r="J837" i="23"/>
  <c r="J836" i="23"/>
  <c r="J835" i="23"/>
  <c r="J834" i="23"/>
  <c r="J833" i="23"/>
  <c r="J832" i="23"/>
  <c r="J831" i="23"/>
  <c r="J830" i="23"/>
  <c r="J829" i="23"/>
  <c r="J828" i="23"/>
  <c r="J827" i="23"/>
  <c r="J826" i="23"/>
  <c r="J825" i="23"/>
  <c r="J824" i="23"/>
  <c r="J823" i="23"/>
  <c r="J822" i="23"/>
  <c r="J821" i="23"/>
  <c r="J820" i="23"/>
  <c r="J819" i="23"/>
  <c r="J818" i="23"/>
  <c r="J817" i="23"/>
  <c r="J816" i="23"/>
  <c r="J815" i="23"/>
  <c r="J814" i="23"/>
  <c r="J813" i="23"/>
  <c r="J812" i="23"/>
  <c r="J811" i="23"/>
  <c r="J810" i="23"/>
  <c r="J809" i="23"/>
  <c r="J808" i="23"/>
  <c r="J807" i="23"/>
  <c r="J806" i="23"/>
  <c r="J805" i="23"/>
  <c r="J804" i="23"/>
  <c r="J803" i="23"/>
  <c r="J802" i="23"/>
  <c r="J801" i="23"/>
  <c r="J800" i="23"/>
  <c r="J799" i="23"/>
  <c r="J798" i="23"/>
  <c r="J797" i="23"/>
  <c r="J796" i="23"/>
  <c r="J795" i="23"/>
  <c r="J794" i="23"/>
  <c r="J793" i="23"/>
  <c r="J792" i="23"/>
  <c r="J791" i="23"/>
  <c r="J790" i="23"/>
  <c r="J789" i="23"/>
  <c r="J788" i="23"/>
  <c r="J787" i="23"/>
  <c r="J786" i="23"/>
  <c r="J785" i="23"/>
  <c r="J784" i="23"/>
  <c r="J783" i="23"/>
  <c r="J782" i="23"/>
  <c r="J781" i="23"/>
  <c r="J780" i="23"/>
  <c r="J779" i="23"/>
  <c r="J778" i="23"/>
  <c r="J777" i="23"/>
  <c r="J776" i="23"/>
  <c r="J775" i="23"/>
  <c r="J774" i="23"/>
  <c r="J773" i="23"/>
  <c r="J772" i="23"/>
  <c r="J771" i="23"/>
  <c r="J770" i="23"/>
  <c r="J769" i="23"/>
  <c r="J768" i="23"/>
  <c r="J767" i="23"/>
  <c r="J766" i="23"/>
  <c r="J765" i="23"/>
  <c r="J764" i="23"/>
  <c r="J763" i="23"/>
  <c r="J762" i="23"/>
  <c r="J761" i="23"/>
  <c r="J760" i="23"/>
  <c r="J759" i="23"/>
  <c r="J758" i="23"/>
  <c r="J757" i="23"/>
  <c r="J756" i="23"/>
  <c r="J755" i="23"/>
  <c r="J754" i="23"/>
  <c r="J753" i="23"/>
  <c r="J752" i="23"/>
  <c r="J751" i="23"/>
  <c r="J750" i="23"/>
  <c r="J749" i="23"/>
  <c r="J748" i="23"/>
  <c r="J747" i="23"/>
  <c r="J746" i="23"/>
  <c r="J745" i="23"/>
  <c r="J744" i="23"/>
  <c r="J743" i="23"/>
  <c r="J742" i="23"/>
  <c r="J741" i="23"/>
  <c r="J740" i="23"/>
  <c r="J739" i="23"/>
  <c r="J738" i="23"/>
  <c r="J737" i="23"/>
  <c r="J736" i="23"/>
  <c r="J735" i="23"/>
  <c r="J734" i="23"/>
  <c r="J733" i="23"/>
  <c r="J732" i="23"/>
  <c r="J731" i="23"/>
  <c r="J730" i="23"/>
  <c r="J729" i="23"/>
  <c r="J728" i="23"/>
  <c r="J727" i="23"/>
  <c r="J726" i="23"/>
  <c r="J725" i="23"/>
  <c r="J724" i="23"/>
  <c r="J723" i="23"/>
  <c r="J722" i="23"/>
  <c r="J721" i="23"/>
  <c r="J720" i="23"/>
  <c r="J719" i="23"/>
  <c r="J718" i="23"/>
  <c r="J717" i="23"/>
  <c r="J716" i="23"/>
  <c r="J715" i="23"/>
  <c r="J714" i="23"/>
  <c r="J713" i="23"/>
  <c r="J712" i="23"/>
  <c r="J711" i="23"/>
  <c r="J710" i="23"/>
  <c r="J709" i="23"/>
  <c r="J708" i="23"/>
  <c r="J707" i="23"/>
  <c r="J706" i="23"/>
  <c r="J705" i="23"/>
  <c r="J704" i="23"/>
  <c r="J703" i="23"/>
  <c r="J702" i="23"/>
  <c r="J701" i="23"/>
  <c r="J700" i="23"/>
  <c r="J699" i="23"/>
  <c r="J698" i="23"/>
  <c r="J697" i="23"/>
  <c r="J696" i="23"/>
  <c r="J695" i="23"/>
  <c r="J694" i="23"/>
  <c r="J693" i="23"/>
  <c r="J692" i="23"/>
  <c r="J691" i="23"/>
  <c r="J690" i="23"/>
  <c r="J689" i="23"/>
  <c r="J688" i="23"/>
  <c r="J687" i="23"/>
  <c r="J686" i="23"/>
  <c r="J685" i="23"/>
  <c r="J684" i="23"/>
  <c r="J683" i="23"/>
  <c r="J682" i="23"/>
  <c r="J681" i="23"/>
  <c r="J680" i="23"/>
  <c r="J679" i="23"/>
  <c r="J678" i="23"/>
  <c r="J677" i="23"/>
  <c r="J676" i="23"/>
  <c r="J675" i="23"/>
  <c r="J674" i="23"/>
  <c r="J673" i="23"/>
  <c r="J672" i="23"/>
  <c r="J671" i="23"/>
  <c r="J670" i="23"/>
  <c r="J669" i="23"/>
  <c r="J668" i="23"/>
  <c r="J667" i="23"/>
  <c r="J666" i="23"/>
  <c r="J665" i="23"/>
  <c r="J664" i="23"/>
  <c r="J663" i="23"/>
  <c r="J662" i="23"/>
  <c r="J661" i="23"/>
  <c r="J660" i="23"/>
  <c r="J659" i="23"/>
  <c r="J658" i="23"/>
  <c r="J657" i="23"/>
  <c r="J656" i="23"/>
  <c r="J655" i="23"/>
  <c r="J654" i="23"/>
  <c r="J653" i="23"/>
  <c r="J652" i="23"/>
  <c r="J651" i="23"/>
  <c r="J650" i="23"/>
  <c r="J649" i="23"/>
  <c r="J648" i="23"/>
  <c r="J647" i="23"/>
  <c r="J646" i="23"/>
  <c r="J645" i="23"/>
  <c r="J644" i="23"/>
  <c r="J643" i="23"/>
  <c r="J642" i="23"/>
  <c r="J641" i="23"/>
  <c r="J640" i="23"/>
  <c r="J639" i="23"/>
  <c r="J638" i="23"/>
  <c r="J637" i="23"/>
  <c r="J636" i="23"/>
  <c r="J635" i="23"/>
  <c r="J634" i="23"/>
  <c r="J633" i="23"/>
  <c r="J632" i="23"/>
  <c r="J631" i="23"/>
  <c r="J630" i="23"/>
  <c r="J629" i="23"/>
  <c r="J628" i="23"/>
  <c r="J627" i="23"/>
  <c r="J626" i="23"/>
  <c r="J625" i="23"/>
  <c r="J624" i="23"/>
  <c r="J623" i="23"/>
  <c r="J622" i="23"/>
  <c r="J621" i="23"/>
  <c r="J620" i="23"/>
  <c r="J619" i="23"/>
  <c r="J618" i="23"/>
  <c r="J617" i="23"/>
  <c r="J616" i="23"/>
  <c r="J615" i="23"/>
  <c r="J614" i="23"/>
  <c r="J613" i="23"/>
  <c r="J612" i="23"/>
  <c r="J611" i="23"/>
  <c r="J610" i="23"/>
  <c r="J609" i="23"/>
  <c r="J608" i="23"/>
  <c r="J607" i="23"/>
  <c r="J606" i="23"/>
  <c r="J605" i="23"/>
  <c r="J604" i="23"/>
  <c r="J603" i="23"/>
  <c r="J602" i="23"/>
  <c r="J601" i="23"/>
  <c r="J600" i="23"/>
  <c r="J599" i="23"/>
  <c r="J598" i="23"/>
  <c r="J597" i="23"/>
  <c r="J596" i="23"/>
  <c r="J595" i="23"/>
  <c r="J594" i="23"/>
  <c r="J593" i="23"/>
  <c r="J592" i="23"/>
  <c r="J591" i="23"/>
  <c r="J590" i="23"/>
  <c r="J589" i="23"/>
  <c r="J588" i="23"/>
  <c r="J587" i="23"/>
  <c r="J586" i="23"/>
  <c r="J585" i="23"/>
  <c r="J584" i="23"/>
  <c r="J583" i="23"/>
  <c r="J582" i="23"/>
  <c r="J581" i="23"/>
  <c r="J580" i="23"/>
  <c r="J579" i="23"/>
  <c r="J578" i="23"/>
  <c r="J577" i="23"/>
  <c r="J576" i="23"/>
  <c r="J575" i="23"/>
  <c r="J574" i="23"/>
  <c r="J573" i="23"/>
  <c r="J572" i="23"/>
  <c r="J571" i="23"/>
  <c r="J570" i="23"/>
  <c r="J569" i="23"/>
  <c r="J568" i="23"/>
  <c r="J567" i="23"/>
  <c r="J566" i="23"/>
  <c r="J565" i="23"/>
  <c r="J564" i="23"/>
  <c r="J563" i="23"/>
  <c r="J562" i="23"/>
  <c r="J561" i="23"/>
  <c r="J560" i="23"/>
  <c r="J559" i="23"/>
  <c r="J558" i="23"/>
  <c r="J557" i="23"/>
  <c r="J556" i="23"/>
  <c r="J555" i="23"/>
  <c r="J554" i="23"/>
  <c r="J553" i="23"/>
  <c r="J552" i="23"/>
  <c r="J551" i="23"/>
  <c r="J550" i="23"/>
  <c r="J549" i="23"/>
  <c r="J548" i="23"/>
  <c r="J547" i="23"/>
  <c r="J546" i="23"/>
  <c r="J545" i="23"/>
  <c r="J544" i="23"/>
  <c r="J543" i="23"/>
  <c r="J542" i="23"/>
  <c r="J541" i="23"/>
  <c r="J540" i="23"/>
  <c r="J539" i="23"/>
  <c r="J538" i="23"/>
  <c r="J537" i="23"/>
  <c r="J536" i="23"/>
  <c r="J535" i="23"/>
  <c r="J534" i="23"/>
  <c r="J533" i="23"/>
  <c r="J532" i="23"/>
  <c r="J531" i="23"/>
  <c r="J530" i="23"/>
  <c r="J529" i="23"/>
  <c r="J528" i="23"/>
  <c r="J527" i="23"/>
  <c r="J526" i="23"/>
  <c r="J525" i="23"/>
  <c r="J524" i="23"/>
  <c r="J523" i="23"/>
  <c r="J522" i="23"/>
  <c r="J521" i="23"/>
  <c r="J520" i="23"/>
  <c r="J519" i="23"/>
  <c r="J518" i="23"/>
  <c r="J517" i="23"/>
  <c r="J516" i="23"/>
  <c r="J515" i="23"/>
  <c r="J514" i="23"/>
  <c r="J513" i="23"/>
  <c r="J512" i="23"/>
  <c r="J511" i="23"/>
  <c r="J510" i="23"/>
  <c r="J509" i="23"/>
  <c r="J508" i="23"/>
  <c r="J507" i="23"/>
  <c r="J506" i="23"/>
  <c r="J505" i="23"/>
  <c r="J504" i="23"/>
  <c r="J503" i="23"/>
  <c r="J502" i="23"/>
  <c r="J501" i="23"/>
  <c r="J500" i="23"/>
  <c r="J499" i="23"/>
  <c r="J498" i="23"/>
  <c r="J497" i="23"/>
  <c r="J496" i="23"/>
  <c r="J495" i="23"/>
  <c r="J494" i="23"/>
  <c r="J493" i="23"/>
  <c r="J492" i="23"/>
  <c r="J491" i="23"/>
  <c r="J490" i="23"/>
  <c r="J489" i="23"/>
  <c r="J488" i="23"/>
  <c r="J487" i="23"/>
  <c r="J486" i="23"/>
  <c r="J485" i="23"/>
  <c r="J484" i="23"/>
  <c r="J483" i="23"/>
  <c r="J482" i="23"/>
  <c r="J481" i="23"/>
  <c r="J480" i="23"/>
  <c r="J479" i="23"/>
  <c r="J478" i="23"/>
  <c r="J477" i="23"/>
  <c r="J476" i="23"/>
  <c r="J475" i="23"/>
  <c r="J474" i="23"/>
  <c r="J473" i="23"/>
  <c r="J472" i="23"/>
  <c r="J471" i="23"/>
  <c r="J470" i="23"/>
  <c r="J469" i="23"/>
  <c r="J468" i="23"/>
  <c r="J467" i="23"/>
  <c r="J466" i="23"/>
  <c r="J465" i="23"/>
  <c r="J464" i="23"/>
  <c r="J463" i="23"/>
  <c r="J462" i="23"/>
  <c r="J461" i="23"/>
  <c r="J460" i="23"/>
  <c r="J459" i="23"/>
  <c r="J458" i="23"/>
  <c r="J457" i="23"/>
  <c r="J456" i="23"/>
  <c r="J455" i="23"/>
  <c r="J454" i="23"/>
  <c r="J453" i="23"/>
  <c r="J452" i="23"/>
  <c r="J451" i="23"/>
  <c r="J450" i="23"/>
  <c r="J449" i="23"/>
  <c r="J448" i="23"/>
  <c r="J447" i="23"/>
  <c r="J446" i="23"/>
  <c r="J445" i="23"/>
  <c r="J444" i="23"/>
  <c r="J443" i="23"/>
  <c r="J442" i="23"/>
  <c r="J441" i="23"/>
  <c r="J440" i="23"/>
  <c r="J439" i="23"/>
  <c r="J438" i="23"/>
  <c r="J437" i="23"/>
  <c r="J436" i="23"/>
  <c r="J435" i="23"/>
  <c r="J434" i="23"/>
  <c r="J433" i="23"/>
  <c r="J432" i="23"/>
  <c r="J431" i="23"/>
  <c r="J430" i="23"/>
  <c r="J429" i="23"/>
  <c r="J428" i="23"/>
  <c r="J427" i="23"/>
  <c r="J426" i="23"/>
  <c r="J425" i="23"/>
  <c r="J424" i="23"/>
  <c r="J423" i="23"/>
  <c r="J422" i="23"/>
  <c r="J421" i="23"/>
  <c r="J420" i="23"/>
  <c r="J419" i="23"/>
  <c r="J418" i="23"/>
  <c r="J417" i="23"/>
  <c r="J416" i="23"/>
  <c r="J415" i="23"/>
  <c r="J414" i="23"/>
  <c r="J413" i="23"/>
  <c r="J412" i="23"/>
  <c r="J411" i="23"/>
  <c r="J410" i="23"/>
  <c r="J409" i="23"/>
  <c r="J408" i="23"/>
  <c r="J407" i="23"/>
  <c r="J406" i="23"/>
  <c r="J405" i="23"/>
  <c r="J404" i="23"/>
  <c r="J403" i="23"/>
  <c r="J402" i="23"/>
  <c r="J401" i="23"/>
  <c r="J400" i="23"/>
  <c r="J399" i="23"/>
  <c r="J398" i="23"/>
  <c r="J397" i="23"/>
  <c r="J396" i="23"/>
  <c r="J395" i="23"/>
  <c r="J394" i="23"/>
  <c r="J393" i="23"/>
  <c r="J392" i="23"/>
  <c r="J391" i="23"/>
  <c r="J390" i="23"/>
  <c r="J389" i="23"/>
  <c r="J388" i="23"/>
  <c r="J387" i="23"/>
  <c r="J386" i="23"/>
  <c r="J385" i="23"/>
  <c r="J384" i="23"/>
  <c r="J383" i="23"/>
  <c r="J382" i="23"/>
  <c r="J381" i="23"/>
  <c r="J380" i="23"/>
  <c r="J379" i="23"/>
  <c r="J378" i="23"/>
  <c r="J377" i="23"/>
  <c r="J376" i="23"/>
  <c r="J375" i="23"/>
  <c r="J374" i="23"/>
  <c r="J373" i="23"/>
  <c r="J372" i="23"/>
  <c r="J371" i="23"/>
  <c r="J370" i="23"/>
  <c r="J369" i="23"/>
  <c r="J368" i="23"/>
  <c r="J367" i="23"/>
  <c r="J366" i="23"/>
  <c r="J365" i="23"/>
  <c r="J364" i="23"/>
  <c r="J363" i="23"/>
  <c r="J362" i="23"/>
  <c r="J361" i="23"/>
  <c r="J360" i="23"/>
  <c r="J359" i="23"/>
  <c r="J358" i="23"/>
  <c r="J357" i="23"/>
  <c r="J356" i="23"/>
  <c r="J355" i="23"/>
  <c r="J354" i="23"/>
  <c r="J353" i="23"/>
  <c r="J352" i="23"/>
  <c r="J351" i="23"/>
  <c r="J350" i="23"/>
  <c r="J349" i="23"/>
  <c r="J348" i="23"/>
  <c r="J347" i="23"/>
  <c r="J346" i="23"/>
  <c r="J345" i="23"/>
  <c r="J344" i="23"/>
  <c r="J343" i="23"/>
  <c r="J342" i="23"/>
  <c r="J341" i="23"/>
  <c r="J340" i="23"/>
  <c r="J339" i="23"/>
  <c r="J338" i="23"/>
  <c r="J337" i="23"/>
  <c r="J336" i="23"/>
  <c r="J335" i="23"/>
  <c r="J334" i="23"/>
  <c r="J333" i="23"/>
  <c r="J332" i="23"/>
  <c r="J331" i="23"/>
  <c r="J330" i="23"/>
  <c r="J329" i="23"/>
  <c r="J328" i="23"/>
  <c r="J327" i="23"/>
  <c r="J326" i="23"/>
  <c r="J325" i="23"/>
  <c r="J324" i="23"/>
  <c r="J323" i="23"/>
  <c r="J322" i="23"/>
  <c r="J321" i="23"/>
  <c r="J320" i="23"/>
  <c r="J319" i="23"/>
  <c r="J318" i="23"/>
  <c r="J317" i="23"/>
  <c r="J316" i="23"/>
  <c r="J315" i="23"/>
  <c r="J314" i="23"/>
  <c r="J313" i="23"/>
  <c r="J312" i="23"/>
  <c r="J311" i="23"/>
  <c r="J310" i="23"/>
  <c r="J309" i="23"/>
  <c r="J308" i="23"/>
  <c r="J307" i="23"/>
  <c r="J306" i="23"/>
  <c r="J305" i="23"/>
  <c r="J304" i="23"/>
  <c r="J303" i="23"/>
  <c r="J302" i="23"/>
  <c r="J301" i="23"/>
  <c r="J300" i="23"/>
  <c r="J299" i="23"/>
  <c r="J298" i="23"/>
  <c r="J297" i="23"/>
  <c r="J296" i="23"/>
  <c r="J295" i="23"/>
  <c r="J294" i="23"/>
  <c r="J293" i="23"/>
  <c r="J292" i="23"/>
  <c r="J291" i="23"/>
  <c r="J290" i="23"/>
  <c r="J289" i="23"/>
  <c r="J288" i="23"/>
  <c r="J287" i="23"/>
  <c r="J286" i="23"/>
  <c r="J285" i="23"/>
  <c r="J284" i="23"/>
  <c r="J283" i="23"/>
  <c r="J282" i="23"/>
  <c r="J281" i="23"/>
  <c r="J280" i="23"/>
  <c r="J279" i="23"/>
  <c r="J278" i="23"/>
  <c r="J277" i="23"/>
  <c r="J276" i="23"/>
  <c r="J275" i="23"/>
  <c r="J274" i="23"/>
  <c r="J273" i="23"/>
  <c r="J272" i="23"/>
  <c r="J271" i="23"/>
  <c r="J270" i="23"/>
  <c r="J269" i="23"/>
  <c r="J268" i="23"/>
  <c r="J267" i="23"/>
  <c r="J266" i="23"/>
  <c r="J265" i="23"/>
  <c r="J264" i="23"/>
  <c r="J263" i="23"/>
  <c r="J262" i="23"/>
  <c r="J261" i="23"/>
  <c r="J260" i="23"/>
  <c r="J259" i="23"/>
  <c r="J258" i="23"/>
  <c r="J257" i="23"/>
  <c r="J256" i="23"/>
  <c r="J255" i="23"/>
  <c r="J254" i="23"/>
  <c r="J253" i="23"/>
  <c r="J252" i="23"/>
  <c r="J251" i="23"/>
  <c r="J250" i="23"/>
  <c r="J249" i="23"/>
  <c r="J248" i="23"/>
  <c r="J247" i="23"/>
  <c r="J246" i="23"/>
  <c r="J245" i="23"/>
  <c r="J244" i="23"/>
  <c r="J243" i="23"/>
  <c r="J242" i="23"/>
  <c r="J241" i="23"/>
  <c r="J240" i="23"/>
  <c r="J239" i="23"/>
  <c r="J238" i="23"/>
  <c r="J237" i="23"/>
  <c r="J236" i="23"/>
  <c r="J235" i="23"/>
  <c r="J234" i="23"/>
  <c r="J233" i="23"/>
  <c r="J232" i="23"/>
  <c r="J231" i="23"/>
  <c r="J230" i="23"/>
  <c r="J229" i="23"/>
  <c r="J228" i="23"/>
  <c r="J227" i="23"/>
  <c r="J226" i="23"/>
  <c r="J225" i="23"/>
  <c r="J224" i="23"/>
  <c r="J223" i="23"/>
  <c r="J222" i="23"/>
  <c r="J221" i="23"/>
  <c r="J220" i="23"/>
  <c r="J219" i="23"/>
  <c r="J218" i="23"/>
  <c r="J217" i="23"/>
  <c r="J216" i="23"/>
  <c r="J215" i="23"/>
  <c r="J214" i="23"/>
  <c r="J213" i="23"/>
  <c r="J212" i="23"/>
  <c r="J211" i="23"/>
  <c r="J210" i="23"/>
  <c r="J209" i="23"/>
  <c r="J208" i="23"/>
  <c r="J207" i="23"/>
  <c r="J206" i="23"/>
  <c r="J205" i="23"/>
  <c r="J204" i="23"/>
  <c r="J203" i="23"/>
  <c r="J202" i="23"/>
  <c r="J201" i="23"/>
  <c r="J200" i="23"/>
  <c r="J199" i="23"/>
  <c r="J198" i="23"/>
  <c r="J197" i="23"/>
  <c r="J196" i="23"/>
  <c r="J195" i="23"/>
  <c r="J194" i="23"/>
  <c r="J193" i="23"/>
  <c r="J192" i="23"/>
  <c r="J191" i="23"/>
  <c r="J190" i="23"/>
  <c r="J189" i="23"/>
  <c r="J188" i="23"/>
  <c r="J187" i="23"/>
  <c r="J186" i="23"/>
  <c r="J185" i="23"/>
  <c r="J184" i="23"/>
  <c r="J183" i="23"/>
  <c r="J182" i="23"/>
  <c r="J181" i="23"/>
  <c r="J180" i="23"/>
  <c r="J179" i="23"/>
  <c r="J178" i="23"/>
  <c r="J177" i="23"/>
  <c r="J176" i="23"/>
  <c r="J175" i="23"/>
  <c r="J174" i="23"/>
  <c r="J173" i="23"/>
  <c r="J172" i="23"/>
  <c r="J171" i="23"/>
  <c r="J170" i="23"/>
  <c r="J169" i="23"/>
  <c r="J168" i="23"/>
  <c r="J167" i="23"/>
  <c r="J166" i="23"/>
  <c r="J165" i="23"/>
  <c r="J164" i="23"/>
  <c r="J163" i="23"/>
  <c r="J162" i="23"/>
  <c r="J161" i="23"/>
  <c r="J160" i="23"/>
  <c r="J159" i="23"/>
  <c r="J158" i="23"/>
  <c r="J157" i="23"/>
  <c r="J156" i="23"/>
  <c r="J155" i="23"/>
  <c r="J154" i="23"/>
  <c r="J153" i="23"/>
  <c r="J152" i="23"/>
  <c r="J151" i="23"/>
  <c r="J150" i="23"/>
  <c r="J149" i="23"/>
  <c r="J148" i="23"/>
  <c r="J147" i="23"/>
  <c r="J146" i="23"/>
  <c r="J145" i="23"/>
  <c r="J144" i="23"/>
  <c r="J143" i="23"/>
  <c r="J142" i="23"/>
  <c r="J141" i="23"/>
  <c r="J140" i="23"/>
  <c r="J139" i="23"/>
  <c r="J138" i="23"/>
  <c r="J137" i="23"/>
  <c r="J136" i="23"/>
  <c r="J135" i="23"/>
  <c r="J134" i="23"/>
  <c r="J133" i="23"/>
  <c r="J132" i="23"/>
  <c r="J131" i="23"/>
  <c r="J130" i="23"/>
  <c r="J129" i="23"/>
  <c r="J128" i="23"/>
  <c r="J127" i="23"/>
  <c r="J126" i="23"/>
  <c r="J125" i="23"/>
  <c r="J124" i="23"/>
  <c r="J123" i="23"/>
  <c r="J122" i="23"/>
  <c r="J121" i="23"/>
  <c r="J120" i="23"/>
  <c r="J119" i="23"/>
  <c r="J118" i="23"/>
  <c r="J117" i="23"/>
  <c r="J116" i="23"/>
  <c r="J115" i="23"/>
  <c r="J114" i="23"/>
  <c r="J113" i="23"/>
  <c r="J112" i="23"/>
  <c r="J111" i="23"/>
  <c r="J110" i="23"/>
  <c r="J109" i="23"/>
  <c r="J108" i="23"/>
  <c r="J107" i="23"/>
  <c r="J106" i="23"/>
  <c r="J105" i="23"/>
  <c r="J104" i="23"/>
  <c r="J103" i="23"/>
  <c r="J102" i="23"/>
  <c r="J101" i="23"/>
  <c r="J100" i="23"/>
  <c r="J99" i="23"/>
  <c r="J98" i="23"/>
  <c r="J97" i="23"/>
  <c r="J96" i="23"/>
  <c r="J95" i="23"/>
  <c r="J94" i="23"/>
  <c r="J93" i="23"/>
  <c r="J92" i="23"/>
  <c r="J91" i="23"/>
  <c r="J90" i="23"/>
  <c r="J89" i="23"/>
  <c r="J88" i="23"/>
  <c r="J87" i="23"/>
  <c r="J86" i="23"/>
  <c r="J85" i="23"/>
  <c r="J84" i="23"/>
  <c r="J83" i="23"/>
  <c r="J82" i="23"/>
  <c r="J81" i="23"/>
  <c r="J80" i="23"/>
  <c r="J79" i="23"/>
  <c r="J78" i="23"/>
  <c r="J77" i="23"/>
  <c r="J76" i="23"/>
  <c r="J75" i="23"/>
  <c r="J74" i="23"/>
  <c r="J73" i="23"/>
  <c r="J72" i="23"/>
  <c r="J71" i="23"/>
  <c r="J70" i="23"/>
  <c r="J69" i="23"/>
  <c r="J68" i="23"/>
  <c r="J67" i="23"/>
  <c r="J66" i="23"/>
  <c r="J65" i="23"/>
  <c r="J64" i="23"/>
  <c r="J63" i="23"/>
  <c r="J62" i="23"/>
  <c r="J61" i="23"/>
  <c r="J60" i="23"/>
  <c r="J59" i="23"/>
  <c r="J58" i="23"/>
  <c r="J57" i="23"/>
  <c r="J56" i="23"/>
  <c r="J55" i="23"/>
  <c r="J54" i="23"/>
  <c r="J53" i="23"/>
  <c r="J52" i="23"/>
  <c r="J51" i="23"/>
  <c r="J50" i="23"/>
  <c r="J49" i="23"/>
  <c r="J48" i="23"/>
  <c r="J47" i="23"/>
  <c r="J46" i="23"/>
  <c r="J45" i="23"/>
  <c r="J44" i="23"/>
  <c r="J43" i="23"/>
  <c r="J42" i="23"/>
  <c r="J41" i="23"/>
  <c r="J40" i="23"/>
  <c r="J39" i="23"/>
  <c r="J38" i="23"/>
  <c r="J37" i="23"/>
  <c r="J36" i="23"/>
  <c r="J35" i="23"/>
  <c r="J34" i="23"/>
  <c r="J33" i="23"/>
  <c r="J32" i="23"/>
  <c r="J31" i="23"/>
  <c r="J30" i="23"/>
  <c r="J29" i="23"/>
  <c r="J28" i="23"/>
  <c r="J27" i="23"/>
  <c r="J26" i="23"/>
  <c r="J25" i="23"/>
  <c r="J24" i="23"/>
  <c r="J23" i="23"/>
  <c r="J22" i="23"/>
  <c r="J21" i="23"/>
  <c r="J20" i="23"/>
  <c r="J19" i="23"/>
  <c r="J18" i="23"/>
  <c r="J17" i="23"/>
  <c r="J16" i="23"/>
  <c r="J15" i="23"/>
  <c r="J14" i="23"/>
  <c r="J13" i="23"/>
  <c r="J12" i="23"/>
  <c r="J11" i="23"/>
  <c r="J10" i="23"/>
  <c r="J9" i="23"/>
  <c r="J8" i="23"/>
  <c r="J7" i="23"/>
  <c r="J6" i="23"/>
  <c r="J5" i="23"/>
  <c r="J4" i="23"/>
  <c r="J3" i="23"/>
  <c r="J2" i="23"/>
  <c r="AQ78" i="5"/>
  <c r="AQ77" i="5"/>
  <c r="AQ76" i="5"/>
  <c r="AQ75" i="5"/>
  <c r="AQ74" i="5"/>
  <c r="AQ73" i="5"/>
  <c r="AQ72" i="5"/>
  <c r="AQ71" i="5"/>
  <c r="AQ70" i="5"/>
  <c r="AQ69" i="5"/>
  <c r="AQ68" i="5"/>
  <c r="AQ67" i="5"/>
  <c r="AQ66" i="5"/>
  <c r="AQ65" i="5"/>
  <c r="AQ64" i="5"/>
  <c r="AQ63" i="5"/>
  <c r="AQ62" i="5"/>
  <c r="AQ61" i="5"/>
  <c r="AQ60" i="5"/>
  <c r="AQ59" i="5"/>
  <c r="AQ58" i="5"/>
  <c r="AQ57" i="5"/>
  <c r="AQ56" i="5"/>
  <c r="AQ55" i="5"/>
  <c r="AQ54" i="5"/>
  <c r="AQ53" i="5"/>
  <c r="AQ52" i="5"/>
  <c r="AQ51" i="5"/>
  <c r="AQ50" i="5"/>
  <c r="AQ49" i="5"/>
  <c r="AQ48" i="5"/>
  <c r="AQ46" i="5"/>
  <c r="AQ45" i="5"/>
  <c r="AQ44" i="5"/>
  <c r="AG78" i="5"/>
  <c r="R78" i="5"/>
  <c r="C78" i="5"/>
  <c r="AG77" i="5"/>
  <c r="R77" i="5"/>
  <c r="C77" i="5"/>
  <c r="AG76" i="5"/>
  <c r="R76" i="5"/>
  <c r="C76" i="5"/>
  <c r="AG75" i="5"/>
  <c r="R75" i="5"/>
  <c r="C75" i="5"/>
  <c r="AG74" i="5"/>
  <c r="R74" i="5"/>
  <c r="C74" i="5"/>
  <c r="AG73" i="5"/>
  <c r="R73" i="5"/>
  <c r="C73" i="5"/>
  <c r="AG72" i="5"/>
  <c r="R72" i="5"/>
  <c r="C72" i="5"/>
  <c r="AG71" i="5"/>
  <c r="R71" i="5"/>
  <c r="C71" i="5"/>
  <c r="AG70" i="5"/>
  <c r="R70" i="5"/>
  <c r="C70" i="5"/>
  <c r="AG69" i="5"/>
  <c r="R69" i="5"/>
  <c r="C69" i="5"/>
  <c r="AG68" i="5"/>
  <c r="R68" i="5"/>
  <c r="C68" i="5"/>
  <c r="AG67" i="5"/>
  <c r="R67" i="5"/>
  <c r="C67" i="5"/>
  <c r="AG66" i="5"/>
  <c r="R66" i="5"/>
  <c r="C66" i="5"/>
  <c r="AG65" i="5"/>
  <c r="R65" i="5"/>
  <c r="C65" i="5"/>
  <c r="AG64" i="5"/>
  <c r="R64" i="5"/>
  <c r="C64" i="5"/>
  <c r="AG63" i="5"/>
  <c r="R63" i="5"/>
  <c r="C63" i="5"/>
  <c r="AG62" i="5"/>
  <c r="R62" i="5"/>
  <c r="C62" i="5"/>
  <c r="AG61" i="5"/>
  <c r="R61" i="5"/>
  <c r="C61" i="5"/>
  <c r="AG60" i="5"/>
  <c r="R60" i="5"/>
  <c r="C60" i="5"/>
  <c r="AG59" i="5"/>
  <c r="R59" i="5"/>
  <c r="C59" i="5"/>
  <c r="AG58" i="5"/>
  <c r="R58" i="5"/>
  <c r="C58" i="5"/>
  <c r="AG57" i="5"/>
  <c r="R57" i="5"/>
  <c r="C57" i="5"/>
  <c r="AG56" i="5"/>
  <c r="R56" i="5"/>
  <c r="C56" i="5"/>
  <c r="AG55" i="5"/>
  <c r="R55" i="5"/>
  <c r="C55" i="5"/>
  <c r="AG54" i="5"/>
  <c r="R54" i="5"/>
  <c r="C54" i="5"/>
  <c r="AG53" i="5"/>
  <c r="R53" i="5"/>
  <c r="C53" i="5"/>
  <c r="AG52" i="5"/>
  <c r="R52" i="5"/>
  <c r="C52" i="5"/>
  <c r="AG51" i="5"/>
  <c r="R51" i="5"/>
  <c r="C51" i="5"/>
  <c r="AG50" i="5"/>
  <c r="R50" i="5"/>
  <c r="C50" i="5"/>
  <c r="AG49" i="5"/>
  <c r="R49" i="5"/>
  <c r="C49" i="5"/>
  <c r="AG48" i="5"/>
  <c r="R48" i="5"/>
  <c r="C48" i="5"/>
  <c r="AG47" i="5"/>
  <c r="R47" i="5"/>
  <c r="C47" i="5"/>
  <c r="AG46" i="5"/>
  <c r="R46" i="5"/>
  <c r="C46" i="5"/>
  <c r="AG45" i="5"/>
  <c r="R45" i="5"/>
  <c r="C45" i="5"/>
  <c r="AG44" i="5"/>
  <c r="R44" i="5"/>
  <c r="C44" i="5"/>
  <c r="M501" i="23" l="1"/>
  <c r="N501" i="23"/>
  <c r="O501" i="23"/>
  <c r="P501" i="23"/>
  <c r="Q501" i="23"/>
  <c r="T501" i="23"/>
  <c r="U501" i="23"/>
  <c r="V501" i="23"/>
  <c r="W501" i="23"/>
  <c r="X501" i="23"/>
  <c r="AA501" i="23"/>
  <c r="AB501" i="23"/>
  <c r="AC501" i="23"/>
  <c r="AD501" i="23"/>
  <c r="AE501" i="23"/>
  <c r="M502" i="23"/>
  <c r="N502" i="23"/>
  <c r="O502" i="23"/>
  <c r="P502" i="23"/>
  <c r="Q502" i="23"/>
  <c r="T502" i="23"/>
  <c r="U502" i="23"/>
  <c r="V502" i="23"/>
  <c r="W502" i="23"/>
  <c r="X502" i="23"/>
  <c r="AA502" i="23"/>
  <c r="AB502" i="23"/>
  <c r="AC502" i="23"/>
  <c r="AD502" i="23"/>
  <c r="AE502" i="23"/>
  <c r="M503" i="23"/>
  <c r="N503" i="23"/>
  <c r="O503" i="23"/>
  <c r="P503" i="23"/>
  <c r="Q503" i="23"/>
  <c r="T503" i="23"/>
  <c r="U503" i="23"/>
  <c r="V503" i="23"/>
  <c r="W503" i="23"/>
  <c r="X503" i="23"/>
  <c r="AA503" i="23"/>
  <c r="AB503" i="23"/>
  <c r="AC503" i="23"/>
  <c r="AD503" i="23"/>
  <c r="AE503" i="23"/>
  <c r="M504" i="23"/>
  <c r="N504" i="23"/>
  <c r="O504" i="23"/>
  <c r="P504" i="23"/>
  <c r="Q504" i="23"/>
  <c r="T504" i="23"/>
  <c r="U504" i="23"/>
  <c r="V504" i="23"/>
  <c r="W504" i="23"/>
  <c r="X504" i="23"/>
  <c r="AA504" i="23"/>
  <c r="AB504" i="23"/>
  <c r="AC504" i="23"/>
  <c r="AD504" i="23"/>
  <c r="AE504" i="23"/>
  <c r="M505" i="23"/>
  <c r="N505" i="23"/>
  <c r="O505" i="23"/>
  <c r="P505" i="23"/>
  <c r="Q505" i="23"/>
  <c r="T505" i="23"/>
  <c r="U505" i="23"/>
  <c r="V505" i="23"/>
  <c r="W505" i="23"/>
  <c r="X505" i="23"/>
  <c r="AA505" i="23"/>
  <c r="AB505" i="23"/>
  <c r="AC505" i="23"/>
  <c r="AD505" i="23"/>
  <c r="AE505" i="23"/>
  <c r="M506" i="23"/>
  <c r="N506" i="23"/>
  <c r="O506" i="23"/>
  <c r="P506" i="23"/>
  <c r="Q506" i="23"/>
  <c r="T506" i="23"/>
  <c r="U506" i="23"/>
  <c r="V506" i="23"/>
  <c r="W506" i="23"/>
  <c r="X506" i="23"/>
  <c r="AA506" i="23"/>
  <c r="AB506" i="23"/>
  <c r="AC506" i="23"/>
  <c r="AD506" i="23"/>
  <c r="AE506" i="23"/>
  <c r="M507" i="23"/>
  <c r="N507" i="23"/>
  <c r="O507" i="23"/>
  <c r="P507" i="23"/>
  <c r="Q507" i="23"/>
  <c r="T507" i="23"/>
  <c r="U507" i="23"/>
  <c r="V507" i="23"/>
  <c r="W507" i="23"/>
  <c r="X507" i="23"/>
  <c r="AA507" i="23"/>
  <c r="AB507" i="23"/>
  <c r="AC507" i="23"/>
  <c r="AD507" i="23"/>
  <c r="AE507" i="23"/>
  <c r="M508" i="23"/>
  <c r="N508" i="23"/>
  <c r="O508" i="23"/>
  <c r="P508" i="23"/>
  <c r="Q508" i="23"/>
  <c r="T508" i="23"/>
  <c r="U508" i="23"/>
  <c r="V508" i="23"/>
  <c r="W508" i="23"/>
  <c r="X508" i="23"/>
  <c r="AA508" i="23"/>
  <c r="AB508" i="23"/>
  <c r="AC508" i="23"/>
  <c r="AD508" i="23"/>
  <c r="AE508" i="23"/>
  <c r="M509" i="23"/>
  <c r="N509" i="23"/>
  <c r="O509" i="23"/>
  <c r="P509" i="23"/>
  <c r="Q509" i="23"/>
  <c r="T509" i="23"/>
  <c r="U509" i="23"/>
  <c r="V509" i="23"/>
  <c r="W509" i="23"/>
  <c r="X509" i="23"/>
  <c r="AA509" i="23"/>
  <c r="AB509" i="23"/>
  <c r="AC509" i="23"/>
  <c r="AD509" i="23"/>
  <c r="AE509" i="23"/>
  <c r="M510" i="23"/>
  <c r="N510" i="23"/>
  <c r="O510" i="23"/>
  <c r="P510" i="23"/>
  <c r="Q510" i="23"/>
  <c r="T510" i="23"/>
  <c r="U510" i="23"/>
  <c r="V510" i="23"/>
  <c r="W510" i="23"/>
  <c r="X510" i="23"/>
  <c r="AA510" i="23"/>
  <c r="AB510" i="23"/>
  <c r="AC510" i="23"/>
  <c r="AD510" i="23"/>
  <c r="AE510" i="23"/>
  <c r="M511" i="23"/>
  <c r="N511" i="23"/>
  <c r="O511" i="23"/>
  <c r="P511" i="23"/>
  <c r="Q511" i="23"/>
  <c r="T511" i="23"/>
  <c r="U511" i="23"/>
  <c r="V511" i="23"/>
  <c r="W511" i="23"/>
  <c r="X511" i="23"/>
  <c r="AA511" i="23"/>
  <c r="AB511" i="23"/>
  <c r="AC511" i="23"/>
  <c r="AD511" i="23"/>
  <c r="AE511" i="23"/>
  <c r="M512" i="23"/>
  <c r="N512" i="23"/>
  <c r="O512" i="23"/>
  <c r="P512" i="23"/>
  <c r="Q512" i="23"/>
  <c r="T512" i="23"/>
  <c r="U512" i="23"/>
  <c r="V512" i="23"/>
  <c r="W512" i="23"/>
  <c r="X512" i="23"/>
  <c r="AA512" i="23"/>
  <c r="AB512" i="23"/>
  <c r="AC512" i="23"/>
  <c r="AD512" i="23"/>
  <c r="AE512" i="23"/>
  <c r="M513" i="23"/>
  <c r="N513" i="23"/>
  <c r="O513" i="23"/>
  <c r="P513" i="23"/>
  <c r="Q513" i="23"/>
  <c r="T513" i="23"/>
  <c r="U513" i="23"/>
  <c r="V513" i="23"/>
  <c r="W513" i="23"/>
  <c r="X513" i="23"/>
  <c r="AA513" i="23"/>
  <c r="AB513" i="23"/>
  <c r="AC513" i="23"/>
  <c r="AD513" i="23"/>
  <c r="AE513" i="23"/>
  <c r="M514" i="23"/>
  <c r="N514" i="23"/>
  <c r="O514" i="23"/>
  <c r="P514" i="23"/>
  <c r="Q514" i="23"/>
  <c r="T514" i="23"/>
  <c r="U514" i="23"/>
  <c r="V514" i="23"/>
  <c r="W514" i="23"/>
  <c r="X514" i="23"/>
  <c r="AA514" i="23"/>
  <c r="AB514" i="23"/>
  <c r="AC514" i="23"/>
  <c r="AD514" i="23"/>
  <c r="AE514" i="23"/>
  <c r="M515" i="23"/>
  <c r="N515" i="23"/>
  <c r="O515" i="23"/>
  <c r="P515" i="23"/>
  <c r="Q515" i="23"/>
  <c r="T515" i="23"/>
  <c r="U515" i="23"/>
  <c r="V515" i="23"/>
  <c r="W515" i="23"/>
  <c r="X515" i="23"/>
  <c r="AA515" i="23"/>
  <c r="AB515" i="23"/>
  <c r="AC515" i="23"/>
  <c r="AD515" i="23"/>
  <c r="AE515" i="23"/>
  <c r="M516" i="23"/>
  <c r="N516" i="23"/>
  <c r="O516" i="23"/>
  <c r="P516" i="23"/>
  <c r="Q516" i="23"/>
  <c r="T516" i="23"/>
  <c r="U516" i="23"/>
  <c r="V516" i="23"/>
  <c r="W516" i="23"/>
  <c r="X516" i="23"/>
  <c r="AA516" i="23"/>
  <c r="AB516" i="23"/>
  <c r="AC516" i="23"/>
  <c r="AD516" i="23"/>
  <c r="AE516" i="23"/>
  <c r="M517" i="23"/>
  <c r="N517" i="23"/>
  <c r="O517" i="23"/>
  <c r="P517" i="23"/>
  <c r="Q517" i="23"/>
  <c r="T517" i="23"/>
  <c r="U517" i="23"/>
  <c r="V517" i="23"/>
  <c r="W517" i="23"/>
  <c r="X517" i="23"/>
  <c r="AA517" i="23"/>
  <c r="AB517" i="23"/>
  <c r="AC517" i="23"/>
  <c r="AD517" i="23"/>
  <c r="AE517" i="23"/>
  <c r="M518" i="23"/>
  <c r="N518" i="23"/>
  <c r="O518" i="23"/>
  <c r="P518" i="23"/>
  <c r="Q518" i="23"/>
  <c r="T518" i="23"/>
  <c r="U518" i="23"/>
  <c r="V518" i="23"/>
  <c r="W518" i="23"/>
  <c r="X518" i="23"/>
  <c r="AA518" i="23"/>
  <c r="AB518" i="23"/>
  <c r="AC518" i="23"/>
  <c r="AD518" i="23"/>
  <c r="AE518" i="23"/>
  <c r="M519" i="23"/>
  <c r="N519" i="23"/>
  <c r="O519" i="23"/>
  <c r="P519" i="23"/>
  <c r="Q519" i="23"/>
  <c r="T519" i="23"/>
  <c r="U519" i="23"/>
  <c r="V519" i="23"/>
  <c r="W519" i="23"/>
  <c r="X519" i="23"/>
  <c r="AA519" i="23"/>
  <c r="AB519" i="23"/>
  <c r="AC519" i="23"/>
  <c r="AD519" i="23"/>
  <c r="AE519" i="23"/>
  <c r="M520" i="23"/>
  <c r="N520" i="23"/>
  <c r="O520" i="23"/>
  <c r="P520" i="23"/>
  <c r="Q520" i="23"/>
  <c r="T520" i="23"/>
  <c r="U520" i="23"/>
  <c r="V520" i="23"/>
  <c r="W520" i="23"/>
  <c r="X520" i="23"/>
  <c r="AA520" i="23"/>
  <c r="AB520" i="23"/>
  <c r="AC520" i="23"/>
  <c r="AD520" i="23"/>
  <c r="AE520" i="23"/>
  <c r="M521" i="23"/>
  <c r="N521" i="23"/>
  <c r="O521" i="23"/>
  <c r="P521" i="23"/>
  <c r="Q521" i="23"/>
  <c r="T521" i="23"/>
  <c r="U521" i="23"/>
  <c r="V521" i="23"/>
  <c r="W521" i="23"/>
  <c r="X521" i="23"/>
  <c r="AA521" i="23"/>
  <c r="AB521" i="23"/>
  <c r="AC521" i="23"/>
  <c r="AD521" i="23"/>
  <c r="AE521" i="23"/>
  <c r="M522" i="23"/>
  <c r="N522" i="23"/>
  <c r="O522" i="23"/>
  <c r="P522" i="23"/>
  <c r="Q522" i="23"/>
  <c r="T522" i="23"/>
  <c r="U522" i="23"/>
  <c r="V522" i="23"/>
  <c r="W522" i="23"/>
  <c r="X522" i="23"/>
  <c r="AA522" i="23"/>
  <c r="AB522" i="23"/>
  <c r="AC522" i="23"/>
  <c r="AD522" i="23"/>
  <c r="AE522" i="23"/>
  <c r="M523" i="23"/>
  <c r="N523" i="23"/>
  <c r="O523" i="23"/>
  <c r="P523" i="23"/>
  <c r="Q523" i="23"/>
  <c r="T523" i="23"/>
  <c r="U523" i="23"/>
  <c r="V523" i="23"/>
  <c r="W523" i="23"/>
  <c r="X523" i="23"/>
  <c r="AA523" i="23"/>
  <c r="AB523" i="23"/>
  <c r="AC523" i="23"/>
  <c r="AD523" i="23"/>
  <c r="AE523" i="23"/>
  <c r="M524" i="23"/>
  <c r="N524" i="23"/>
  <c r="O524" i="23"/>
  <c r="P524" i="23"/>
  <c r="Q524" i="23"/>
  <c r="T524" i="23"/>
  <c r="U524" i="23"/>
  <c r="V524" i="23"/>
  <c r="W524" i="23"/>
  <c r="X524" i="23"/>
  <c r="AA524" i="23"/>
  <c r="AB524" i="23"/>
  <c r="AC524" i="23"/>
  <c r="AD524" i="23"/>
  <c r="AE524" i="23"/>
  <c r="M525" i="23"/>
  <c r="N525" i="23"/>
  <c r="O525" i="23"/>
  <c r="P525" i="23"/>
  <c r="Q525" i="23"/>
  <c r="T525" i="23"/>
  <c r="U525" i="23"/>
  <c r="V525" i="23"/>
  <c r="W525" i="23"/>
  <c r="X525" i="23"/>
  <c r="AA525" i="23"/>
  <c r="AB525" i="23"/>
  <c r="AC525" i="23"/>
  <c r="AD525" i="23"/>
  <c r="AE525" i="23"/>
  <c r="M526" i="23"/>
  <c r="N526" i="23"/>
  <c r="O526" i="23"/>
  <c r="P526" i="23"/>
  <c r="Q526" i="23"/>
  <c r="T526" i="23"/>
  <c r="U526" i="23"/>
  <c r="V526" i="23"/>
  <c r="W526" i="23"/>
  <c r="X526" i="23"/>
  <c r="AA526" i="23"/>
  <c r="AB526" i="23"/>
  <c r="AC526" i="23"/>
  <c r="AD526" i="23"/>
  <c r="AE526" i="23"/>
  <c r="M527" i="23"/>
  <c r="N527" i="23"/>
  <c r="O527" i="23"/>
  <c r="P527" i="23"/>
  <c r="Q527" i="23"/>
  <c r="T527" i="23"/>
  <c r="U527" i="23"/>
  <c r="V527" i="23"/>
  <c r="W527" i="23"/>
  <c r="X527" i="23"/>
  <c r="AA527" i="23"/>
  <c r="AB527" i="23"/>
  <c r="AC527" i="23"/>
  <c r="AD527" i="23"/>
  <c r="AE527" i="23"/>
  <c r="M528" i="23"/>
  <c r="N528" i="23"/>
  <c r="O528" i="23"/>
  <c r="P528" i="23"/>
  <c r="Q528" i="23"/>
  <c r="T528" i="23"/>
  <c r="U528" i="23"/>
  <c r="V528" i="23"/>
  <c r="W528" i="23"/>
  <c r="X528" i="23"/>
  <c r="AA528" i="23"/>
  <c r="AB528" i="23"/>
  <c r="AC528" i="23"/>
  <c r="AD528" i="23"/>
  <c r="AE528" i="23"/>
  <c r="M529" i="23"/>
  <c r="N529" i="23"/>
  <c r="O529" i="23"/>
  <c r="P529" i="23"/>
  <c r="Q529" i="23"/>
  <c r="T529" i="23"/>
  <c r="U529" i="23"/>
  <c r="V529" i="23"/>
  <c r="W529" i="23"/>
  <c r="X529" i="23"/>
  <c r="AA529" i="23"/>
  <c r="AB529" i="23"/>
  <c r="AC529" i="23"/>
  <c r="AD529" i="23"/>
  <c r="AE529" i="23"/>
  <c r="M530" i="23"/>
  <c r="N530" i="23"/>
  <c r="O530" i="23"/>
  <c r="P530" i="23"/>
  <c r="Q530" i="23"/>
  <c r="T530" i="23"/>
  <c r="U530" i="23"/>
  <c r="V530" i="23"/>
  <c r="W530" i="23"/>
  <c r="X530" i="23"/>
  <c r="AA530" i="23"/>
  <c r="AB530" i="23"/>
  <c r="AC530" i="23"/>
  <c r="AD530" i="23"/>
  <c r="AE530" i="23"/>
  <c r="M531" i="23"/>
  <c r="N531" i="23"/>
  <c r="O531" i="23"/>
  <c r="P531" i="23"/>
  <c r="Q531" i="23"/>
  <c r="T531" i="23"/>
  <c r="U531" i="23"/>
  <c r="V531" i="23"/>
  <c r="W531" i="23"/>
  <c r="X531" i="23"/>
  <c r="AA531" i="23"/>
  <c r="AB531" i="23"/>
  <c r="AC531" i="23"/>
  <c r="AD531" i="23"/>
  <c r="AE531" i="23"/>
  <c r="M532" i="23"/>
  <c r="N532" i="23"/>
  <c r="O532" i="23"/>
  <c r="P532" i="23"/>
  <c r="Q532" i="23"/>
  <c r="T532" i="23"/>
  <c r="U532" i="23"/>
  <c r="V532" i="23"/>
  <c r="W532" i="23"/>
  <c r="X532" i="23"/>
  <c r="AA532" i="23"/>
  <c r="AB532" i="23"/>
  <c r="AC532" i="23"/>
  <c r="AD532" i="23"/>
  <c r="AE532" i="23"/>
  <c r="M533" i="23"/>
  <c r="N533" i="23"/>
  <c r="O533" i="23"/>
  <c r="P533" i="23"/>
  <c r="Q533" i="23"/>
  <c r="T533" i="23"/>
  <c r="U533" i="23"/>
  <c r="V533" i="23"/>
  <c r="W533" i="23"/>
  <c r="X533" i="23"/>
  <c r="AA533" i="23"/>
  <c r="AB533" i="23"/>
  <c r="AC533" i="23"/>
  <c r="AD533" i="23"/>
  <c r="AE533" i="23"/>
  <c r="M534" i="23"/>
  <c r="N534" i="23"/>
  <c r="O534" i="23"/>
  <c r="P534" i="23"/>
  <c r="Q534" i="23"/>
  <c r="T534" i="23"/>
  <c r="U534" i="23"/>
  <c r="V534" i="23"/>
  <c r="W534" i="23"/>
  <c r="X534" i="23"/>
  <c r="AA534" i="23"/>
  <c r="AB534" i="23"/>
  <c r="AC534" i="23"/>
  <c r="AD534" i="23"/>
  <c r="AE534" i="23"/>
  <c r="M535" i="23"/>
  <c r="N535" i="23"/>
  <c r="O535" i="23"/>
  <c r="P535" i="23"/>
  <c r="Q535" i="23"/>
  <c r="T535" i="23"/>
  <c r="U535" i="23"/>
  <c r="V535" i="23"/>
  <c r="W535" i="23"/>
  <c r="X535" i="23"/>
  <c r="AA535" i="23"/>
  <c r="AB535" i="23"/>
  <c r="AC535" i="23"/>
  <c r="AD535" i="23"/>
  <c r="AE535" i="23"/>
  <c r="M536" i="23"/>
  <c r="N536" i="23"/>
  <c r="O536" i="23"/>
  <c r="P536" i="23"/>
  <c r="Q536" i="23"/>
  <c r="T536" i="23"/>
  <c r="U536" i="23"/>
  <c r="V536" i="23"/>
  <c r="W536" i="23"/>
  <c r="X536" i="23"/>
  <c r="AA536" i="23"/>
  <c r="AB536" i="23"/>
  <c r="AC536" i="23"/>
  <c r="AD536" i="23"/>
  <c r="AE536" i="23"/>
  <c r="M537" i="23"/>
  <c r="N537" i="23"/>
  <c r="O537" i="23"/>
  <c r="P537" i="23"/>
  <c r="Q537" i="23"/>
  <c r="T537" i="23"/>
  <c r="U537" i="23"/>
  <c r="V537" i="23"/>
  <c r="W537" i="23"/>
  <c r="X537" i="23"/>
  <c r="AA537" i="23"/>
  <c r="AB537" i="23"/>
  <c r="AC537" i="23"/>
  <c r="AD537" i="23"/>
  <c r="AE537" i="23"/>
  <c r="M538" i="23"/>
  <c r="N538" i="23"/>
  <c r="O538" i="23"/>
  <c r="P538" i="23"/>
  <c r="Q538" i="23"/>
  <c r="T538" i="23"/>
  <c r="U538" i="23"/>
  <c r="V538" i="23"/>
  <c r="W538" i="23"/>
  <c r="X538" i="23"/>
  <c r="AA538" i="23"/>
  <c r="AB538" i="23"/>
  <c r="AC538" i="23"/>
  <c r="AD538" i="23"/>
  <c r="AE538" i="23"/>
  <c r="M539" i="23"/>
  <c r="N539" i="23"/>
  <c r="O539" i="23"/>
  <c r="P539" i="23"/>
  <c r="Q539" i="23"/>
  <c r="T539" i="23"/>
  <c r="U539" i="23"/>
  <c r="V539" i="23"/>
  <c r="W539" i="23"/>
  <c r="X539" i="23"/>
  <c r="AA539" i="23"/>
  <c r="AB539" i="23"/>
  <c r="AC539" i="23"/>
  <c r="AD539" i="23"/>
  <c r="AE539" i="23"/>
  <c r="M540" i="23"/>
  <c r="N540" i="23"/>
  <c r="O540" i="23"/>
  <c r="P540" i="23"/>
  <c r="Q540" i="23"/>
  <c r="T540" i="23"/>
  <c r="U540" i="23"/>
  <c r="V540" i="23"/>
  <c r="W540" i="23"/>
  <c r="X540" i="23"/>
  <c r="AA540" i="23"/>
  <c r="AB540" i="23"/>
  <c r="AC540" i="23"/>
  <c r="AD540" i="23"/>
  <c r="AE540" i="23"/>
  <c r="M541" i="23"/>
  <c r="N541" i="23"/>
  <c r="O541" i="23"/>
  <c r="P541" i="23"/>
  <c r="Q541" i="23"/>
  <c r="T541" i="23"/>
  <c r="U541" i="23"/>
  <c r="V541" i="23"/>
  <c r="W541" i="23"/>
  <c r="X541" i="23"/>
  <c r="AA541" i="23"/>
  <c r="AB541" i="23"/>
  <c r="AC541" i="23"/>
  <c r="AD541" i="23"/>
  <c r="AE541" i="23"/>
  <c r="M542" i="23"/>
  <c r="N542" i="23"/>
  <c r="O542" i="23"/>
  <c r="P542" i="23"/>
  <c r="Q542" i="23"/>
  <c r="T542" i="23"/>
  <c r="U542" i="23"/>
  <c r="V542" i="23"/>
  <c r="W542" i="23"/>
  <c r="X542" i="23"/>
  <c r="AA542" i="23"/>
  <c r="AB542" i="23"/>
  <c r="AC542" i="23"/>
  <c r="AD542" i="23"/>
  <c r="AE542" i="23"/>
  <c r="M543" i="23"/>
  <c r="N543" i="23"/>
  <c r="O543" i="23"/>
  <c r="P543" i="23"/>
  <c r="Q543" i="23"/>
  <c r="T543" i="23"/>
  <c r="U543" i="23"/>
  <c r="V543" i="23"/>
  <c r="W543" i="23"/>
  <c r="X543" i="23"/>
  <c r="AA543" i="23"/>
  <c r="AB543" i="23"/>
  <c r="AC543" i="23"/>
  <c r="AD543" i="23"/>
  <c r="AE543" i="23"/>
  <c r="M544" i="23"/>
  <c r="N544" i="23"/>
  <c r="O544" i="23"/>
  <c r="P544" i="23"/>
  <c r="Q544" i="23"/>
  <c r="T544" i="23"/>
  <c r="U544" i="23"/>
  <c r="V544" i="23"/>
  <c r="W544" i="23"/>
  <c r="X544" i="23"/>
  <c r="AA544" i="23"/>
  <c r="AB544" i="23"/>
  <c r="AC544" i="23"/>
  <c r="AD544" i="23"/>
  <c r="AE544" i="23"/>
  <c r="M545" i="23"/>
  <c r="N545" i="23"/>
  <c r="O545" i="23"/>
  <c r="P545" i="23"/>
  <c r="Q545" i="23"/>
  <c r="T545" i="23"/>
  <c r="U545" i="23"/>
  <c r="V545" i="23"/>
  <c r="W545" i="23"/>
  <c r="X545" i="23"/>
  <c r="AA545" i="23"/>
  <c r="AB545" i="23"/>
  <c r="AC545" i="23"/>
  <c r="AD545" i="23"/>
  <c r="AE545" i="23"/>
  <c r="M546" i="23"/>
  <c r="N546" i="23"/>
  <c r="O546" i="23"/>
  <c r="P546" i="23"/>
  <c r="Q546" i="23"/>
  <c r="T546" i="23"/>
  <c r="U546" i="23"/>
  <c r="V546" i="23"/>
  <c r="W546" i="23"/>
  <c r="X546" i="23"/>
  <c r="AA546" i="23"/>
  <c r="AB546" i="23"/>
  <c r="AC546" i="23"/>
  <c r="AD546" i="23"/>
  <c r="AE546" i="23"/>
  <c r="M547" i="23"/>
  <c r="N547" i="23"/>
  <c r="O547" i="23"/>
  <c r="P547" i="23"/>
  <c r="Q547" i="23"/>
  <c r="T547" i="23"/>
  <c r="U547" i="23"/>
  <c r="V547" i="23"/>
  <c r="W547" i="23"/>
  <c r="X547" i="23"/>
  <c r="AA547" i="23"/>
  <c r="AB547" i="23"/>
  <c r="AC547" i="23"/>
  <c r="AD547" i="23"/>
  <c r="AE547" i="23"/>
  <c r="M548" i="23"/>
  <c r="N548" i="23"/>
  <c r="O548" i="23"/>
  <c r="P548" i="23"/>
  <c r="Q548" i="23"/>
  <c r="T548" i="23"/>
  <c r="U548" i="23"/>
  <c r="V548" i="23"/>
  <c r="W548" i="23"/>
  <c r="X548" i="23"/>
  <c r="AA548" i="23"/>
  <c r="AB548" i="23"/>
  <c r="AC548" i="23"/>
  <c r="AD548" i="23"/>
  <c r="AE548" i="23"/>
  <c r="M549" i="23"/>
  <c r="N549" i="23"/>
  <c r="O549" i="23"/>
  <c r="P549" i="23"/>
  <c r="Q549" i="23"/>
  <c r="T549" i="23"/>
  <c r="U549" i="23"/>
  <c r="V549" i="23"/>
  <c r="W549" i="23"/>
  <c r="X549" i="23"/>
  <c r="AA549" i="23"/>
  <c r="AB549" i="23"/>
  <c r="AC549" i="23"/>
  <c r="AD549" i="23"/>
  <c r="AE549" i="23"/>
  <c r="M550" i="23"/>
  <c r="N550" i="23"/>
  <c r="O550" i="23"/>
  <c r="P550" i="23"/>
  <c r="Q550" i="23"/>
  <c r="T550" i="23"/>
  <c r="U550" i="23"/>
  <c r="V550" i="23"/>
  <c r="W550" i="23"/>
  <c r="X550" i="23"/>
  <c r="AA550" i="23"/>
  <c r="AB550" i="23"/>
  <c r="AC550" i="23"/>
  <c r="AD550" i="23"/>
  <c r="AE550" i="23"/>
  <c r="M551" i="23"/>
  <c r="N551" i="23"/>
  <c r="O551" i="23"/>
  <c r="P551" i="23"/>
  <c r="Q551" i="23"/>
  <c r="T551" i="23"/>
  <c r="U551" i="23"/>
  <c r="V551" i="23"/>
  <c r="W551" i="23"/>
  <c r="X551" i="23"/>
  <c r="AA551" i="23"/>
  <c r="AB551" i="23"/>
  <c r="AC551" i="23"/>
  <c r="AD551" i="23"/>
  <c r="AE551" i="23"/>
  <c r="M552" i="23"/>
  <c r="N552" i="23"/>
  <c r="O552" i="23"/>
  <c r="P552" i="23"/>
  <c r="Q552" i="23"/>
  <c r="T552" i="23"/>
  <c r="U552" i="23"/>
  <c r="V552" i="23"/>
  <c r="W552" i="23"/>
  <c r="X552" i="23"/>
  <c r="AA552" i="23"/>
  <c r="AB552" i="23"/>
  <c r="AC552" i="23"/>
  <c r="AD552" i="23"/>
  <c r="AE552" i="23"/>
  <c r="M553" i="23"/>
  <c r="N553" i="23"/>
  <c r="O553" i="23"/>
  <c r="P553" i="23"/>
  <c r="Q553" i="23"/>
  <c r="T553" i="23"/>
  <c r="U553" i="23"/>
  <c r="V553" i="23"/>
  <c r="W553" i="23"/>
  <c r="X553" i="23"/>
  <c r="AA553" i="23"/>
  <c r="AB553" i="23"/>
  <c r="AC553" i="23"/>
  <c r="AD553" i="23"/>
  <c r="AE553" i="23"/>
  <c r="M554" i="23"/>
  <c r="N554" i="23"/>
  <c r="O554" i="23"/>
  <c r="P554" i="23"/>
  <c r="Q554" i="23"/>
  <c r="T554" i="23"/>
  <c r="U554" i="23"/>
  <c r="V554" i="23"/>
  <c r="W554" i="23"/>
  <c r="X554" i="23"/>
  <c r="AA554" i="23"/>
  <c r="AB554" i="23"/>
  <c r="AC554" i="23"/>
  <c r="AD554" i="23"/>
  <c r="AE554" i="23"/>
  <c r="M555" i="23"/>
  <c r="N555" i="23"/>
  <c r="O555" i="23"/>
  <c r="P555" i="23"/>
  <c r="Q555" i="23"/>
  <c r="T555" i="23"/>
  <c r="U555" i="23"/>
  <c r="V555" i="23"/>
  <c r="W555" i="23"/>
  <c r="X555" i="23"/>
  <c r="AA555" i="23"/>
  <c r="AB555" i="23"/>
  <c r="AC555" i="23"/>
  <c r="AD555" i="23"/>
  <c r="AE555" i="23"/>
  <c r="M556" i="23"/>
  <c r="N556" i="23"/>
  <c r="O556" i="23"/>
  <c r="P556" i="23"/>
  <c r="Q556" i="23"/>
  <c r="T556" i="23"/>
  <c r="U556" i="23"/>
  <c r="V556" i="23"/>
  <c r="W556" i="23"/>
  <c r="X556" i="23"/>
  <c r="AA556" i="23"/>
  <c r="AB556" i="23"/>
  <c r="AC556" i="23"/>
  <c r="AD556" i="23"/>
  <c r="AE556" i="23"/>
  <c r="M557" i="23"/>
  <c r="N557" i="23"/>
  <c r="O557" i="23"/>
  <c r="P557" i="23"/>
  <c r="Q557" i="23"/>
  <c r="T557" i="23"/>
  <c r="U557" i="23"/>
  <c r="V557" i="23"/>
  <c r="W557" i="23"/>
  <c r="X557" i="23"/>
  <c r="AA557" i="23"/>
  <c r="AB557" i="23"/>
  <c r="AC557" i="23"/>
  <c r="AD557" i="23"/>
  <c r="AE557" i="23"/>
  <c r="M558" i="23"/>
  <c r="N558" i="23"/>
  <c r="O558" i="23"/>
  <c r="P558" i="23"/>
  <c r="Q558" i="23"/>
  <c r="T558" i="23"/>
  <c r="U558" i="23"/>
  <c r="V558" i="23"/>
  <c r="W558" i="23"/>
  <c r="X558" i="23"/>
  <c r="AA558" i="23"/>
  <c r="AB558" i="23"/>
  <c r="AC558" i="23"/>
  <c r="AD558" i="23"/>
  <c r="AE558" i="23"/>
  <c r="M559" i="23"/>
  <c r="N559" i="23"/>
  <c r="O559" i="23"/>
  <c r="P559" i="23"/>
  <c r="Q559" i="23"/>
  <c r="T559" i="23"/>
  <c r="U559" i="23"/>
  <c r="V559" i="23"/>
  <c r="W559" i="23"/>
  <c r="X559" i="23"/>
  <c r="AA559" i="23"/>
  <c r="AB559" i="23"/>
  <c r="AC559" i="23"/>
  <c r="AD559" i="23"/>
  <c r="AE559" i="23"/>
  <c r="M560" i="23"/>
  <c r="N560" i="23"/>
  <c r="O560" i="23"/>
  <c r="P560" i="23"/>
  <c r="Q560" i="23"/>
  <c r="T560" i="23"/>
  <c r="U560" i="23"/>
  <c r="V560" i="23"/>
  <c r="W560" i="23"/>
  <c r="X560" i="23"/>
  <c r="AA560" i="23"/>
  <c r="AB560" i="23"/>
  <c r="AC560" i="23"/>
  <c r="AD560" i="23"/>
  <c r="AE560" i="23"/>
  <c r="M561" i="23"/>
  <c r="N561" i="23"/>
  <c r="O561" i="23"/>
  <c r="P561" i="23"/>
  <c r="Q561" i="23"/>
  <c r="T561" i="23"/>
  <c r="U561" i="23"/>
  <c r="V561" i="23"/>
  <c r="W561" i="23"/>
  <c r="X561" i="23"/>
  <c r="AA561" i="23"/>
  <c r="AB561" i="23"/>
  <c r="AC561" i="23"/>
  <c r="AD561" i="23"/>
  <c r="AE561" i="23"/>
  <c r="M562" i="23"/>
  <c r="N562" i="23"/>
  <c r="O562" i="23"/>
  <c r="P562" i="23"/>
  <c r="Q562" i="23"/>
  <c r="T562" i="23"/>
  <c r="U562" i="23"/>
  <c r="V562" i="23"/>
  <c r="W562" i="23"/>
  <c r="X562" i="23"/>
  <c r="AA562" i="23"/>
  <c r="AB562" i="23"/>
  <c r="AC562" i="23"/>
  <c r="AD562" i="23"/>
  <c r="AE562" i="23"/>
  <c r="M563" i="23"/>
  <c r="N563" i="23"/>
  <c r="O563" i="23"/>
  <c r="P563" i="23"/>
  <c r="Q563" i="23"/>
  <c r="T563" i="23"/>
  <c r="U563" i="23"/>
  <c r="V563" i="23"/>
  <c r="W563" i="23"/>
  <c r="X563" i="23"/>
  <c r="AA563" i="23"/>
  <c r="AB563" i="23"/>
  <c r="AC563" i="23"/>
  <c r="AD563" i="23"/>
  <c r="AE563" i="23"/>
  <c r="M564" i="23"/>
  <c r="N564" i="23"/>
  <c r="O564" i="23"/>
  <c r="P564" i="23"/>
  <c r="Q564" i="23"/>
  <c r="T564" i="23"/>
  <c r="U564" i="23"/>
  <c r="V564" i="23"/>
  <c r="W564" i="23"/>
  <c r="X564" i="23"/>
  <c r="AA564" i="23"/>
  <c r="AB564" i="23"/>
  <c r="AC564" i="23"/>
  <c r="AD564" i="23"/>
  <c r="AE564" i="23"/>
  <c r="M565" i="23"/>
  <c r="N565" i="23"/>
  <c r="O565" i="23"/>
  <c r="P565" i="23"/>
  <c r="Q565" i="23"/>
  <c r="T565" i="23"/>
  <c r="U565" i="23"/>
  <c r="V565" i="23"/>
  <c r="W565" i="23"/>
  <c r="X565" i="23"/>
  <c r="AA565" i="23"/>
  <c r="AB565" i="23"/>
  <c r="AC565" i="23"/>
  <c r="AD565" i="23"/>
  <c r="AE565" i="23"/>
  <c r="M566" i="23"/>
  <c r="N566" i="23"/>
  <c r="O566" i="23"/>
  <c r="P566" i="23"/>
  <c r="Q566" i="23"/>
  <c r="T566" i="23"/>
  <c r="U566" i="23"/>
  <c r="V566" i="23"/>
  <c r="W566" i="23"/>
  <c r="X566" i="23"/>
  <c r="AA566" i="23"/>
  <c r="AB566" i="23"/>
  <c r="AC566" i="23"/>
  <c r="AD566" i="23"/>
  <c r="AE566" i="23"/>
  <c r="M567" i="23"/>
  <c r="N567" i="23"/>
  <c r="O567" i="23"/>
  <c r="P567" i="23"/>
  <c r="Q567" i="23"/>
  <c r="T567" i="23"/>
  <c r="U567" i="23"/>
  <c r="V567" i="23"/>
  <c r="W567" i="23"/>
  <c r="X567" i="23"/>
  <c r="AA567" i="23"/>
  <c r="AB567" i="23"/>
  <c r="AC567" i="23"/>
  <c r="AD567" i="23"/>
  <c r="AE567" i="23"/>
  <c r="M568" i="23"/>
  <c r="N568" i="23"/>
  <c r="O568" i="23"/>
  <c r="P568" i="23"/>
  <c r="Q568" i="23"/>
  <c r="T568" i="23"/>
  <c r="U568" i="23"/>
  <c r="V568" i="23"/>
  <c r="W568" i="23"/>
  <c r="X568" i="23"/>
  <c r="AA568" i="23"/>
  <c r="AB568" i="23"/>
  <c r="AC568" i="23"/>
  <c r="AD568" i="23"/>
  <c r="AE568" i="23"/>
  <c r="M569" i="23"/>
  <c r="N569" i="23"/>
  <c r="O569" i="23"/>
  <c r="P569" i="23"/>
  <c r="Q569" i="23"/>
  <c r="T569" i="23"/>
  <c r="U569" i="23"/>
  <c r="V569" i="23"/>
  <c r="W569" i="23"/>
  <c r="X569" i="23"/>
  <c r="AA569" i="23"/>
  <c r="AB569" i="23"/>
  <c r="AC569" i="23"/>
  <c r="AD569" i="23"/>
  <c r="AE569" i="23"/>
  <c r="M570" i="23"/>
  <c r="N570" i="23"/>
  <c r="O570" i="23"/>
  <c r="P570" i="23"/>
  <c r="Q570" i="23"/>
  <c r="T570" i="23"/>
  <c r="U570" i="23"/>
  <c r="V570" i="23"/>
  <c r="W570" i="23"/>
  <c r="X570" i="23"/>
  <c r="AA570" i="23"/>
  <c r="AB570" i="23"/>
  <c r="AC570" i="23"/>
  <c r="AD570" i="23"/>
  <c r="AE570" i="23"/>
  <c r="M571" i="23"/>
  <c r="N571" i="23"/>
  <c r="O571" i="23"/>
  <c r="P571" i="23"/>
  <c r="Q571" i="23"/>
  <c r="T571" i="23"/>
  <c r="U571" i="23"/>
  <c r="V571" i="23"/>
  <c r="W571" i="23"/>
  <c r="X571" i="23"/>
  <c r="AA571" i="23"/>
  <c r="AB571" i="23"/>
  <c r="AC571" i="23"/>
  <c r="AD571" i="23"/>
  <c r="AE571" i="23"/>
  <c r="M572" i="23"/>
  <c r="N572" i="23"/>
  <c r="O572" i="23"/>
  <c r="P572" i="23"/>
  <c r="Q572" i="23"/>
  <c r="T572" i="23"/>
  <c r="U572" i="23"/>
  <c r="V572" i="23"/>
  <c r="W572" i="23"/>
  <c r="X572" i="23"/>
  <c r="AA572" i="23"/>
  <c r="AB572" i="23"/>
  <c r="AC572" i="23"/>
  <c r="AD572" i="23"/>
  <c r="AE572" i="23"/>
  <c r="M573" i="23"/>
  <c r="N573" i="23"/>
  <c r="O573" i="23"/>
  <c r="P573" i="23"/>
  <c r="Q573" i="23"/>
  <c r="T573" i="23"/>
  <c r="U573" i="23"/>
  <c r="V573" i="23"/>
  <c r="W573" i="23"/>
  <c r="X573" i="23"/>
  <c r="AA573" i="23"/>
  <c r="AB573" i="23"/>
  <c r="AC573" i="23"/>
  <c r="AD573" i="23"/>
  <c r="AE573" i="23"/>
  <c r="M574" i="23"/>
  <c r="N574" i="23"/>
  <c r="O574" i="23"/>
  <c r="P574" i="23"/>
  <c r="Q574" i="23"/>
  <c r="T574" i="23"/>
  <c r="U574" i="23"/>
  <c r="V574" i="23"/>
  <c r="W574" i="23"/>
  <c r="X574" i="23"/>
  <c r="AA574" i="23"/>
  <c r="AB574" i="23"/>
  <c r="AC574" i="23"/>
  <c r="AD574" i="23"/>
  <c r="AE574" i="23"/>
  <c r="M575" i="23"/>
  <c r="N575" i="23"/>
  <c r="O575" i="23"/>
  <c r="P575" i="23"/>
  <c r="Q575" i="23"/>
  <c r="T575" i="23"/>
  <c r="U575" i="23"/>
  <c r="V575" i="23"/>
  <c r="W575" i="23"/>
  <c r="X575" i="23"/>
  <c r="AA575" i="23"/>
  <c r="AB575" i="23"/>
  <c r="AC575" i="23"/>
  <c r="AD575" i="23"/>
  <c r="AE575" i="23"/>
  <c r="M576" i="23"/>
  <c r="N576" i="23"/>
  <c r="O576" i="23"/>
  <c r="P576" i="23"/>
  <c r="Q576" i="23"/>
  <c r="T576" i="23"/>
  <c r="U576" i="23"/>
  <c r="V576" i="23"/>
  <c r="W576" i="23"/>
  <c r="X576" i="23"/>
  <c r="AA576" i="23"/>
  <c r="AB576" i="23"/>
  <c r="AC576" i="23"/>
  <c r="AD576" i="23"/>
  <c r="AE576" i="23"/>
  <c r="M577" i="23"/>
  <c r="N577" i="23"/>
  <c r="O577" i="23"/>
  <c r="P577" i="23"/>
  <c r="Q577" i="23"/>
  <c r="T577" i="23"/>
  <c r="U577" i="23"/>
  <c r="V577" i="23"/>
  <c r="W577" i="23"/>
  <c r="X577" i="23"/>
  <c r="AA577" i="23"/>
  <c r="AB577" i="23"/>
  <c r="AC577" i="23"/>
  <c r="AD577" i="23"/>
  <c r="AE577" i="23"/>
  <c r="M578" i="23"/>
  <c r="N578" i="23"/>
  <c r="O578" i="23"/>
  <c r="P578" i="23"/>
  <c r="Q578" i="23"/>
  <c r="T578" i="23"/>
  <c r="U578" i="23"/>
  <c r="V578" i="23"/>
  <c r="W578" i="23"/>
  <c r="X578" i="23"/>
  <c r="AA578" i="23"/>
  <c r="AB578" i="23"/>
  <c r="AC578" i="23"/>
  <c r="AD578" i="23"/>
  <c r="AE578" i="23"/>
  <c r="M579" i="23"/>
  <c r="N579" i="23"/>
  <c r="O579" i="23"/>
  <c r="P579" i="23"/>
  <c r="Q579" i="23"/>
  <c r="T579" i="23"/>
  <c r="U579" i="23"/>
  <c r="V579" i="23"/>
  <c r="W579" i="23"/>
  <c r="X579" i="23"/>
  <c r="AA579" i="23"/>
  <c r="AB579" i="23"/>
  <c r="AC579" i="23"/>
  <c r="AD579" i="23"/>
  <c r="AE579" i="23"/>
  <c r="M580" i="23"/>
  <c r="N580" i="23"/>
  <c r="O580" i="23"/>
  <c r="P580" i="23"/>
  <c r="Q580" i="23"/>
  <c r="T580" i="23"/>
  <c r="U580" i="23"/>
  <c r="V580" i="23"/>
  <c r="W580" i="23"/>
  <c r="X580" i="23"/>
  <c r="AA580" i="23"/>
  <c r="AB580" i="23"/>
  <c r="AC580" i="23"/>
  <c r="AD580" i="23"/>
  <c r="AE580" i="23"/>
  <c r="M581" i="23"/>
  <c r="N581" i="23"/>
  <c r="O581" i="23"/>
  <c r="P581" i="23"/>
  <c r="Q581" i="23"/>
  <c r="T581" i="23"/>
  <c r="U581" i="23"/>
  <c r="V581" i="23"/>
  <c r="W581" i="23"/>
  <c r="X581" i="23"/>
  <c r="AA581" i="23"/>
  <c r="AB581" i="23"/>
  <c r="AC581" i="23"/>
  <c r="AD581" i="23"/>
  <c r="AE581" i="23"/>
  <c r="M582" i="23"/>
  <c r="N582" i="23"/>
  <c r="O582" i="23"/>
  <c r="P582" i="23"/>
  <c r="Q582" i="23"/>
  <c r="T582" i="23"/>
  <c r="U582" i="23"/>
  <c r="V582" i="23"/>
  <c r="W582" i="23"/>
  <c r="X582" i="23"/>
  <c r="AA582" i="23"/>
  <c r="AB582" i="23"/>
  <c r="AC582" i="23"/>
  <c r="AD582" i="23"/>
  <c r="AE582" i="23"/>
  <c r="M583" i="23"/>
  <c r="N583" i="23"/>
  <c r="O583" i="23"/>
  <c r="P583" i="23"/>
  <c r="Q583" i="23"/>
  <c r="T583" i="23"/>
  <c r="U583" i="23"/>
  <c r="V583" i="23"/>
  <c r="W583" i="23"/>
  <c r="X583" i="23"/>
  <c r="AA583" i="23"/>
  <c r="AB583" i="23"/>
  <c r="AC583" i="23"/>
  <c r="AD583" i="23"/>
  <c r="AE583" i="23"/>
  <c r="M584" i="23"/>
  <c r="N584" i="23"/>
  <c r="O584" i="23"/>
  <c r="P584" i="23"/>
  <c r="Q584" i="23"/>
  <c r="T584" i="23"/>
  <c r="U584" i="23"/>
  <c r="V584" i="23"/>
  <c r="W584" i="23"/>
  <c r="X584" i="23"/>
  <c r="AA584" i="23"/>
  <c r="AB584" i="23"/>
  <c r="AC584" i="23"/>
  <c r="AD584" i="23"/>
  <c r="AE584" i="23"/>
  <c r="M585" i="23"/>
  <c r="N585" i="23"/>
  <c r="O585" i="23"/>
  <c r="P585" i="23"/>
  <c r="Q585" i="23"/>
  <c r="T585" i="23"/>
  <c r="U585" i="23"/>
  <c r="V585" i="23"/>
  <c r="W585" i="23"/>
  <c r="X585" i="23"/>
  <c r="AA585" i="23"/>
  <c r="AB585" i="23"/>
  <c r="AC585" i="23"/>
  <c r="AD585" i="23"/>
  <c r="AE585" i="23"/>
  <c r="M586" i="23"/>
  <c r="N586" i="23"/>
  <c r="O586" i="23"/>
  <c r="P586" i="23"/>
  <c r="Q586" i="23"/>
  <c r="T586" i="23"/>
  <c r="U586" i="23"/>
  <c r="V586" i="23"/>
  <c r="W586" i="23"/>
  <c r="X586" i="23"/>
  <c r="AA586" i="23"/>
  <c r="AB586" i="23"/>
  <c r="AC586" i="23"/>
  <c r="AD586" i="23"/>
  <c r="AE586" i="23"/>
  <c r="M587" i="23"/>
  <c r="N587" i="23"/>
  <c r="O587" i="23"/>
  <c r="P587" i="23"/>
  <c r="Q587" i="23"/>
  <c r="T587" i="23"/>
  <c r="U587" i="23"/>
  <c r="V587" i="23"/>
  <c r="W587" i="23"/>
  <c r="X587" i="23"/>
  <c r="AA587" i="23"/>
  <c r="AB587" i="23"/>
  <c r="AC587" i="23"/>
  <c r="AD587" i="23"/>
  <c r="AE587" i="23"/>
  <c r="M588" i="23"/>
  <c r="N588" i="23"/>
  <c r="O588" i="23"/>
  <c r="P588" i="23"/>
  <c r="Q588" i="23"/>
  <c r="T588" i="23"/>
  <c r="U588" i="23"/>
  <c r="V588" i="23"/>
  <c r="W588" i="23"/>
  <c r="X588" i="23"/>
  <c r="AA588" i="23"/>
  <c r="AB588" i="23"/>
  <c r="AC588" i="23"/>
  <c r="AD588" i="23"/>
  <c r="AE588" i="23"/>
  <c r="M589" i="23"/>
  <c r="N589" i="23"/>
  <c r="O589" i="23"/>
  <c r="P589" i="23"/>
  <c r="Q589" i="23"/>
  <c r="T589" i="23"/>
  <c r="U589" i="23"/>
  <c r="V589" i="23"/>
  <c r="W589" i="23"/>
  <c r="X589" i="23"/>
  <c r="AA589" i="23"/>
  <c r="AB589" i="23"/>
  <c r="AC589" i="23"/>
  <c r="AD589" i="23"/>
  <c r="AE589" i="23"/>
  <c r="M590" i="23"/>
  <c r="N590" i="23"/>
  <c r="O590" i="23"/>
  <c r="P590" i="23"/>
  <c r="Q590" i="23"/>
  <c r="T590" i="23"/>
  <c r="U590" i="23"/>
  <c r="V590" i="23"/>
  <c r="W590" i="23"/>
  <c r="X590" i="23"/>
  <c r="AA590" i="23"/>
  <c r="AB590" i="23"/>
  <c r="AC590" i="23"/>
  <c r="AD590" i="23"/>
  <c r="AE590" i="23"/>
  <c r="M591" i="23"/>
  <c r="N591" i="23"/>
  <c r="O591" i="23"/>
  <c r="P591" i="23"/>
  <c r="Q591" i="23"/>
  <c r="T591" i="23"/>
  <c r="U591" i="23"/>
  <c r="V591" i="23"/>
  <c r="W591" i="23"/>
  <c r="X591" i="23"/>
  <c r="AA591" i="23"/>
  <c r="AB591" i="23"/>
  <c r="AC591" i="23"/>
  <c r="AD591" i="23"/>
  <c r="AE591" i="23"/>
  <c r="M592" i="23"/>
  <c r="N592" i="23"/>
  <c r="O592" i="23"/>
  <c r="P592" i="23"/>
  <c r="Q592" i="23"/>
  <c r="T592" i="23"/>
  <c r="U592" i="23"/>
  <c r="V592" i="23"/>
  <c r="W592" i="23"/>
  <c r="X592" i="23"/>
  <c r="AA592" i="23"/>
  <c r="AB592" i="23"/>
  <c r="AC592" i="23"/>
  <c r="AD592" i="23"/>
  <c r="AE592" i="23"/>
  <c r="M593" i="23"/>
  <c r="N593" i="23"/>
  <c r="O593" i="23"/>
  <c r="P593" i="23"/>
  <c r="Q593" i="23"/>
  <c r="T593" i="23"/>
  <c r="U593" i="23"/>
  <c r="V593" i="23"/>
  <c r="W593" i="23"/>
  <c r="X593" i="23"/>
  <c r="AA593" i="23"/>
  <c r="AB593" i="23"/>
  <c r="AC593" i="23"/>
  <c r="AD593" i="23"/>
  <c r="AE593" i="23"/>
  <c r="M594" i="23"/>
  <c r="N594" i="23"/>
  <c r="O594" i="23"/>
  <c r="P594" i="23"/>
  <c r="Q594" i="23"/>
  <c r="T594" i="23"/>
  <c r="U594" i="23"/>
  <c r="V594" i="23"/>
  <c r="W594" i="23"/>
  <c r="X594" i="23"/>
  <c r="AA594" i="23"/>
  <c r="AB594" i="23"/>
  <c r="AC594" i="23"/>
  <c r="AD594" i="23"/>
  <c r="AE594" i="23"/>
  <c r="M595" i="23"/>
  <c r="N595" i="23"/>
  <c r="O595" i="23"/>
  <c r="P595" i="23"/>
  <c r="Q595" i="23"/>
  <c r="T595" i="23"/>
  <c r="U595" i="23"/>
  <c r="V595" i="23"/>
  <c r="W595" i="23"/>
  <c r="X595" i="23"/>
  <c r="AA595" i="23"/>
  <c r="AB595" i="23"/>
  <c r="AC595" i="23"/>
  <c r="AD595" i="23"/>
  <c r="AE595" i="23"/>
  <c r="M596" i="23"/>
  <c r="N596" i="23"/>
  <c r="O596" i="23"/>
  <c r="P596" i="23"/>
  <c r="Q596" i="23"/>
  <c r="T596" i="23"/>
  <c r="U596" i="23"/>
  <c r="V596" i="23"/>
  <c r="W596" i="23"/>
  <c r="X596" i="23"/>
  <c r="AA596" i="23"/>
  <c r="AB596" i="23"/>
  <c r="AC596" i="23"/>
  <c r="AD596" i="23"/>
  <c r="AE596" i="23"/>
  <c r="M597" i="23"/>
  <c r="N597" i="23"/>
  <c r="O597" i="23"/>
  <c r="P597" i="23"/>
  <c r="Q597" i="23"/>
  <c r="T597" i="23"/>
  <c r="U597" i="23"/>
  <c r="V597" i="23"/>
  <c r="W597" i="23"/>
  <c r="X597" i="23"/>
  <c r="AA597" i="23"/>
  <c r="AB597" i="23"/>
  <c r="AC597" i="23"/>
  <c r="AD597" i="23"/>
  <c r="AE597" i="23"/>
  <c r="M598" i="23"/>
  <c r="N598" i="23"/>
  <c r="O598" i="23"/>
  <c r="P598" i="23"/>
  <c r="Q598" i="23"/>
  <c r="T598" i="23"/>
  <c r="U598" i="23"/>
  <c r="V598" i="23"/>
  <c r="W598" i="23"/>
  <c r="X598" i="23"/>
  <c r="AA598" i="23"/>
  <c r="AB598" i="23"/>
  <c r="AC598" i="23"/>
  <c r="AD598" i="23"/>
  <c r="AE598" i="23"/>
  <c r="M599" i="23"/>
  <c r="N599" i="23"/>
  <c r="O599" i="23"/>
  <c r="P599" i="23"/>
  <c r="Q599" i="23"/>
  <c r="T599" i="23"/>
  <c r="U599" i="23"/>
  <c r="V599" i="23"/>
  <c r="W599" i="23"/>
  <c r="X599" i="23"/>
  <c r="AA599" i="23"/>
  <c r="AB599" i="23"/>
  <c r="AC599" i="23"/>
  <c r="AD599" i="23"/>
  <c r="AE599" i="23"/>
  <c r="M600" i="23"/>
  <c r="N600" i="23"/>
  <c r="O600" i="23"/>
  <c r="P600" i="23"/>
  <c r="Q600" i="23"/>
  <c r="T600" i="23"/>
  <c r="U600" i="23"/>
  <c r="V600" i="23"/>
  <c r="W600" i="23"/>
  <c r="X600" i="23"/>
  <c r="AA600" i="23"/>
  <c r="AB600" i="23"/>
  <c r="AC600" i="23"/>
  <c r="AD600" i="23"/>
  <c r="AE600" i="23"/>
  <c r="M601" i="23"/>
  <c r="N601" i="23"/>
  <c r="O601" i="23"/>
  <c r="P601" i="23"/>
  <c r="Q601" i="23"/>
  <c r="T601" i="23"/>
  <c r="U601" i="23"/>
  <c r="V601" i="23"/>
  <c r="W601" i="23"/>
  <c r="X601" i="23"/>
  <c r="AA601" i="23"/>
  <c r="AB601" i="23"/>
  <c r="AC601" i="23"/>
  <c r="AD601" i="23"/>
  <c r="AE601" i="23"/>
  <c r="M602" i="23"/>
  <c r="N602" i="23"/>
  <c r="O602" i="23"/>
  <c r="P602" i="23"/>
  <c r="Q602" i="23"/>
  <c r="T602" i="23"/>
  <c r="U602" i="23"/>
  <c r="V602" i="23"/>
  <c r="W602" i="23"/>
  <c r="X602" i="23"/>
  <c r="AA602" i="23"/>
  <c r="AB602" i="23"/>
  <c r="AC602" i="23"/>
  <c r="AD602" i="23"/>
  <c r="AE602" i="23"/>
  <c r="M603" i="23"/>
  <c r="N603" i="23"/>
  <c r="O603" i="23"/>
  <c r="P603" i="23"/>
  <c r="Q603" i="23"/>
  <c r="T603" i="23"/>
  <c r="U603" i="23"/>
  <c r="V603" i="23"/>
  <c r="W603" i="23"/>
  <c r="X603" i="23"/>
  <c r="AA603" i="23"/>
  <c r="AB603" i="23"/>
  <c r="AC603" i="23"/>
  <c r="AD603" i="23"/>
  <c r="AE603" i="23"/>
  <c r="M604" i="23"/>
  <c r="N604" i="23"/>
  <c r="O604" i="23"/>
  <c r="P604" i="23"/>
  <c r="Q604" i="23"/>
  <c r="T604" i="23"/>
  <c r="U604" i="23"/>
  <c r="V604" i="23"/>
  <c r="W604" i="23"/>
  <c r="X604" i="23"/>
  <c r="AA604" i="23"/>
  <c r="AB604" i="23"/>
  <c r="AC604" i="23"/>
  <c r="AD604" i="23"/>
  <c r="AE604" i="23"/>
  <c r="M605" i="23"/>
  <c r="N605" i="23"/>
  <c r="O605" i="23"/>
  <c r="P605" i="23"/>
  <c r="Q605" i="23"/>
  <c r="T605" i="23"/>
  <c r="U605" i="23"/>
  <c r="V605" i="23"/>
  <c r="W605" i="23"/>
  <c r="X605" i="23"/>
  <c r="AA605" i="23"/>
  <c r="AB605" i="23"/>
  <c r="AC605" i="23"/>
  <c r="AD605" i="23"/>
  <c r="AE605" i="23"/>
  <c r="M606" i="23"/>
  <c r="N606" i="23"/>
  <c r="O606" i="23"/>
  <c r="P606" i="23"/>
  <c r="Q606" i="23"/>
  <c r="T606" i="23"/>
  <c r="U606" i="23"/>
  <c r="V606" i="23"/>
  <c r="W606" i="23"/>
  <c r="X606" i="23"/>
  <c r="AA606" i="23"/>
  <c r="AB606" i="23"/>
  <c r="AC606" i="23"/>
  <c r="AD606" i="23"/>
  <c r="AE606" i="23"/>
  <c r="M607" i="23"/>
  <c r="N607" i="23"/>
  <c r="O607" i="23"/>
  <c r="P607" i="23"/>
  <c r="Q607" i="23"/>
  <c r="T607" i="23"/>
  <c r="U607" i="23"/>
  <c r="V607" i="23"/>
  <c r="W607" i="23"/>
  <c r="X607" i="23"/>
  <c r="AA607" i="23"/>
  <c r="AB607" i="23"/>
  <c r="AC607" i="23"/>
  <c r="AD607" i="23"/>
  <c r="AE607" i="23"/>
  <c r="M608" i="23"/>
  <c r="N608" i="23"/>
  <c r="O608" i="23"/>
  <c r="P608" i="23"/>
  <c r="Q608" i="23"/>
  <c r="T608" i="23"/>
  <c r="U608" i="23"/>
  <c r="V608" i="23"/>
  <c r="W608" i="23"/>
  <c r="X608" i="23"/>
  <c r="AA608" i="23"/>
  <c r="AB608" i="23"/>
  <c r="AC608" i="23"/>
  <c r="AD608" i="23"/>
  <c r="AE608" i="23"/>
  <c r="M609" i="23"/>
  <c r="N609" i="23"/>
  <c r="O609" i="23"/>
  <c r="P609" i="23"/>
  <c r="Q609" i="23"/>
  <c r="T609" i="23"/>
  <c r="U609" i="23"/>
  <c r="V609" i="23"/>
  <c r="W609" i="23"/>
  <c r="X609" i="23"/>
  <c r="AA609" i="23"/>
  <c r="AB609" i="23"/>
  <c r="AC609" i="23"/>
  <c r="AD609" i="23"/>
  <c r="AE609" i="23"/>
  <c r="M610" i="23"/>
  <c r="N610" i="23"/>
  <c r="O610" i="23"/>
  <c r="P610" i="23"/>
  <c r="Q610" i="23"/>
  <c r="T610" i="23"/>
  <c r="U610" i="23"/>
  <c r="V610" i="23"/>
  <c r="W610" i="23"/>
  <c r="X610" i="23"/>
  <c r="AA610" i="23"/>
  <c r="AB610" i="23"/>
  <c r="AC610" i="23"/>
  <c r="AD610" i="23"/>
  <c r="AE610" i="23"/>
  <c r="M611" i="23"/>
  <c r="N611" i="23"/>
  <c r="O611" i="23"/>
  <c r="P611" i="23"/>
  <c r="Q611" i="23"/>
  <c r="T611" i="23"/>
  <c r="U611" i="23"/>
  <c r="V611" i="23"/>
  <c r="W611" i="23"/>
  <c r="X611" i="23"/>
  <c r="AA611" i="23"/>
  <c r="AB611" i="23"/>
  <c r="AC611" i="23"/>
  <c r="AD611" i="23"/>
  <c r="AE611" i="23"/>
  <c r="M612" i="23"/>
  <c r="N612" i="23"/>
  <c r="O612" i="23"/>
  <c r="P612" i="23"/>
  <c r="Q612" i="23"/>
  <c r="T612" i="23"/>
  <c r="U612" i="23"/>
  <c r="V612" i="23"/>
  <c r="W612" i="23"/>
  <c r="X612" i="23"/>
  <c r="AA612" i="23"/>
  <c r="AB612" i="23"/>
  <c r="AC612" i="23"/>
  <c r="AD612" i="23"/>
  <c r="AE612" i="23"/>
  <c r="M613" i="23"/>
  <c r="N613" i="23"/>
  <c r="O613" i="23"/>
  <c r="P613" i="23"/>
  <c r="Q613" i="23"/>
  <c r="T613" i="23"/>
  <c r="U613" i="23"/>
  <c r="V613" i="23"/>
  <c r="W613" i="23"/>
  <c r="X613" i="23"/>
  <c r="AA613" i="23"/>
  <c r="AB613" i="23"/>
  <c r="AC613" i="23"/>
  <c r="AD613" i="23"/>
  <c r="AE613" i="23"/>
  <c r="M614" i="23"/>
  <c r="N614" i="23"/>
  <c r="O614" i="23"/>
  <c r="P614" i="23"/>
  <c r="Q614" i="23"/>
  <c r="T614" i="23"/>
  <c r="U614" i="23"/>
  <c r="V614" i="23"/>
  <c r="W614" i="23"/>
  <c r="X614" i="23"/>
  <c r="AA614" i="23"/>
  <c r="AB614" i="23"/>
  <c r="AC614" i="23"/>
  <c r="AD614" i="23"/>
  <c r="AE614" i="23"/>
  <c r="M615" i="23"/>
  <c r="N615" i="23"/>
  <c r="O615" i="23"/>
  <c r="P615" i="23"/>
  <c r="Q615" i="23"/>
  <c r="T615" i="23"/>
  <c r="U615" i="23"/>
  <c r="V615" i="23"/>
  <c r="W615" i="23"/>
  <c r="X615" i="23"/>
  <c r="AA615" i="23"/>
  <c r="AB615" i="23"/>
  <c r="AC615" i="23"/>
  <c r="AD615" i="23"/>
  <c r="AE615" i="23"/>
  <c r="M616" i="23"/>
  <c r="N616" i="23"/>
  <c r="O616" i="23"/>
  <c r="P616" i="23"/>
  <c r="Q616" i="23"/>
  <c r="T616" i="23"/>
  <c r="U616" i="23"/>
  <c r="V616" i="23"/>
  <c r="W616" i="23"/>
  <c r="X616" i="23"/>
  <c r="AA616" i="23"/>
  <c r="AB616" i="23"/>
  <c r="AC616" i="23"/>
  <c r="AD616" i="23"/>
  <c r="AE616" i="23"/>
  <c r="M617" i="23"/>
  <c r="N617" i="23"/>
  <c r="O617" i="23"/>
  <c r="P617" i="23"/>
  <c r="Q617" i="23"/>
  <c r="T617" i="23"/>
  <c r="U617" i="23"/>
  <c r="V617" i="23"/>
  <c r="W617" i="23"/>
  <c r="X617" i="23"/>
  <c r="AA617" i="23"/>
  <c r="AB617" i="23"/>
  <c r="AC617" i="23"/>
  <c r="AD617" i="23"/>
  <c r="AE617" i="23"/>
  <c r="M618" i="23"/>
  <c r="N618" i="23"/>
  <c r="O618" i="23"/>
  <c r="P618" i="23"/>
  <c r="Q618" i="23"/>
  <c r="T618" i="23"/>
  <c r="U618" i="23"/>
  <c r="V618" i="23"/>
  <c r="W618" i="23"/>
  <c r="X618" i="23"/>
  <c r="AA618" i="23"/>
  <c r="AB618" i="23"/>
  <c r="AC618" i="23"/>
  <c r="AD618" i="23"/>
  <c r="AE618" i="23"/>
  <c r="M619" i="23"/>
  <c r="N619" i="23"/>
  <c r="O619" i="23"/>
  <c r="P619" i="23"/>
  <c r="Q619" i="23"/>
  <c r="T619" i="23"/>
  <c r="U619" i="23"/>
  <c r="V619" i="23"/>
  <c r="W619" i="23"/>
  <c r="X619" i="23"/>
  <c r="AA619" i="23"/>
  <c r="AB619" i="23"/>
  <c r="AC619" i="23"/>
  <c r="AD619" i="23"/>
  <c r="AE619" i="23"/>
  <c r="M620" i="23"/>
  <c r="N620" i="23"/>
  <c r="O620" i="23"/>
  <c r="P620" i="23"/>
  <c r="Q620" i="23"/>
  <c r="T620" i="23"/>
  <c r="U620" i="23"/>
  <c r="V620" i="23"/>
  <c r="W620" i="23"/>
  <c r="X620" i="23"/>
  <c r="AA620" i="23"/>
  <c r="AB620" i="23"/>
  <c r="AC620" i="23"/>
  <c r="AD620" i="23"/>
  <c r="AE620" i="23"/>
  <c r="M621" i="23"/>
  <c r="N621" i="23"/>
  <c r="O621" i="23"/>
  <c r="P621" i="23"/>
  <c r="Q621" i="23"/>
  <c r="T621" i="23"/>
  <c r="U621" i="23"/>
  <c r="V621" i="23"/>
  <c r="W621" i="23"/>
  <c r="X621" i="23"/>
  <c r="AA621" i="23"/>
  <c r="AB621" i="23"/>
  <c r="AC621" i="23"/>
  <c r="AD621" i="23"/>
  <c r="AE621" i="23"/>
  <c r="M622" i="23"/>
  <c r="N622" i="23"/>
  <c r="O622" i="23"/>
  <c r="P622" i="23"/>
  <c r="Q622" i="23"/>
  <c r="T622" i="23"/>
  <c r="U622" i="23"/>
  <c r="V622" i="23"/>
  <c r="W622" i="23"/>
  <c r="X622" i="23"/>
  <c r="AA622" i="23"/>
  <c r="AB622" i="23"/>
  <c r="AC622" i="23"/>
  <c r="AD622" i="23"/>
  <c r="AE622" i="23"/>
  <c r="M623" i="23"/>
  <c r="N623" i="23"/>
  <c r="O623" i="23"/>
  <c r="P623" i="23"/>
  <c r="Q623" i="23"/>
  <c r="T623" i="23"/>
  <c r="U623" i="23"/>
  <c r="V623" i="23"/>
  <c r="W623" i="23"/>
  <c r="X623" i="23"/>
  <c r="AA623" i="23"/>
  <c r="AB623" i="23"/>
  <c r="AC623" i="23"/>
  <c r="AD623" i="23"/>
  <c r="AE623" i="23"/>
  <c r="M624" i="23"/>
  <c r="N624" i="23"/>
  <c r="O624" i="23"/>
  <c r="P624" i="23"/>
  <c r="Q624" i="23"/>
  <c r="T624" i="23"/>
  <c r="U624" i="23"/>
  <c r="V624" i="23"/>
  <c r="W624" i="23"/>
  <c r="X624" i="23"/>
  <c r="AA624" i="23"/>
  <c r="AB624" i="23"/>
  <c r="AC624" i="23"/>
  <c r="AD624" i="23"/>
  <c r="AE624" i="23"/>
  <c r="M625" i="23"/>
  <c r="N625" i="23"/>
  <c r="O625" i="23"/>
  <c r="P625" i="23"/>
  <c r="Q625" i="23"/>
  <c r="T625" i="23"/>
  <c r="U625" i="23"/>
  <c r="V625" i="23"/>
  <c r="W625" i="23"/>
  <c r="X625" i="23"/>
  <c r="AA625" i="23"/>
  <c r="AB625" i="23"/>
  <c r="AC625" i="23"/>
  <c r="AD625" i="23"/>
  <c r="AE625" i="23"/>
  <c r="M626" i="23"/>
  <c r="N626" i="23"/>
  <c r="O626" i="23"/>
  <c r="P626" i="23"/>
  <c r="Q626" i="23"/>
  <c r="T626" i="23"/>
  <c r="U626" i="23"/>
  <c r="V626" i="23"/>
  <c r="W626" i="23"/>
  <c r="X626" i="23"/>
  <c r="AA626" i="23"/>
  <c r="AB626" i="23"/>
  <c r="AC626" i="23"/>
  <c r="AD626" i="23"/>
  <c r="AE626" i="23"/>
  <c r="M627" i="23"/>
  <c r="N627" i="23"/>
  <c r="O627" i="23"/>
  <c r="P627" i="23"/>
  <c r="Q627" i="23"/>
  <c r="T627" i="23"/>
  <c r="U627" i="23"/>
  <c r="V627" i="23"/>
  <c r="W627" i="23"/>
  <c r="X627" i="23"/>
  <c r="AA627" i="23"/>
  <c r="AB627" i="23"/>
  <c r="AC627" i="23"/>
  <c r="AD627" i="23"/>
  <c r="AE627" i="23"/>
  <c r="M628" i="23"/>
  <c r="N628" i="23"/>
  <c r="O628" i="23"/>
  <c r="P628" i="23"/>
  <c r="Q628" i="23"/>
  <c r="T628" i="23"/>
  <c r="U628" i="23"/>
  <c r="V628" i="23"/>
  <c r="W628" i="23"/>
  <c r="X628" i="23"/>
  <c r="AA628" i="23"/>
  <c r="AB628" i="23"/>
  <c r="AC628" i="23"/>
  <c r="AD628" i="23"/>
  <c r="AE628" i="23"/>
  <c r="M629" i="23"/>
  <c r="N629" i="23"/>
  <c r="O629" i="23"/>
  <c r="P629" i="23"/>
  <c r="Q629" i="23"/>
  <c r="T629" i="23"/>
  <c r="U629" i="23"/>
  <c r="V629" i="23"/>
  <c r="W629" i="23"/>
  <c r="X629" i="23"/>
  <c r="AA629" i="23"/>
  <c r="AB629" i="23"/>
  <c r="AC629" i="23"/>
  <c r="AD629" i="23"/>
  <c r="AE629" i="23"/>
  <c r="M630" i="23"/>
  <c r="N630" i="23"/>
  <c r="O630" i="23"/>
  <c r="P630" i="23"/>
  <c r="Q630" i="23"/>
  <c r="T630" i="23"/>
  <c r="U630" i="23"/>
  <c r="V630" i="23"/>
  <c r="W630" i="23"/>
  <c r="X630" i="23"/>
  <c r="AA630" i="23"/>
  <c r="AB630" i="23"/>
  <c r="AC630" i="23"/>
  <c r="AD630" i="23"/>
  <c r="AE630" i="23"/>
  <c r="M631" i="23"/>
  <c r="N631" i="23"/>
  <c r="O631" i="23"/>
  <c r="P631" i="23"/>
  <c r="Q631" i="23"/>
  <c r="T631" i="23"/>
  <c r="U631" i="23"/>
  <c r="V631" i="23"/>
  <c r="W631" i="23"/>
  <c r="X631" i="23"/>
  <c r="AA631" i="23"/>
  <c r="AB631" i="23"/>
  <c r="AC631" i="23"/>
  <c r="AD631" i="23"/>
  <c r="AE631" i="23"/>
  <c r="M632" i="23"/>
  <c r="N632" i="23"/>
  <c r="O632" i="23"/>
  <c r="P632" i="23"/>
  <c r="Q632" i="23"/>
  <c r="T632" i="23"/>
  <c r="U632" i="23"/>
  <c r="V632" i="23"/>
  <c r="W632" i="23"/>
  <c r="X632" i="23"/>
  <c r="AA632" i="23"/>
  <c r="AB632" i="23"/>
  <c r="AC632" i="23"/>
  <c r="AD632" i="23"/>
  <c r="AE632" i="23"/>
  <c r="M633" i="23"/>
  <c r="N633" i="23"/>
  <c r="O633" i="23"/>
  <c r="P633" i="23"/>
  <c r="Q633" i="23"/>
  <c r="T633" i="23"/>
  <c r="U633" i="23"/>
  <c r="V633" i="23"/>
  <c r="W633" i="23"/>
  <c r="X633" i="23"/>
  <c r="AA633" i="23"/>
  <c r="AB633" i="23"/>
  <c r="AC633" i="23"/>
  <c r="AD633" i="23"/>
  <c r="AE633" i="23"/>
  <c r="M634" i="23"/>
  <c r="N634" i="23"/>
  <c r="O634" i="23"/>
  <c r="P634" i="23"/>
  <c r="Q634" i="23"/>
  <c r="T634" i="23"/>
  <c r="U634" i="23"/>
  <c r="V634" i="23"/>
  <c r="W634" i="23"/>
  <c r="X634" i="23"/>
  <c r="AA634" i="23"/>
  <c r="AB634" i="23"/>
  <c r="AC634" i="23"/>
  <c r="AD634" i="23"/>
  <c r="AE634" i="23"/>
  <c r="M635" i="23"/>
  <c r="N635" i="23"/>
  <c r="O635" i="23"/>
  <c r="P635" i="23"/>
  <c r="Q635" i="23"/>
  <c r="T635" i="23"/>
  <c r="U635" i="23"/>
  <c r="V635" i="23"/>
  <c r="W635" i="23"/>
  <c r="X635" i="23"/>
  <c r="AA635" i="23"/>
  <c r="AB635" i="23"/>
  <c r="AC635" i="23"/>
  <c r="AD635" i="23"/>
  <c r="AE635" i="23"/>
  <c r="M636" i="23"/>
  <c r="N636" i="23"/>
  <c r="O636" i="23"/>
  <c r="P636" i="23"/>
  <c r="Q636" i="23"/>
  <c r="T636" i="23"/>
  <c r="U636" i="23"/>
  <c r="V636" i="23"/>
  <c r="W636" i="23"/>
  <c r="X636" i="23"/>
  <c r="AA636" i="23"/>
  <c r="AB636" i="23"/>
  <c r="AC636" i="23"/>
  <c r="AD636" i="23"/>
  <c r="AE636" i="23"/>
  <c r="M637" i="23"/>
  <c r="N637" i="23"/>
  <c r="O637" i="23"/>
  <c r="P637" i="23"/>
  <c r="Q637" i="23"/>
  <c r="T637" i="23"/>
  <c r="U637" i="23"/>
  <c r="V637" i="23"/>
  <c r="W637" i="23"/>
  <c r="X637" i="23"/>
  <c r="AA637" i="23"/>
  <c r="AB637" i="23"/>
  <c r="AC637" i="23"/>
  <c r="AD637" i="23"/>
  <c r="AE637" i="23"/>
  <c r="M638" i="23"/>
  <c r="N638" i="23"/>
  <c r="O638" i="23"/>
  <c r="P638" i="23"/>
  <c r="Q638" i="23"/>
  <c r="T638" i="23"/>
  <c r="U638" i="23"/>
  <c r="V638" i="23"/>
  <c r="W638" i="23"/>
  <c r="X638" i="23"/>
  <c r="AA638" i="23"/>
  <c r="AB638" i="23"/>
  <c r="AC638" i="23"/>
  <c r="AD638" i="23"/>
  <c r="AE638" i="23"/>
  <c r="M639" i="23"/>
  <c r="N639" i="23"/>
  <c r="O639" i="23"/>
  <c r="P639" i="23"/>
  <c r="Q639" i="23"/>
  <c r="T639" i="23"/>
  <c r="U639" i="23"/>
  <c r="V639" i="23"/>
  <c r="W639" i="23"/>
  <c r="X639" i="23"/>
  <c r="AA639" i="23"/>
  <c r="AB639" i="23"/>
  <c r="AC639" i="23"/>
  <c r="AD639" i="23"/>
  <c r="AE639" i="23"/>
  <c r="M640" i="23"/>
  <c r="N640" i="23"/>
  <c r="O640" i="23"/>
  <c r="P640" i="23"/>
  <c r="Q640" i="23"/>
  <c r="T640" i="23"/>
  <c r="U640" i="23"/>
  <c r="V640" i="23"/>
  <c r="W640" i="23"/>
  <c r="X640" i="23"/>
  <c r="AA640" i="23"/>
  <c r="AB640" i="23"/>
  <c r="AC640" i="23"/>
  <c r="AD640" i="23"/>
  <c r="AE640" i="23"/>
  <c r="M641" i="23"/>
  <c r="N641" i="23"/>
  <c r="O641" i="23"/>
  <c r="P641" i="23"/>
  <c r="Q641" i="23"/>
  <c r="T641" i="23"/>
  <c r="U641" i="23"/>
  <c r="V641" i="23"/>
  <c r="W641" i="23"/>
  <c r="X641" i="23"/>
  <c r="AA641" i="23"/>
  <c r="AB641" i="23"/>
  <c r="AC641" i="23"/>
  <c r="AD641" i="23"/>
  <c r="AE641" i="23"/>
  <c r="M642" i="23"/>
  <c r="N642" i="23"/>
  <c r="O642" i="23"/>
  <c r="P642" i="23"/>
  <c r="Q642" i="23"/>
  <c r="T642" i="23"/>
  <c r="U642" i="23"/>
  <c r="V642" i="23"/>
  <c r="W642" i="23"/>
  <c r="X642" i="23"/>
  <c r="AA642" i="23"/>
  <c r="AB642" i="23"/>
  <c r="AC642" i="23"/>
  <c r="AD642" i="23"/>
  <c r="AE642" i="23"/>
  <c r="M643" i="23"/>
  <c r="N643" i="23"/>
  <c r="O643" i="23"/>
  <c r="P643" i="23"/>
  <c r="Q643" i="23"/>
  <c r="T643" i="23"/>
  <c r="U643" i="23"/>
  <c r="V643" i="23"/>
  <c r="W643" i="23"/>
  <c r="X643" i="23"/>
  <c r="AA643" i="23"/>
  <c r="AB643" i="23"/>
  <c r="AC643" i="23"/>
  <c r="AD643" i="23"/>
  <c r="AE643" i="23"/>
  <c r="M644" i="23"/>
  <c r="N644" i="23"/>
  <c r="O644" i="23"/>
  <c r="P644" i="23"/>
  <c r="Q644" i="23"/>
  <c r="T644" i="23"/>
  <c r="U644" i="23"/>
  <c r="V644" i="23"/>
  <c r="W644" i="23"/>
  <c r="X644" i="23"/>
  <c r="AA644" i="23"/>
  <c r="AB644" i="23"/>
  <c r="AC644" i="23"/>
  <c r="AD644" i="23"/>
  <c r="AE644" i="23"/>
  <c r="M645" i="23"/>
  <c r="N645" i="23"/>
  <c r="O645" i="23"/>
  <c r="P645" i="23"/>
  <c r="Q645" i="23"/>
  <c r="T645" i="23"/>
  <c r="U645" i="23"/>
  <c r="V645" i="23"/>
  <c r="W645" i="23"/>
  <c r="X645" i="23"/>
  <c r="AA645" i="23"/>
  <c r="AB645" i="23"/>
  <c r="AC645" i="23"/>
  <c r="AD645" i="23"/>
  <c r="AE645" i="23"/>
  <c r="M646" i="23"/>
  <c r="N646" i="23"/>
  <c r="O646" i="23"/>
  <c r="P646" i="23"/>
  <c r="Q646" i="23"/>
  <c r="T646" i="23"/>
  <c r="U646" i="23"/>
  <c r="V646" i="23"/>
  <c r="W646" i="23"/>
  <c r="X646" i="23"/>
  <c r="AA646" i="23"/>
  <c r="AB646" i="23"/>
  <c r="AC646" i="23"/>
  <c r="AD646" i="23"/>
  <c r="AE646" i="23"/>
  <c r="M647" i="23"/>
  <c r="N647" i="23"/>
  <c r="O647" i="23"/>
  <c r="P647" i="23"/>
  <c r="Q647" i="23"/>
  <c r="T647" i="23"/>
  <c r="U647" i="23"/>
  <c r="V647" i="23"/>
  <c r="W647" i="23"/>
  <c r="X647" i="23"/>
  <c r="AA647" i="23"/>
  <c r="AB647" i="23"/>
  <c r="AC647" i="23"/>
  <c r="AD647" i="23"/>
  <c r="AE647" i="23"/>
  <c r="M648" i="23"/>
  <c r="N648" i="23"/>
  <c r="O648" i="23"/>
  <c r="P648" i="23"/>
  <c r="Q648" i="23"/>
  <c r="T648" i="23"/>
  <c r="U648" i="23"/>
  <c r="V648" i="23"/>
  <c r="W648" i="23"/>
  <c r="X648" i="23"/>
  <c r="AA648" i="23"/>
  <c r="AB648" i="23"/>
  <c r="AC648" i="23"/>
  <c r="AD648" i="23"/>
  <c r="AE648" i="23"/>
  <c r="M649" i="23"/>
  <c r="N649" i="23"/>
  <c r="O649" i="23"/>
  <c r="P649" i="23"/>
  <c r="Q649" i="23"/>
  <c r="T649" i="23"/>
  <c r="U649" i="23"/>
  <c r="V649" i="23"/>
  <c r="W649" i="23"/>
  <c r="X649" i="23"/>
  <c r="AA649" i="23"/>
  <c r="AB649" i="23"/>
  <c r="AC649" i="23"/>
  <c r="AD649" i="23"/>
  <c r="AE649" i="23"/>
  <c r="M650" i="23"/>
  <c r="N650" i="23"/>
  <c r="O650" i="23"/>
  <c r="P650" i="23"/>
  <c r="Q650" i="23"/>
  <c r="T650" i="23"/>
  <c r="U650" i="23"/>
  <c r="V650" i="23"/>
  <c r="W650" i="23"/>
  <c r="X650" i="23"/>
  <c r="AA650" i="23"/>
  <c r="AB650" i="23"/>
  <c r="AC650" i="23"/>
  <c r="AD650" i="23"/>
  <c r="AE650" i="23"/>
  <c r="M651" i="23"/>
  <c r="N651" i="23"/>
  <c r="O651" i="23"/>
  <c r="P651" i="23"/>
  <c r="Q651" i="23"/>
  <c r="T651" i="23"/>
  <c r="U651" i="23"/>
  <c r="V651" i="23"/>
  <c r="W651" i="23"/>
  <c r="X651" i="23"/>
  <c r="AA651" i="23"/>
  <c r="AB651" i="23"/>
  <c r="AC651" i="23"/>
  <c r="AD651" i="23"/>
  <c r="AE651" i="23"/>
  <c r="M652" i="23"/>
  <c r="N652" i="23"/>
  <c r="O652" i="23"/>
  <c r="P652" i="23"/>
  <c r="Q652" i="23"/>
  <c r="T652" i="23"/>
  <c r="U652" i="23"/>
  <c r="V652" i="23"/>
  <c r="W652" i="23"/>
  <c r="X652" i="23"/>
  <c r="AA652" i="23"/>
  <c r="AB652" i="23"/>
  <c r="AC652" i="23"/>
  <c r="AD652" i="23"/>
  <c r="AE652" i="23"/>
  <c r="M653" i="23"/>
  <c r="N653" i="23"/>
  <c r="O653" i="23"/>
  <c r="P653" i="23"/>
  <c r="Q653" i="23"/>
  <c r="T653" i="23"/>
  <c r="U653" i="23"/>
  <c r="V653" i="23"/>
  <c r="W653" i="23"/>
  <c r="X653" i="23"/>
  <c r="AA653" i="23"/>
  <c r="AB653" i="23"/>
  <c r="AC653" i="23"/>
  <c r="AD653" i="23"/>
  <c r="AE653" i="23"/>
  <c r="M654" i="23"/>
  <c r="N654" i="23"/>
  <c r="O654" i="23"/>
  <c r="P654" i="23"/>
  <c r="Q654" i="23"/>
  <c r="T654" i="23"/>
  <c r="U654" i="23"/>
  <c r="V654" i="23"/>
  <c r="W654" i="23"/>
  <c r="X654" i="23"/>
  <c r="AA654" i="23"/>
  <c r="AB654" i="23"/>
  <c r="AC654" i="23"/>
  <c r="AD654" i="23"/>
  <c r="AE654" i="23"/>
  <c r="M655" i="23"/>
  <c r="N655" i="23"/>
  <c r="O655" i="23"/>
  <c r="P655" i="23"/>
  <c r="Q655" i="23"/>
  <c r="T655" i="23"/>
  <c r="U655" i="23"/>
  <c r="V655" i="23"/>
  <c r="W655" i="23"/>
  <c r="X655" i="23"/>
  <c r="AA655" i="23"/>
  <c r="AB655" i="23"/>
  <c r="AC655" i="23"/>
  <c r="AD655" i="23"/>
  <c r="AE655" i="23"/>
  <c r="M656" i="23"/>
  <c r="N656" i="23"/>
  <c r="O656" i="23"/>
  <c r="P656" i="23"/>
  <c r="Q656" i="23"/>
  <c r="T656" i="23"/>
  <c r="U656" i="23"/>
  <c r="V656" i="23"/>
  <c r="W656" i="23"/>
  <c r="X656" i="23"/>
  <c r="AA656" i="23"/>
  <c r="AB656" i="23"/>
  <c r="AC656" i="23"/>
  <c r="AD656" i="23"/>
  <c r="AE656" i="23"/>
  <c r="M657" i="23"/>
  <c r="N657" i="23"/>
  <c r="O657" i="23"/>
  <c r="P657" i="23"/>
  <c r="Q657" i="23"/>
  <c r="T657" i="23"/>
  <c r="U657" i="23"/>
  <c r="V657" i="23"/>
  <c r="W657" i="23"/>
  <c r="X657" i="23"/>
  <c r="AA657" i="23"/>
  <c r="AB657" i="23"/>
  <c r="AC657" i="23"/>
  <c r="AD657" i="23"/>
  <c r="AE657" i="23"/>
  <c r="M658" i="23"/>
  <c r="N658" i="23"/>
  <c r="O658" i="23"/>
  <c r="P658" i="23"/>
  <c r="Q658" i="23"/>
  <c r="T658" i="23"/>
  <c r="U658" i="23"/>
  <c r="V658" i="23"/>
  <c r="W658" i="23"/>
  <c r="X658" i="23"/>
  <c r="AA658" i="23"/>
  <c r="AB658" i="23"/>
  <c r="AC658" i="23"/>
  <c r="AD658" i="23"/>
  <c r="AE658" i="23"/>
  <c r="M659" i="23"/>
  <c r="N659" i="23"/>
  <c r="O659" i="23"/>
  <c r="P659" i="23"/>
  <c r="Q659" i="23"/>
  <c r="T659" i="23"/>
  <c r="U659" i="23"/>
  <c r="V659" i="23"/>
  <c r="W659" i="23"/>
  <c r="X659" i="23"/>
  <c r="AA659" i="23"/>
  <c r="AB659" i="23"/>
  <c r="AC659" i="23"/>
  <c r="AD659" i="23"/>
  <c r="AE659" i="23"/>
  <c r="M660" i="23"/>
  <c r="N660" i="23"/>
  <c r="O660" i="23"/>
  <c r="P660" i="23"/>
  <c r="Q660" i="23"/>
  <c r="T660" i="23"/>
  <c r="U660" i="23"/>
  <c r="V660" i="23"/>
  <c r="W660" i="23"/>
  <c r="X660" i="23"/>
  <c r="AA660" i="23"/>
  <c r="AB660" i="23"/>
  <c r="AC660" i="23"/>
  <c r="AD660" i="23"/>
  <c r="AE660" i="23"/>
  <c r="M661" i="23"/>
  <c r="N661" i="23"/>
  <c r="O661" i="23"/>
  <c r="P661" i="23"/>
  <c r="Q661" i="23"/>
  <c r="T661" i="23"/>
  <c r="U661" i="23"/>
  <c r="V661" i="23"/>
  <c r="W661" i="23"/>
  <c r="X661" i="23"/>
  <c r="AA661" i="23"/>
  <c r="AB661" i="23"/>
  <c r="AC661" i="23"/>
  <c r="AD661" i="23"/>
  <c r="AE661" i="23"/>
  <c r="M662" i="23"/>
  <c r="N662" i="23"/>
  <c r="O662" i="23"/>
  <c r="P662" i="23"/>
  <c r="Q662" i="23"/>
  <c r="T662" i="23"/>
  <c r="U662" i="23"/>
  <c r="V662" i="23"/>
  <c r="W662" i="23"/>
  <c r="X662" i="23"/>
  <c r="AA662" i="23"/>
  <c r="AB662" i="23"/>
  <c r="AC662" i="23"/>
  <c r="AD662" i="23"/>
  <c r="AE662" i="23"/>
  <c r="M663" i="23"/>
  <c r="N663" i="23"/>
  <c r="O663" i="23"/>
  <c r="P663" i="23"/>
  <c r="Q663" i="23"/>
  <c r="T663" i="23"/>
  <c r="U663" i="23"/>
  <c r="V663" i="23"/>
  <c r="W663" i="23"/>
  <c r="X663" i="23"/>
  <c r="AA663" i="23"/>
  <c r="AB663" i="23"/>
  <c r="AC663" i="23"/>
  <c r="AD663" i="23"/>
  <c r="AE663" i="23"/>
  <c r="M664" i="23"/>
  <c r="N664" i="23"/>
  <c r="O664" i="23"/>
  <c r="P664" i="23"/>
  <c r="Q664" i="23"/>
  <c r="T664" i="23"/>
  <c r="U664" i="23"/>
  <c r="V664" i="23"/>
  <c r="W664" i="23"/>
  <c r="X664" i="23"/>
  <c r="AA664" i="23"/>
  <c r="AB664" i="23"/>
  <c r="AC664" i="23"/>
  <c r="AD664" i="23"/>
  <c r="AE664" i="23"/>
  <c r="M665" i="23"/>
  <c r="N665" i="23"/>
  <c r="O665" i="23"/>
  <c r="P665" i="23"/>
  <c r="Q665" i="23"/>
  <c r="T665" i="23"/>
  <c r="U665" i="23"/>
  <c r="V665" i="23"/>
  <c r="W665" i="23"/>
  <c r="X665" i="23"/>
  <c r="AA665" i="23"/>
  <c r="AB665" i="23"/>
  <c r="AC665" i="23"/>
  <c r="AD665" i="23"/>
  <c r="AE665" i="23"/>
  <c r="M666" i="23"/>
  <c r="N666" i="23"/>
  <c r="O666" i="23"/>
  <c r="P666" i="23"/>
  <c r="Q666" i="23"/>
  <c r="T666" i="23"/>
  <c r="U666" i="23"/>
  <c r="V666" i="23"/>
  <c r="W666" i="23"/>
  <c r="X666" i="23"/>
  <c r="AA666" i="23"/>
  <c r="AB666" i="23"/>
  <c r="AC666" i="23"/>
  <c r="AD666" i="23"/>
  <c r="AE666" i="23"/>
  <c r="M667" i="23"/>
  <c r="N667" i="23"/>
  <c r="O667" i="23"/>
  <c r="P667" i="23"/>
  <c r="Q667" i="23"/>
  <c r="T667" i="23"/>
  <c r="U667" i="23"/>
  <c r="V667" i="23"/>
  <c r="W667" i="23"/>
  <c r="X667" i="23"/>
  <c r="AA667" i="23"/>
  <c r="AB667" i="23"/>
  <c r="AC667" i="23"/>
  <c r="AD667" i="23"/>
  <c r="AE667" i="23"/>
  <c r="M668" i="23"/>
  <c r="N668" i="23"/>
  <c r="O668" i="23"/>
  <c r="P668" i="23"/>
  <c r="Q668" i="23"/>
  <c r="T668" i="23"/>
  <c r="U668" i="23"/>
  <c r="V668" i="23"/>
  <c r="W668" i="23"/>
  <c r="X668" i="23"/>
  <c r="AA668" i="23"/>
  <c r="AB668" i="23"/>
  <c r="AC668" i="23"/>
  <c r="AD668" i="23"/>
  <c r="AE668" i="23"/>
  <c r="M669" i="23"/>
  <c r="N669" i="23"/>
  <c r="O669" i="23"/>
  <c r="P669" i="23"/>
  <c r="Q669" i="23"/>
  <c r="T669" i="23"/>
  <c r="U669" i="23"/>
  <c r="V669" i="23"/>
  <c r="W669" i="23"/>
  <c r="X669" i="23"/>
  <c r="AA669" i="23"/>
  <c r="AB669" i="23"/>
  <c r="AC669" i="23"/>
  <c r="AD669" i="23"/>
  <c r="AE669" i="23"/>
  <c r="M670" i="23"/>
  <c r="N670" i="23"/>
  <c r="O670" i="23"/>
  <c r="P670" i="23"/>
  <c r="Q670" i="23"/>
  <c r="T670" i="23"/>
  <c r="U670" i="23"/>
  <c r="V670" i="23"/>
  <c r="W670" i="23"/>
  <c r="X670" i="23"/>
  <c r="AA670" i="23"/>
  <c r="AB670" i="23"/>
  <c r="AC670" i="23"/>
  <c r="AD670" i="23"/>
  <c r="AE670" i="23"/>
  <c r="M671" i="23"/>
  <c r="N671" i="23"/>
  <c r="O671" i="23"/>
  <c r="P671" i="23"/>
  <c r="Q671" i="23"/>
  <c r="T671" i="23"/>
  <c r="U671" i="23"/>
  <c r="V671" i="23"/>
  <c r="W671" i="23"/>
  <c r="X671" i="23"/>
  <c r="AA671" i="23"/>
  <c r="AB671" i="23"/>
  <c r="AC671" i="23"/>
  <c r="AD671" i="23"/>
  <c r="AE671" i="23"/>
  <c r="M672" i="23"/>
  <c r="N672" i="23"/>
  <c r="O672" i="23"/>
  <c r="P672" i="23"/>
  <c r="Q672" i="23"/>
  <c r="T672" i="23"/>
  <c r="U672" i="23"/>
  <c r="V672" i="23"/>
  <c r="W672" i="23"/>
  <c r="X672" i="23"/>
  <c r="AA672" i="23"/>
  <c r="AB672" i="23"/>
  <c r="AC672" i="23"/>
  <c r="AD672" i="23"/>
  <c r="AE672" i="23"/>
  <c r="M673" i="23"/>
  <c r="N673" i="23"/>
  <c r="O673" i="23"/>
  <c r="P673" i="23"/>
  <c r="Q673" i="23"/>
  <c r="T673" i="23"/>
  <c r="U673" i="23"/>
  <c r="V673" i="23"/>
  <c r="W673" i="23"/>
  <c r="X673" i="23"/>
  <c r="AA673" i="23"/>
  <c r="AB673" i="23"/>
  <c r="AC673" i="23"/>
  <c r="AD673" i="23"/>
  <c r="AE673" i="23"/>
  <c r="M674" i="23"/>
  <c r="N674" i="23"/>
  <c r="O674" i="23"/>
  <c r="P674" i="23"/>
  <c r="Q674" i="23"/>
  <c r="T674" i="23"/>
  <c r="U674" i="23"/>
  <c r="V674" i="23"/>
  <c r="W674" i="23"/>
  <c r="X674" i="23"/>
  <c r="AA674" i="23"/>
  <c r="AB674" i="23"/>
  <c r="AC674" i="23"/>
  <c r="AD674" i="23"/>
  <c r="AE674" i="23"/>
  <c r="M675" i="23"/>
  <c r="N675" i="23"/>
  <c r="O675" i="23"/>
  <c r="P675" i="23"/>
  <c r="Q675" i="23"/>
  <c r="T675" i="23"/>
  <c r="U675" i="23"/>
  <c r="V675" i="23"/>
  <c r="W675" i="23"/>
  <c r="X675" i="23"/>
  <c r="AA675" i="23"/>
  <c r="AB675" i="23"/>
  <c r="AC675" i="23"/>
  <c r="AD675" i="23"/>
  <c r="AE675" i="23"/>
  <c r="M676" i="23"/>
  <c r="N676" i="23"/>
  <c r="O676" i="23"/>
  <c r="P676" i="23"/>
  <c r="Q676" i="23"/>
  <c r="T676" i="23"/>
  <c r="U676" i="23"/>
  <c r="V676" i="23"/>
  <c r="W676" i="23"/>
  <c r="X676" i="23"/>
  <c r="AA676" i="23"/>
  <c r="AB676" i="23"/>
  <c r="AC676" i="23"/>
  <c r="AD676" i="23"/>
  <c r="AE676" i="23"/>
  <c r="M677" i="23"/>
  <c r="N677" i="23"/>
  <c r="O677" i="23"/>
  <c r="P677" i="23"/>
  <c r="Q677" i="23"/>
  <c r="T677" i="23"/>
  <c r="U677" i="23"/>
  <c r="V677" i="23"/>
  <c r="W677" i="23"/>
  <c r="X677" i="23"/>
  <c r="AA677" i="23"/>
  <c r="AB677" i="23"/>
  <c r="AC677" i="23"/>
  <c r="AD677" i="23"/>
  <c r="AE677" i="23"/>
  <c r="M678" i="23"/>
  <c r="N678" i="23"/>
  <c r="O678" i="23"/>
  <c r="P678" i="23"/>
  <c r="Q678" i="23"/>
  <c r="T678" i="23"/>
  <c r="U678" i="23"/>
  <c r="V678" i="23"/>
  <c r="W678" i="23"/>
  <c r="X678" i="23"/>
  <c r="AA678" i="23"/>
  <c r="AB678" i="23"/>
  <c r="AC678" i="23"/>
  <c r="AD678" i="23"/>
  <c r="AE678" i="23"/>
  <c r="M679" i="23"/>
  <c r="N679" i="23"/>
  <c r="O679" i="23"/>
  <c r="P679" i="23"/>
  <c r="Q679" i="23"/>
  <c r="T679" i="23"/>
  <c r="U679" i="23"/>
  <c r="V679" i="23"/>
  <c r="W679" i="23"/>
  <c r="X679" i="23"/>
  <c r="AA679" i="23"/>
  <c r="AB679" i="23"/>
  <c r="AC679" i="23"/>
  <c r="AD679" i="23"/>
  <c r="AE679" i="23"/>
  <c r="M680" i="23"/>
  <c r="N680" i="23"/>
  <c r="O680" i="23"/>
  <c r="P680" i="23"/>
  <c r="Q680" i="23"/>
  <c r="T680" i="23"/>
  <c r="U680" i="23"/>
  <c r="V680" i="23"/>
  <c r="W680" i="23"/>
  <c r="X680" i="23"/>
  <c r="AA680" i="23"/>
  <c r="AB680" i="23"/>
  <c r="AC680" i="23"/>
  <c r="AD680" i="23"/>
  <c r="AE680" i="23"/>
  <c r="M681" i="23"/>
  <c r="N681" i="23"/>
  <c r="O681" i="23"/>
  <c r="P681" i="23"/>
  <c r="Q681" i="23"/>
  <c r="T681" i="23"/>
  <c r="U681" i="23"/>
  <c r="V681" i="23"/>
  <c r="W681" i="23"/>
  <c r="X681" i="23"/>
  <c r="AA681" i="23"/>
  <c r="AB681" i="23"/>
  <c r="AC681" i="23"/>
  <c r="AD681" i="23"/>
  <c r="AE681" i="23"/>
  <c r="M682" i="23"/>
  <c r="N682" i="23"/>
  <c r="O682" i="23"/>
  <c r="P682" i="23"/>
  <c r="Q682" i="23"/>
  <c r="T682" i="23"/>
  <c r="U682" i="23"/>
  <c r="V682" i="23"/>
  <c r="W682" i="23"/>
  <c r="X682" i="23"/>
  <c r="AA682" i="23"/>
  <c r="AB682" i="23"/>
  <c r="AC682" i="23"/>
  <c r="AD682" i="23"/>
  <c r="AE682" i="23"/>
  <c r="M683" i="23"/>
  <c r="N683" i="23"/>
  <c r="O683" i="23"/>
  <c r="P683" i="23"/>
  <c r="Q683" i="23"/>
  <c r="T683" i="23"/>
  <c r="U683" i="23"/>
  <c r="V683" i="23"/>
  <c r="W683" i="23"/>
  <c r="X683" i="23"/>
  <c r="AA683" i="23"/>
  <c r="AB683" i="23"/>
  <c r="AC683" i="23"/>
  <c r="AD683" i="23"/>
  <c r="AE683" i="23"/>
  <c r="M684" i="23"/>
  <c r="N684" i="23"/>
  <c r="O684" i="23"/>
  <c r="P684" i="23"/>
  <c r="Q684" i="23"/>
  <c r="T684" i="23"/>
  <c r="U684" i="23"/>
  <c r="V684" i="23"/>
  <c r="W684" i="23"/>
  <c r="X684" i="23"/>
  <c r="AA684" i="23"/>
  <c r="AB684" i="23"/>
  <c r="AC684" i="23"/>
  <c r="AD684" i="23"/>
  <c r="AE684" i="23"/>
  <c r="M685" i="23"/>
  <c r="N685" i="23"/>
  <c r="O685" i="23"/>
  <c r="P685" i="23"/>
  <c r="Q685" i="23"/>
  <c r="T685" i="23"/>
  <c r="U685" i="23"/>
  <c r="V685" i="23"/>
  <c r="W685" i="23"/>
  <c r="X685" i="23"/>
  <c r="AA685" i="23"/>
  <c r="AB685" i="23"/>
  <c r="AC685" i="23"/>
  <c r="AD685" i="23"/>
  <c r="AE685" i="23"/>
  <c r="M686" i="23"/>
  <c r="N686" i="23"/>
  <c r="O686" i="23"/>
  <c r="P686" i="23"/>
  <c r="Q686" i="23"/>
  <c r="T686" i="23"/>
  <c r="U686" i="23"/>
  <c r="V686" i="23"/>
  <c r="W686" i="23"/>
  <c r="X686" i="23"/>
  <c r="AA686" i="23"/>
  <c r="AB686" i="23"/>
  <c r="AC686" i="23"/>
  <c r="AD686" i="23"/>
  <c r="AE686" i="23"/>
  <c r="M687" i="23"/>
  <c r="N687" i="23"/>
  <c r="O687" i="23"/>
  <c r="P687" i="23"/>
  <c r="Q687" i="23"/>
  <c r="T687" i="23"/>
  <c r="U687" i="23"/>
  <c r="V687" i="23"/>
  <c r="W687" i="23"/>
  <c r="X687" i="23"/>
  <c r="AA687" i="23"/>
  <c r="AB687" i="23"/>
  <c r="AC687" i="23"/>
  <c r="AD687" i="23"/>
  <c r="AE687" i="23"/>
  <c r="M688" i="23"/>
  <c r="N688" i="23"/>
  <c r="O688" i="23"/>
  <c r="P688" i="23"/>
  <c r="Q688" i="23"/>
  <c r="T688" i="23"/>
  <c r="U688" i="23"/>
  <c r="V688" i="23"/>
  <c r="W688" i="23"/>
  <c r="X688" i="23"/>
  <c r="AA688" i="23"/>
  <c r="AB688" i="23"/>
  <c r="AC688" i="23"/>
  <c r="AD688" i="23"/>
  <c r="AE688" i="23"/>
  <c r="M689" i="23"/>
  <c r="N689" i="23"/>
  <c r="O689" i="23"/>
  <c r="P689" i="23"/>
  <c r="Q689" i="23"/>
  <c r="T689" i="23"/>
  <c r="U689" i="23"/>
  <c r="V689" i="23"/>
  <c r="W689" i="23"/>
  <c r="X689" i="23"/>
  <c r="AA689" i="23"/>
  <c r="AB689" i="23"/>
  <c r="AC689" i="23"/>
  <c r="AD689" i="23"/>
  <c r="AE689" i="23"/>
  <c r="M690" i="23"/>
  <c r="N690" i="23"/>
  <c r="O690" i="23"/>
  <c r="P690" i="23"/>
  <c r="Q690" i="23"/>
  <c r="T690" i="23"/>
  <c r="U690" i="23"/>
  <c r="V690" i="23"/>
  <c r="W690" i="23"/>
  <c r="X690" i="23"/>
  <c r="AA690" i="23"/>
  <c r="AB690" i="23"/>
  <c r="AC690" i="23"/>
  <c r="AD690" i="23"/>
  <c r="AE690" i="23"/>
  <c r="M691" i="23"/>
  <c r="N691" i="23"/>
  <c r="O691" i="23"/>
  <c r="P691" i="23"/>
  <c r="Q691" i="23"/>
  <c r="T691" i="23"/>
  <c r="U691" i="23"/>
  <c r="V691" i="23"/>
  <c r="W691" i="23"/>
  <c r="X691" i="23"/>
  <c r="AA691" i="23"/>
  <c r="AB691" i="23"/>
  <c r="AC691" i="23"/>
  <c r="AD691" i="23"/>
  <c r="AE691" i="23"/>
  <c r="M692" i="23"/>
  <c r="N692" i="23"/>
  <c r="O692" i="23"/>
  <c r="P692" i="23"/>
  <c r="Q692" i="23"/>
  <c r="T692" i="23"/>
  <c r="U692" i="23"/>
  <c r="V692" i="23"/>
  <c r="W692" i="23"/>
  <c r="X692" i="23"/>
  <c r="AA692" i="23"/>
  <c r="AB692" i="23"/>
  <c r="AC692" i="23"/>
  <c r="AD692" i="23"/>
  <c r="AE692" i="23"/>
  <c r="M693" i="23"/>
  <c r="N693" i="23"/>
  <c r="O693" i="23"/>
  <c r="P693" i="23"/>
  <c r="Q693" i="23"/>
  <c r="T693" i="23"/>
  <c r="U693" i="23"/>
  <c r="V693" i="23"/>
  <c r="W693" i="23"/>
  <c r="X693" i="23"/>
  <c r="AA693" i="23"/>
  <c r="AB693" i="23"/>
  <c r="AC693" i="23"/>
  <c r="AD693" i="23"/>
  <c r="AE693" i="23"/>
  <c r="M694" i="23"/>
  <c r="N694" i="23"/>
  <c r="O694" i="23"/>
  <c r="P694" i="23"/>
  <c r="Q694" i="23"/>
  <c r="T694" i="23"/>
  <c r="U694" i="23"/>
  <c r="V694" i="23"/>
  <c r="W694" i="23"/>
  <c r="X694" i="23"/>
  <c r="AA694" i="23"/>
  <c r="AB694" i="23"/>
  <c r="AC694" i="23"/>
  <c r="AD694" i="23"/>
  <c r="AE694" i="23"/>
  <c r="M695" i="23"/>
  <c r="N695" i="23"/>
  <c r="O695" i="23"/>
  <c r="P695" i="23"/>
  <c r="Q695" i="23"/>
  <c r="T695" i="23"/>
  <c r="U695" i="23"/>
  <c r="V695" i="23"/>
  <c r="W695" i="23"/>
  <c r="X695" i="23"/>
  <c r="AA695" i="23"/>
  <c r="AB695" i="23"/>
  <c r="AC695" i="23"/>
  <c r="AD695" i="23"/>
  <c r="AE695" i="23"/>
  <c r="M696" i="23"/>
  <c r="N696" i="23"/>
  <c r="O696" i="23"/>
  <c r="P696" i="23"/>
  <c r="Q696" i="23"/>
  <c r="T696" i="23"/>
  <c r="U696" i="23"/>
  <c r="V696" i="23"/>
  <c r="W696" i="23"/>
  <c r="X696" i="23"/>
  <c r="AA696" i="23"/>
  <c r="AB696" i="23"/>
  <c r="AC696" i="23"/>
  <c r="AD696" i="23"/>
  <c r="AE696" i="23"/>
  <c r="M697" i="23"/>
  <c r="N697" i="23"/>
  <c r="O697" i="23"/>
  <c r="P697" i="23"/>
  <c r="Q697" i="23"/>
  <c r="T697" i="23"/>
  <c r="U697" i="23"/>
  <c r="V697" i="23"/>
  <c r="W697" i="23"/>
  <c r="X697" i="23"/>
  <c r="AA697" i="23"/>
  <c r="AB697" i="23"/>
  <c r="AC697" i="23"/>
  <c r="AD697" i="23"/>
  <c r="AE697" i="23"/>
  <c r="M698" i="23"/>
  <c r="N698" i="23"/>
  <c r="O698" i="23"/>
  <c r="P698" i="23"/>
  <c r="Q698" i="23"/>
  <c r="T698" i="23"/>
  <c r="U698" i="23"/>
  <c r="V698" i="23"/>
  <c r="W698" i="23"/>
  <c r="X698" i="23"/>
  <c r="AA698" i="23"/>
  <c r="AB698" i="23"/>
  <c r="AC698" i="23"/>
  <c r="AD698" i="23"/>
  <c r="AE698" i="23"/>
  <c r="M699" i="23"/>
  <c r="N699" i="23"/>
  <c r="O699" i="23"/>
  <c r="P699" i="23"/>
  <c r="Q699" i="23"/>
  <c r="T699" i="23"/>
  <c r="U699" i="23"/>
  <c r="V699" i="23"/>
  <c r="W699" i="23"/>
  <c r="X699" i="23"/>
  <c r="AA699" i="23"/>
  <c r="AB699" i="23"/>
  <c r="AC699" i="23"/>
  <c r="AD699" i="23"/>
  <c r="AE699" i="23"/>
  <c r="M700" i="23"/>
  <c r="N700" i="23"/>
  <c r="O700" i="23"/>
  <c r="P700" i="23"/>
  <c r="Q700" i="23"/>
  <c r="T700" i="23"/>
  <c r="U700" i="23"/>
  <c r="V700" i="23"/>
  <c r="W700" i="23"/>
  <c r="X700" i="23"/>
  <c r="AA700" i="23"/>
  <c r="AB700" i="23"/>
  <c r="AC700" i="23"/>
  <c r="AD700" i="23"/>
  <c r="AE700" i="23"/>
  <c r="M701" i="23"/>
  <c r="N701" i="23"/>
  <c r="O701" i="23"/>
  <c r="P701" i="23"/>
  <c r="Q701" i="23"/>
  <c r="T701" i="23"/>
  <c r="U701" i="23"/>
  <c r="V701" i="23"/>
  <c r="W701" i="23"/>
  <c r="X701" i="23"/>
  <c r="AA701" i="23"/>
  <c r="AB701" i="23"/>
  <c r="AC701" i="23"/>
  <c r="AD701" i="23"/>
  <c r="AE701" i="23"/>
  <c r="M702" i="23"/>
  <c r="N702" i="23"/>
  <c r="O702" i="23"/>
  <c r="P702" i="23"/>
  <c r="Q702" i="23"/>
  <c r="T702" i="23"/>
  <c r="U702" i="23"/>
  <c r="V702" i="23"/>
  <c r="W702" i="23"/>
  <c r="X702" i="23"/>
  <c r="AA702" i="23"/>
  <c r="AB702" i="23"/>
  <c r="AC702" i="23"/>
  <c r="AD702" i="23"/>
  <c r="AE702" i="23"/>
  <c r="M703" i="23"/>
  <c r="N703" i="23"/>
  <c r="O703" i="23"/>
  <c r="P703" i="23"/>
  <c r="Q703" i="23"/>
  <c r="T703" i="23"/>
  <c r="U703" i="23"/>
  <c r="V703" i="23"/>
  <c r="W703" i="23"/>
  <c r="X703" i="23"/>
  <c r="AA703" i="23"/>
  <c r="AB703" i="23"/>
  <c r="AC703" i="23"/>
  <c r="AD703" i="23"/>
  <c r="AE703" i="23"/>
  <c r="M704" i="23"/>
  <c r="N704" i="23"/>
  <c r="O704" i="23"/>
  <c r="P704" i="23"/>
  <c r="Q704" i="23"/>
  <c r="T704" i="23"/>
  <c r="U704" i="23"/>
  <c r="V704" i="23"/>
  <c r="W704" i="23"/>
  <c r="X704" i="23"/>
  <c r="AA704" i="23"/>
  <c r="AB704" i="23"/>
  <c r="AC704" i="23"/>
  <c r="AD704" i="23"/>
  <c r="AE704" i="23"/>
  <c r="M705" i="23"/>
  <c r="N705" i="23"/>
  <c r="O705" i="23"/>
  <c r="P705" i="23"/>
  <c r="Q705" i="23"/>
  <c r="T705" i="23"/>
  <c r="U705" i="23"/>
  <c r="V705" i="23"/>
  <c r="W705" i="23"/>
  <c r="X705" i="23"/>
  <c r="AA705" i="23"/>
  <c r="AB705" i="23"/>
  <c r="AC705" i="23"/>
  <c r="AD705" i="23"/>
  <c r="AE705" i="23"/>
  <c r="M706" i="23"/>
  <c r="N706" i="23"/>
  <c r="O706" i="23"/>
  <c r="P706" i="23"/>
  <c r="Q706" i="23"/>
  <c r="T706" i="23"/>
  <c r="U706" i="23"/>
  <c r="V706" i="23"/>
  <c r="W706" i="23"/>
  <c r="X706" i="23"/>
  <c r="AA706" i="23"/>
  <c r="AB706" i="23"/>
  <c r="AC706" i="23"/>
  <c r="AD706" i="23"/>
  <c r="AE706" i="23"/>
  <c r="M707" i="23"/>
  <c r="N707" i="23"/>
  <c r="O707" i="23"/>
  <c r="P707" i="23"/>
  <c r="Q707" i="23"/>
  <c r="T707" i="23"/>
  <c r="U707" i="23"/>
  <c r="V707" i="23"/>
  <c r="W707" i="23"/>
  <c r="X707" i="23"/>
  <c r="AA707" i="23"/>
  <c r="AB707" i="23"/>
  <c r="AC707" i="23"/>
  <c r="AD707" i="23"/>
  <c r="AE707" i="23"/>
  <c r="M708" i="23"/>
  <c r="N708" i="23"/>
  <c r="O708" i="23"/>
  <c r="P708" i="23"/>
  <c r="Q708" i="23"/>
  <c r="T708" i="23"/>
  <c r="U708" i="23"/>
  <c r="V708" i="23"/>
  <c r="W708" i="23"/>
  <c r="X708" i="23"/>
  <c r="AA708" i="23"/>
  <c r="AB708" i="23"/>
  <c r="AC708" i="23"/>
  <c r="AD708" i="23"/>
  <c r="AE708" i="23"/>
  <c r="M709" i="23"/>
  <c r="N709" i="23"/>
  <c r="O709" i="23"/>
  <c r="P709" i="23"/>
  <c r="Q709" i="23"/>
  <c r="T709" i="23"/>
  <c r="U709" i="23"/>
  <c r="V709" i="23"/>
  <c r="W709" i="23"/>
  <c r="X709" i="23"/>
  <c r="AA709" i="23"/>
  <c r="AB709" i="23"/>
  <c r="AC709" i="23"/>
  <c r="AD709" i="23"/>
  <c r="AE709" i="23"/>
  <c r="M710" i="23"/>
  <c r="N710" i="23"/>
  <c r="O710" i="23"/>
  <c r="P710" i="23"/>
  <c r="Q710" i="23"/>
  <c r="T710" i="23"/>
  <c r="U710" i="23"/>
  <c r="V710" i="23"/>
  <c r="W710" i="23"/>
  <c r="X710" i="23"/>
  <c r="AA710" i="23"/>
  <c r="AB710" i="23"/>
  <c r="AC710" i="23"/>
  <c r="AD710" i="23"/>
  <c r="AE710" i="23"/>
  <c r="M711" i="23"/>
  <c r="N711" i="23"/>
  <c r="O711" i="23"/>
  <c r="P711" i="23"/>
  <c r="Q711" i="23"/>
  <c r="T711" i="23"/>
  <c r="U711" i="23"/>
  <c r="V711" i="23"/>
  <c r="W711" i="23"/>
  <c r="X711" i="23"/>
  <c r="AA711" i="23"/>
  <c r="AB711" i="23"/>
  <c r="AC711" i="23"/>
  <c r="AD711" i="23"/>
  <c r="AE711" i="23"/>
  <c r="M712" i="23"/>
  <c r="N712" i="23"/>
  <c r="O712" i="23"/>
  <c r="P712" i="23"/>
  <c r="Q712" i="23"/>
  <c r="T712" i="23"/>
  <c r="U712" i="23"/>
  <c r="V712" i="23"/>
  <c r="W712" i="23"/>
  <c r="X712" i="23"/>
  <c r="AA712" i="23"/>
  <c r="AB712" i="23"/>
  <c r="AC712" i="23"/>
  <c r="AD712" i="23"/>
  <c r="AE712" i="23"/>
  <c r="M713" i="23"/>
  <c r="N713" i="23"/>
  <c r="O713" i="23"/>
  <c r="P713" i="23"/>
  <c r="Q713" i="23"/>
  <c r="T713" i="23"/>
  <c r="U713" i="23"/>
  <c r="V713" i="23"/>
  <c r="W713" i="23"/>
  <c r="X713" i="23"/>
  <c r="AA713" i="23"/>
  <c r="AB713" i="23"/>
  <c r="AC713" i="23"/>
  <c r="AD713" i="23"/>
  <c r="AE713" i="23"/>
  <c r="M714" i="23"/>
  <c r="N714" i="23"/>
  <c r="O714" i="23"/>
  <c r="P714" i="23"/>
  <c r="Q714" i="23"/>
  <c r="T714" i="23"/>
  <c r="U714" i="23"/>
  <c r="V714" i="23"/>
  <c r="W714" i="23"/>
  <c r="X714" i="23"/>
  <c r="AA714" i="23"/>
  <c r="AB714" i="23"/>
  <c r="AC714" i="23"/>
  <c r="AD714" i="23"/>
  <c r="AE714" i="23"/>
  <c r="M715" i="23"/>
  <c r="N715" i="23"/>
  <c r="O715" i="23"/>
  <c r="P715" i="23"/>
  <c r="Q715" i="23"/>
  <c r="T715" i="23"/>
  <c r="U715" i="23"/>
  <c r="V715" i="23"/>
  <c r="W715" i="23"/>
  <c r="X715" i="23"/>
  <c r="AA715" i="23"/>
  <c r="AB715" i="23"/>
  <c r="AC715" i="23"/>
  <c r="AD715" i="23"/>
  <c r="AE715" i="23"/>
  <c r="M716" i="23"/>
  <c r="N716" i="23"/>
  <c r="O716" i="23"/>
  <c r="P716" i="23"/>
  <c r="Q716" i="23"/>
  <c r="T716" i="23"/>
  <c r="U716" i="23"/>
  <c r="V716" i="23"/>
  <c r="W716" i="23"/>
  <c r="X716" i="23"/>
  <c r="AA716" i="23"/>
  <c r="AB716" i="23"/>
  <c r="AC716" i="23"/>
  <c r="AD716" i="23"/>
  <c r="AE716" i="23"/>
  <c r="M717" i="23"/>
  <c r="N717" i="23"/>
  <c r="O717" i="23"/>
  <c r="P717" i="23"/>
  <c r="Q717" i="23"/>
  <c r="T717" i="23"/>
  <c r="U717" i="23"/>
  <c r="V717" i="23"/>
  <c r="W717" i="23"/>
  <c r="X717" i="23"/>
  <c r="AA717" i="23"/>
  <c r="AB717" i="23"/>
  <c r="AC717" i="23"/>
  <c r="AD717" i="23"/>
  <c r="AE717" i="23"/>
  <c r="M718" i="23"/>
  <c r="N718" i="23"/>
  <c r="O718" i="23"/>
  <c r="P718" i="23"/>
  <c r="Q718" i="23"/>
  <c r="T718" i="23"/>
  <c r="U718" i="23"/>
  <c r="V718" i="23"/>
  <c r="W718" i="23"/>
  <c r="X718" i="23"/>
  <c r="AA718" i="23"/>
  <c r="AB718" i="23"/>
  <c r="AC718" i="23"/>
  <c r="AD718" i="23"/>
  <c r="AE718" i="23"/>
  <c r="M719" i="23"/>
  <c r="N719" i="23"/>
  <c r="O719" i="23"/>
  <c r="P719" i="23"/>
  <c r="Q719" i="23"/>
  <c r="T719" i="23"/>
  <c r="U719" i="23"/>
  <c r="V719" i="23"/>
  <c r="W719" i="23"/>
  <c r="X719" i="23"/>
  <c r="AA719" i="23"/>
  <c r="AB719" i="23"/>
  <c r="AC719" i="23"/>
  <c r="AD719" i="23"/>
  <c r="AE719" i="23"/>
  <c r="M720" i="23"/>
  <c r="N720" i="23"/>
  <c r="O720" i="23"/>
  <c r="P720" i="23"/>
  <c r="Q720" i="23"/>
  <c r="T720" i="23"/>
  <c r="U720" i="23"/>
  <c r="V720" i="23"/>
  <c r="W720" i="23"/>
  <c r="X720" i="23"/>
  <c r="AA720" i="23"/>
  <c r="AB720" i="23"/>
  <c r="AC720" i="23"/>
  <c r="AD720" i="23"/>
  <c r="AE720" i="23"/>
  <c r="M721" i="23"/>
  <c r="N721" i="23"/>
  <c r="O721" i="23"/>
  <c r="P721" i="23"/>
  <c r="Q721" i="23"/>
  <c r="T721" i="23"/>
  <c r="U721" i="23"/>
  <c r="V721" i="23"/>
  <c r="W721" i="23"/>
  <c r="X721" i="23"/>
  <c r="AA721" i="23"/>
  <c r="AB721" i="23"/>
  <c r="AC721" i="23"/>
  <c r="AD721" i="23"/>
  <c r="AE721" i="23"/>
  <c r="M722" i="23"/>
  <c r="N722" i="23"/>
  <c r="O722" i="23"/>
  <c r="P722" i="23"/>
  <c r="Q722" i="23"/>
  <c r="T722" i="23"/>
  <c r="U722" i="23"/>
  <c r="V722" i="23"/>
  <c r="W722" i="23"/>
  <c r="X722" i="23"/>
  <c r="AA722" i="23"/>
  <c r="AB722" i="23"/>
  <c r="AC722" i="23"/>
  <c r="AD722" i="23"/>
  <c r="AE722" i="23"/>
  <c r="M723" i="23"/>
  <c r="N723" i="23"/>
  <c r="O723" i="23"/>
  <c r="P723" i="23"/>
  <c r="Q723" i="23"/>
  <c r="T723" i="23"/>
  <c r="U723" i="23"/>
  <c r="V723" i="23"/>
  <c r="W723" i="23"/>
  <c r="X723" i="23"/>
  <c r="AA723" i="23"/>
  <c r="AB723" i="23"/>
  <c r="AC723" i="23"/>
  <c r="AD723" i="23"/>
  <c r="AE723" i="23"/>
  <c r="M724" i="23"/>
  <c r="N724" i="23"/>
  <c r="O724" i="23"/>
  <c r="P724" i="23"/>
  <c r="Q724" i="23"/>
  <c r="T724" i="23"/>
  <c r="U724" i="23"/>
  <c r="V724" i="23"/>
  <c r="W724" i="23"/>
  <c r="X724" i="23"/>
  <c r="AA724" i="23"/>
  <c r="AB724" i="23"/>
  <c r="AC724" i="23"/>
  <c r="AD724" i="23"/>
  <c r="AE724" i="23"/>
  <c r="M725" i="23"/>
  <c r="N725" i="23"/>
  <c r="O725" i="23"/>
  <c r="P725" i="23"/>
  <c r="Q725" i="23"/>
  <c r="T725" i="23"/>
  <c r="U725" i="23"/>
  <c r="V725" i="23"/>
  <c r="W725" i="23"/>
  <c r="X725" i="23"/>
  <c r="AA725" i="23"/>
  <c r="AB725" i="23"/>
  <c r="AC725" i="23"/>
  <c r="AD725" i="23"/>
  <c r="AE725" i="23"/>
  <c r="M726" i="23"/>
  <c r="N726" i="23"/>
  <c r="O726" i="23"/>
  <c r="P726" i="23"/>
  <c r="Q726" i="23"/>
  <c r="T726" i="23"/>
  <c r="U726" i="23"/>
  <c r="V726" i="23"/>
  <c r="W726" i="23"/>
  <c r="X726" i="23"/>
  <c r="AA726" i="23"/>
  <c r="AB726" i="23"/>
  <c r="AC726" i="23"/>
  <c r="AD726" i="23"/>
  <c r="AE726" i="23"/>
  <c r="M727" i="23"/>
  <c r="N727" i="23"/>
  <c r="O727" i="23"/>
  <c r="P727" i="23"/>
  <c r="Q727" i="23"/>
  <c r="T727" i="23"/>
  <c r="U727" i="23"/>
  <c r="V727" i="23"/>
  <c r="W727" i="23"/>
  <c r="X727" i="23"/>
  <c r="AA727" i="23"/>
  <c r="AB727" i="23"/>
  <c r="AC727" i="23"/>
  <c r="AD727" i="23"/>
  <c r="AE727" i="23"/>
  <c r="M728" i="23"/>
  <c r="N728" i="23"/>
  <c r="O728" i="23"/>
  <c r="P728" i="23"/>
  <c r="Q728" i="23"/>
  <c r="T728" i="23"/>
  <c r="U728" i="23"/>
  <c r="V728" i="23"/>
  <c r="W728" i="23"/>
  <c r="X728" i="23"/>
  <c r="AA728" i="23"/>
  <c r="AB728" i="23"/>
  <c r="AC728" i="23"/>
  <c r="AD728" i="23"/>
  <c r="AE728" i="23"/>
  <c r="M729" i="23"/>
  <c r="N729" i="23"/>
  <c r="O729" i="23"/>
  <c r="P729" i="23"/>
  <c r="Q729" i="23"/>
  <c r="T729" i="23"/>
  <c r="U729" i="23"/>
  <c r="V729" i="23"/>
  <c r="W729" i="23"/>
  <c r="X729" i="23"/>
  <c r="AA729" i="23"/>
  <c r="AB729" i="23"/>
  <c r="AC729" i="23"/>
  <c r="AD729" i="23"/>
  <c r="AE729" i="23"/>
  <c r="M730" i="23"/>
  <c r="N730" i="23"/>
  <c r="O730" i="23"/>
  <c r="P730" i="23"/>
  <c r="Q730" i="23"/>
  <c r="T730" i="23"/>
  <c r="U730" i="23"/>
  <c r="V730" i="23"/>
  <c r="W730" i="23"/>
  <c r="X730" i="23"/>
  <c r="AA730" i="23"/>
  <c r="AB730" i="23"/>
  <c r="AC730" i="23"/>
  <c r="AD730" i="23"/>
  <c r="AE730" i="23"/>
  <c r="M731" i="23"/>
  <c r="N731" i="23"/>
  <c r="O731" i="23"/>
  <c r="P731" i="23"/>
  <c r="Q731" i="23"/>
  <c r="T731" i="23"/>
  <c r="U731" i="23"/>
  <c r="V731" i="23"/>
  <c r="W731" i="23"/>
  <c r="X731" i="23"/>
  <c r="AA731" i="23"/>
  <c r="AB731" i="23"/>
  <c r="AC731" i="23"/>
  <c r="AD731" i="23"/>
  <c r="AE731" i="23"/>
  <c r="M732" i="23"/>
  <c r="N732" i="23"/>
  <c r="O732" i="23"/>
  <c r="P732" i="23"/>
  <c r="Q732" i="23"/>
  <c r="T732" i="23"/>
  <c r="U732" i="23"/>
  <c r="V732" i="23"/>
  <c r="W732" i="23"/>
  <c r="X732" i="23"/>
  <c r="AA732" i="23"/>
  <c r="AB732" i="23"/>
  <c r="AC732" i="23"/>
  <c r="AD732" i="23"/>
  <c r="AE732" i="23"/>
  <c r="M733" i="23"/>
  <c r="N733" i="23"/>
  <c r="O733" i="23"/>
  <c r="P733" i="23"/>
  <c r="Q733" i="23"/>
  <c r="T733" i="23"/>
  <c r="U733" i="23"/>
  <c r="V733" i="23"/>
  <c r="W733" i="23"/>
  <c r="X733" i="23"/>
  <c r="AA733" i="23"/>
  <c r="AB733" i="23"/>
  <c r="AC733" i="23"/>
  <c r="AD733" i="23"/>
  <c r="AE733" i="23"/>
  <c r="M734" i="23"/>
  <c r="N734" i="23"/>
  <c r="O734" i="23"/>
  <c r="P734" i="23"/>
  <c r="Q734" i="23"/>
  <c r="T734" i="23"/>
  <c r="U734" i="23"/>
  <c r="V734" i="23"/>
  <c r="W734" i="23"/>
  <c r="X734" i="23"/>
  <c r="AA734" i="23"/>
  <c r="AB734" i="23"/>
  <c r="AC734" i="23"/>
  <c r="AD734" i="23"/>
  <c r="AE734" i="23"/>
  <c r="M735" i="23"/>
  <c r="N735" i="23"/>
  <c r="O735" i="23"/>
  <c r="P735" i="23"/>
  <c r="Q735" i="23"/>
  <c r="T735" i="23"/>
  <c r="U735" i="23"/>
  <c r="V735" i="23"/>
  <c r="W735" i="23"/>
  <c r="X735" i="23"/>
  <c r="AA735" i="23"/>
  <c r="AB735" i="23"/>
  <c r="AC735" i="23"/>
  <c r="AD735" i="23"/>
  <c r="AE735" i="23"/>
  <c r="M736" i="23"/>
  <c r="N736" i="23"/>
  <c r="O736" i="23"/>
  <c r="P736" i="23"/>
  <c r="Q736" i="23"/>
  <c r="T736" i="23"/>
  <c r="U736" i="23"/>
  <c r="V736" i="23"/>
  <c r="W736" i="23"/>
  <c r="X736" i="23"/>
  <c r="AA736" i="23"/>
  <c r="AB736" i="23"/>
  <c r="AC736" i="23"/>
  <c r="AD736" i="23"/>
  <c r="AE736" i="23"/>
  <c r="M737" i="23"/>
  <c r="N737" i="23"/>
  <c r="O737" i="23"/>
  <c r="P737" i="23"/>
  <c r="Q737" i="23"/>
  <c r="T737" i="23"/>
  <c r="U737" i="23"/>
  <c r="V737" i="23"/>
  <c r="W737" i="23"/>
  <c r="X737" i="23"/>
  <c r="AA737" i="23"/>
  <c r="AB737" i="23"/>
  <c r="AC737" i="23"/>
  <c r="AD737" i="23"/>
  <c r="AE737" i="23"/>
  <c r="M738" i="23"/>
  <c r="N738" i="23"/>
  <c r="O738" i="23"/>
  <c r="P738" i="23"/>
  <c r="Q738" i="23"/>
  <c r="T738" i="23"/>
  <c r="U738" i="23"/>
  <c r="V738" i="23"/>
  <c r="W738" i="23"/>
  <c r="X738" i="23"/>
  <c r="AA738" i="23"/>
  <c r="AB738" i="23"/>
  <c r="AC738" i="23"/>
  <c r="AD738" i="23"/>
  <c r="AE738" i="23"/>
  <c r="M739" i="23"/>
  <c r="N739" i="23"/>
  <c r="O739" i="23"/>
  <c r="P739" i="23"/>
  <c r="Q739" i="23"/>
  <c r="T739" i="23"/>
  <c r="U739" i="23"/>
  <c r="V739" i="23"/>
  <c r="W739" i="23"/>
  <c r="X739" i="23"/>
  <c r="AA739" i="23"/>
  <c r="AB739" i="23"/>
  <c r="AC739" i="23"/>
  <c r="AD739" i="23"/>
  <c r="AE739" i="23"/>
  <c r="M740" i="23"/>
  <c r="N740" i="23"/>
  <c r="O740" i="23"/>
  <c r="P740" i="23"/>
  <c r="Q740" i="23"/>
  <c r="T740" i="23"/>
  <c r="U740" i="23"/>
  <c r="V740" i="23"/>
  <c r="W740" i="23"/>
  <c r="X740" i="23"/>
  <c r="AA740" i="23"/>
  <c r="AB740" i="23"/>
  <c r="AC740" i="23"/>
  <c r="AD740" i="23"/>
  <c r="AE740" i="23"/>
  <c r="M741" i="23"/>
  <c r="N741" i="23"/>
  <c r="O741" i="23"/>
  <c r="P741" i="23"/>
  <c r="Q741" i="23"/>
  <c r="T741" i="23"/>
  <c r="U741" i="23"/>
  <c r="V741" i="23"/>
  <c r="W741" i="23"/>
  <c r="X741" i="23"/>
  <c r="AA741" i="23"/>
  <c r="AB741" i="23"/>
  <c r="AC741" i="23"/>
  <c r="AD741" i="23"/>
  <c r="AE741" i="23"/>
  <c r="M742" i="23"/>
  <c r="N742" i="23"/>
  <c r="O742" i="23"/>
  <c r="P742" i="23"/>
  <c r="Q742" i="23"/>
  <c r="T742" i="23"/>
  <c r="U742" i="23"/>
  <c r="V742" i="23"/>
  <c r="W742" i="23"/>
  <c r="X742" i="23"/>
  <c r="AA742" i="23"/>
  <c r="AB742" i="23"/>
  <c r="AC742" i="23"/>
  <c r="AD742" i="23"/>
  <c r="AE742" i="23"/>
  <c r="M743" i="23"/>
  <c r="N743" i="23"/>
  <c r="O743" i="23"/>
  <c r="P743" i="23"/>
  <c r="Q743" i="23"/>
  <c r="T743" i="23"/>
  <c r="U743" i="23"/>
  <c r="V743" i="23"/>
  <c r="W743" i="23"/>
  <c r="X743" i="23"/>
  <c r="AA743" i="23"/>
  <c r="AB743" i="23"/>
  <c r="AC743" i="23"/>
  <c r="AD743" i="23"/>
  <c r="AE743" i="23"/>
  <c r="M744" i="23"/>
  <c r="N744" i="23"/>
  <c r="O744" i="23"/>
  <c r="P744" i="23"/>
  <c r="Q744" i="23"/>
  <c r="T744" i="23"/>
  <c r="U744" i="23"/>
  <c r="V744" i="23"/>
  <c r="W744" i="23"/>
  <c r="X744" i="23"/>
  <c r="AA744" i="23"/>
  <c r="AB744" i="23"/>
  <c r="AC744" i="23"/>
  <c r="AD744" i="23"/>
  <c r="AE744" i="23"/>
  <c r="M745" i="23"/>
  <c r="N745" i="23"/>
  <c r="O745" i="23"/>
  <c r="P745" i="23"/>
  <c r="Q745" i="23"/>
  <c r="T745" i="23"/>
  <c r="U745" i="23"/>
  <c r="V745" i="23"/>
  <c r="W745" i="23"/>
  <c r="X745" i="23"/>
  <c r="AA745" i="23"/>
  <c r="AB745" i="23"/>
  <c r="AC745" i="23"/>
  <c r="AD745" i="23"/>
  <c r="AE745" i="23"/>
  <c r="M746" i="23"/>
  <c r="N746" i="23"/>
  <c r="O746" i="23"/>
  <c r="P746" i="23"/>
  <c r="Q746" i="23"/>
  <c r="T746" i="23"/>
  <c r="U746" i="23"/>
  <c r="V746" i="23"/>
  <c r="W746" i="23"/>
  <c r="X746" i="23"/>
  <c r="AA746" i="23"/>
  <c r="AB746" i="23"/>
  <c r="AC746" i="23"/>
  <c r="AD746" i="23"/>
  <c r="AE746" i="23"/>
  <c r="M747" i="23"/>
  <c r="N747" i="23"/>
  <c r="O747" i="23"/>
  <c r="P747" i="23"/>
  <c r="Q747" i="23"/>
  <c r="T747" i="23"/>
  <c r="U747" i="23"/>
  <c r="V747" i="23"/>
  <c r="W747" i="23"/>
  <c r="X747" i="23"/>
  <c r="AA747" i="23"/>
  <c r="AB747" i="23"/>
  <c r="AC747" i="23"/>
  <c r="AD747" i="23"/>
  <c r="AE747" i="23"/>
  <c r="M748" i="23"/>
  <c r="N748" i="23"/>
  <c r="O748" i="23"/>
  <c r="P748" i="23"/>
  <c r="Q748" i="23"/>
  <c r="T748" i="23"/>
  <c r="U748" i="23"/>
  <c r="V748" i="23"/>
  <c r="W748" i="23"/>
  <c r="X748" i="23"/>
  <c r="AA748" i="23"/>
  <c r="AB748" i="23"/>
  <c r="AC748" i="23"/>
  <c r="AD748" i="23"/>
  <c r="AE748" i="23"/>
  <c r="M749" i="23"/>
  <c r="N749" i="23"/>
  <c r="O749" i="23"/>
  <c r="P749" i="23"/>
  <c r="Q749" i="23"/>
  <c r="T749" i="23"/>
  <c r="U749" i="23"/>
  <c r="V749" i="23"/>
  <c r="W749" i="23"/>
  <c r="X749" i="23"/>
  <c r="AA749" i="23"/>
  <c r="AB749" i="23"/>
  <c r="AC749" i="23"/>
  <c r="AD749" i="23"/>
  <c r="AE749" i="23"/>
  <c r="M750" i="23"/>
  <c r="N750" i="23"/>
  <c r="O750" i="23"/>
  <c r="P750" i="23"/>
  <c r="Q750" i="23"/>
  <c r="T750" i="23"/>
  <c r="U750" i="23"/>
  <c r="V750" i="23"/>
  <c r="W750" i="23"/>
  <c r="X750" i="23"/>
  <c r="AA750" i="23"/>
  <c r="AB750" i="23"/>
  <c r="AC750" i="23"/>
  <c r="AD750" i="23"/>
  <c r="AE750" i="23"/>
  <c r="M751" i="23"/>
  <c r="N751" i="23"/>
  <c r="O751" i="23"/>
  <c r="P751" i="23"/>
  <c r="Q751" i="23"/>
  <c r="T751" i="23"/>
  <c r="U751" i="23"/>
  <c r="V751" i="23"/>
  <c r="W751" i="23"/>
  <c r="X751" i="23"/>
  <c r="AA751" i="23"/>
  <c r="AB751" i="23"/>
  <c r="AC751" i="23"/>
  <c r="AD751" i="23"/>
  <c r="AE751" i="23"/>
  <c r="M752" i="23"/>
  <c r="N752" i="23"/>
  <c r="O752" i="23"/>
  <c r="P752" i="23"/>
  <c r="Q752" i="23"/>
  <c r="T752" i="23"/>
  <c r="U752" i="23"/>
  <c r="V752" i="23"/>
  <c r="W752" i="23"/>
  <c r="X752" i="23"/>
  <c r="AA752" i="23"/>
  <c r="AB752" i="23"/>
  <c r="AC752" i="23"/>
  <c r="AD752" i="23"/>
  <c r="AE752" i="23"/>
  <c r="M753" i="23"/>
  <c r="N753" i="23"/>
  <c r="O753" i="23"/>
  <c r="P753" i="23"/>
  <c r="Q753" i="23"/>
  <c r="T753" i="23"/>
  <c r="U753" i="23"/>
  <c r="V753" i="23"/>
  <c r="W753" i="23"/>
  <c r="X753" i="23"/>
  <c r="AA753" i="23"/>
  <c r="AB753" i="23"/>
  <c r="AC753" i="23"/>
  <c r="AD753" i="23"/>
  <c r="AE753" i="23"/>
  <c r="M754" i="23"/>
  <c r="N754" i="23"/>
  <c r="O754" i="23"/>
  <c r="P754" i="23"/>
  <c r="Q754" i="23"/>
  <c r="T754" i="23"/>
  <c r="U754" i="23"/>
  <c r="V754" i="23"/>
  <c r="W754" i="23"/>
  <c r="X754" i="23"/>
  <c r="AA754" i="23"/>
  <c r="AB754" i="23"/>
  <c r="AC754" i="23"/>
  <c r="AD754" i="23"/>
  <c r="AE754" i="23"/>
  <c r="M755" i="23"/>
  <c r="N755" i="23"/>
  <c r="O755" i="23"/>
  <c r="P755" i="23"/>
  <c r="Q755" i="23"/>
  <c r="T755" i="23"/>
  <c r="U755" i="23"/>
  <c r="V755" i="23"/>
  <c r="W755" i="23"/>
  <c r="X755" i="23"/>
  <c r="AA755" i="23"/>
  <c r="AB755" i="23"/>
  <c r="AC755" i="23"/>
  <c r="AD755" i="23"/>
  <c r="AE755" i="23"/>
  <c r="M756" i="23"/>
  <c r="N756" i="23"/>
  <c r="O756" i="23"/>
  <c r="P756" i="23"/>
  <c r="Q756" i="23"/>
  <c r="T756" i="23"/>
  <c r="U756" i="23"/>
  <c r="V756" i="23"/>
  <c r="W756" i="23"/>
  <c r="X756" i="23"/>
  <c r="AA756" i="23"/>
  <c r="AB756" i="23"/>
  <c r="AC756" i="23"/>
  <c r="AD756" i="23"/>
  <c r="AE756" i="23"/>
  <c r="M757" i="23"/>
  <c r="N757" i="23"/>
  <c r="O757" i="23"/>
  <c r="P757" i="23"/>
  <c r="Q757" i="23"/>
  <c r="T757" i="23"/>
  <c r="U757" i="23"/>
  <c r="V757" i="23"/>
  <c r="W757" i="23"/>
  <c r="X757" i="23"/>
  <c r="AA757" i="23"/>
  <c r="AB757" i="23"/>
  <c r="AC757" i="23"/>
  <c r="AD757" i="23"/>
  <c r="AE757" i="23"/>
  <c r="M758" i="23"/>
  <c r="N758" i="23"/>
  <c r="O758" i="23"/>
  <c r="P758" i="23"/>
  <c r="Q758" i="23"/>
  <c r="T758" i="23"/>
  <c r="U758" i="23"/>
  <c r="V758" i="23"/>
  <c r="W758" i="23"/>
  <c r="X758" i="23"/>
  <c r="AA758" i="23"/>
  <c r="AB758" i="23"/>
  <c r="AC758" i="23"/>
  <c r="AD758" i="23"/>
  <c r="AE758" i="23"/>
  <c r="M759" i="23"/>
  <c r="N759" i="23"/>
  <c r="O759" i="23"/>
  <c r="P759" i="23"/>
  <c r="Q759" i="23"/>
  <c r="T759" i="23"/>
  <c r="U759" i="23"/>
  <c r="V759" i="23"/>
  <c r="W759" i="23"/>
  <c r="X759" i="23"/>
  <c r="AA759" i="23"/>
  <c r="AB759" i="23"/>
  <c r="AC759" i="23"/>
  <c r="AD759" i="23"/>
  <c r="AE759" i="23"/>
  <c r="M760" i="23"/>
  <c r="N760" i="23"/>
  <c r="O760" i="23"/>
  <c r="P760" i="23"/>
  <c r="Q760" i="23"/>
  <c r="T760" i="23"/>
  <c r="U760" i="23"/>
  <c r="V760" i="23"/>
  <c r="W760" i="23"/>
  <c r="X760" i="23"/>
  <c r="AA760" i="23"/>
  <c r="AB760" i="23"/>
  <c r="AC760" i="23"/>
  <c r="AD760" i="23"/>
  <c r="AE760" i="23"/>
  <c r="M761" i="23"/>
  <c r="N761" i="23"/>
  <c r="O761" i="23"/>
  <c r="P761" i="23"/>
  <c r="Q761" i="23"/>
  <c r="T761" i="23"/>
  <c r="U761" i="23"/>
  <c r="V761" i="23"/>
  <c r="W761" i="23"/>
  <c r="X761" i="23"/>
  <c r="AA761" i="23"/>
  <c r="AB761" i="23"/>
  <c r="AC761" i="23"/>
  <c r="AD761" i="23"/>
  <c r="AE761" i="23"/>
  <c r="M762" i="23"/>
  <c r="N762" i="23"/>
  <c r="O762" i="23"/>
  <c r="P762" i="23"/>
  <c r="Q762" i="23"/>
  <c r="T762" i="23"/>
  <c r="U762" i="23"/>
  <c r="V762" i="23"/>
  <c r="W762" i="23"/>
  <c r="X762" i="23"/>
  <c r="AA762" i="23"/>
  <c r="AB762" i="23"/>
  <c r="AC762" i="23"/>
  <c r="AD762" i="23"/>
  <c r="AE762" i="23"/>
  <c r="M763" i="23"/>
  <c r="N763" i="23"/>
  <c r="O763" i="23"/>
  <c r="P763" i="23"/>
  <c r="Q763" i="23"/>
  <c r="T763" i="23"/>
  <c r="U763" i="23"/>
  <c r="V763" i="23"/>
  <c r="W763" i="23"/>
  <c r="X763" i="23"/>
  <c r="AA763" i="23"/>
  <c r="AB763" i="23"/>
  <c r="AC763" i="23"/>
  <c r="AD763" i="23"/>
  <c r="AE763" i="23"/>
  <c r="M764" i="23"/>
  <c r="N764" i="23"/>
  <c r="O764" i="23"/>
  <c r="P764" i="23"/>
  <c r="Q764" i="23"/>
  <c r="T764" i="23"/>
  <c r="U764" i="23"/>
  <c r="V764" i="23"/>
  <c r="W764" i="23"/>
  <c r="X764" i="23"/>
  <c r="AA764" i="23"/>
  <c r="AB764" i="23"/>
  <c r="AC764" i="23"/>
  <c r="AD764" i="23"/>
  <c r="AE764" i="23"/>
  <c r="M765" i="23"/>
  <c r="N765" i="23"/>
  <c r="O765" i="23"/>
  <c r="P765" i="23"/>
  <c r="Q765" i="23"/>
  <c r="T765" i="23"/>
  <c r="U765" i="23"/>
  <c r="V765" i="23"/>
  <c r="W765" i="23"/>
  <c r="X765" i="23"/>
  <c r="AA765" i="23"/>
  <c r="AB765" i="23"/>
  <c r="AC765" i="23"/>
  <c r="AD765" i="23"/>
  <c r="AE765" i="23"/>
  <c r="M766" i="23"/>
  <c r="N766" i="23"/>
  <c r="O766" i="23"/>
  <c r="P766" i="23"/>
  <c r="Q766" i="23"/>
  <c r="T766" i="23"/>
  <c r="U766" i="23"/>
  <c r="V766" i="23"/>
  <c r="W766" i="23"/>
  <c r="X766" i="23"/>
  <c r="AA766" i="23"/>
  <c r="AB766" i="23"/>
  <c r="AC766" i="23"/>
  <c r="AD766" i="23"/>
  <c r="AE766" i="23"/>
  <c r="M767" i="23"/>
  <c r="N767" i="23"/>
  <c r="O767" i="23"/>
  <c r="P767" i="23"/>
  <c r="Q767" i="23"/>
  <c r="T767" i="23"/>
  <c r="U767" i="23"/>
  <c r="V767" i="23"/>
  <c r="W767" i="23"/>
  <c r="X767" i="23"/>
  <c r="AA767" i="23"/>
  <c r="AB767" i="23"/>
  <c r="AC767" i="23"/>
  <c r="AD767" i="23"/>
  <c r="AE767" i="23"/>
  <c r="M768" i="23"/>
  <c r="N768" i="23"/>
  <c r="O768" i="23"/>
  <c r="P768" i="23"/>
  <c r="Q768" i="23"/>
  <c r="T768" i="23"/>
  <c r="U768" i="23"/>
  <c r="V768" i="23"/>
  <c r="W768" i="23"/>
  <c r="X768" i="23"/>
  <c r="AA768" i="23"/>
  <c r="AB768" i="23"/>
  <c r="AC768" i="23"/>
  <c r="AD768" i="23"/>
  <c r="AE768" i="23"/>
  <c r="M769" i="23"/>
  <c r="N769" i="23"/>
  <c r="O769" i="23"/>
  <c r="P769" i="23"/>
  <c r="Q769" i="23"/>
  <c r="T769" i="23"/>
  <c r="U769" i="23"/>
  <c r="V769" i="23"/>
  <c r="W769" i="23"/>
  <c r="X769" i="23"/>
  <c r="AA769" i="23"/>
  <c r="AB769" i="23"/>
  <c r="AC769" i="23"/>
  <c r="AD769" i="23"/>
  <c r="AE769" i="23"/>
  <c r="M770" i="23"/>
  <c r="N770" i="23"/>
  <c r="O770" i="23"/>
  <c r="P770" i="23"/>
  <c r="Q770" i="23"/>
  <c r="T770" i="23"/>
  <c r="U770" i="23"/>
  <c r="V770" i="23"/>
  <c r="W770" i="23"/>
  <c r="X770" i="23"/>
  <c r="AA770" i="23"/>
  <c r="AB770" i="23"/>
  <c r="AC770" i="23"/>
  <c r="AD770" i="23"/>
  <c r="AE770" i="23"/>
  <c r="M771" i="23"/>
  <c r="N771" i="23"/>
  <c r="O771" i="23"/>
  <c r="P771" i="23"/>
  <c r="Q771" i="23"/>
  <c r="T771" i="23"/>
  <c r="U771" i="23"/>
  <c r="V771" i="23"/>
  <c r="W771" i="23"/>
  <c r="X771" i="23"/>
  <c r="AA771" i="23"/>
  <c r="AB771" i="23"/>
  <c r="AC771" i="23"/>
  <c r="AD771" i="23"/>
  <c r="AE771" i="23"/>
  <c r="M772" i="23"/>
  <c r="N772" i="23"/>
  <c r="O772" i="23"/>
  <c r="P772" i="23"/>
  <c r="Q772" i="23"/>
  <c r="T772" i="23"/>
  <c r="U772" i="23"/>
  <c r="V772" i="23"/>
  <c r="W772" i="23"/>
  <c r="X772" i="23"/>
  <c r="AA772" i="23"/>
  <c r="AB772" i="23"/>
  <c r="AC772" i="23"/>
  <c r="AD772" i="23"/>
  <c r="AE772" i="23"/>
  <c r="M773" i="23"/>
  <c r="N773" i="23"/>
  <c r="O773" i="23"/>
  <c r="P773" i="23"/>
  <c r="Q773" i="23"/>
  <c r="T773" i="23"/>
  <c r="U773" i="23"/>
  <c r="V773" i="23"/>
  <c r="W773" i="23"/>
  <c r="X773" i="23"/>
  <c r="AA773" i="23"/>
  <c r="AB773" i="23"/>
  <c r="AC773" i="23"/>
  <c r="AD773" i="23"/>
  <c r="AE773" i="23"/>
  <c r="M774" i="23"/>
  <c r="N774" i="23"/>
  <c r="O774" i="23"/>
  <c r="P774" i="23"/>
  <c r="Q774" i="23"/>
  <c r="T774" i="23"/>
  <c r="U774" i="23"/>
  <c r="V774" i="23"/>
  <c r="W774" i="23"/>
  <c r="X774" i="23"/>
  <c r="AA774" i="23"/>
  <c r="AB774" i="23"/>
  <c r="AC774" i="23"/>
  <c r="AD774" i="23"/>
  <c r="AE774" i="23"/>
  <c r="M775" i="23"/>
  <c r="N775" i="23"/>
  <c r="O775" i="23"/>
  <c r="P775" i="23"/>
  <c r="Q775" i="23"/>
  <c r="T775" i="23"/>
  <c r="U775" i="23"/>
  <c r="V775" i="23"/>
  <c r="W775" i="23"/>
  <c r="X775" i="23"/>
  <c r="AA775" i="23"/>
  <c r="AB775" i="23"/>
  <c r="AC775" i="23"/>
  <c r="AD775" i="23"/>
  <c r="AE775" i="23"/>
  <c r="M776" i="23"/>
  <c r="N776" i="23"/>
  <c r="O776" i="23"/>
  <c r="P776" i="23"/>
  <c r="Q776" i="23"/>
  <c r="T776" i="23"/>
  <c r="U776" i="23"/>
  <c r="V776" i="23"/>
  <c r="W776" i="23"/>
  <c r="X776" i="23"/>
  <c r="AA776" i="23"/>
  <c r="AB776" i="23"/>
  <c r="AC776" i="23"/>
  <c r="AD776" i="23"/>
  <c r="AE776" i="23"/>
  <c r="M777" i="23"/>
  <c r="N777" i="23"/>
  <c r="O777" i="23"/>
  <c r="P777" i="23"/>
  <c r="Q777" i="23"/>
  <c r="T777" i="23"/>
  <c r="U777" i="23"/>
  <c r="V777" i="23"/>
  <c r="W777" i="23"/>
  <c r="X777" i="23"/>
  <c r="AA777" i="23"/>
  <c r="AB777" i="23"/>
  <c r="AC777" i="23"/>
  <c r="AD777" i="23"/>
  <c r="AE777" i="23"/>
  <c r="M778" i="23"/>
  <c r="N778" i="23"/>
  <c r="O778" i="23"/>
  <c r="P778" i="23"/>
  <c r="Q778" i="23"/>
  <c r="T778" i="23"/>
  <c r="U778" i="23"/>
  <c r="V778" i="23"/>
  <c r="W778" i="23"/>
  <c r="X778" i="23"/>
  <c r="AA778" i="23"/>
  <c r="AB778" i="23"/>
  <c r="AC778" i="23"/>
  <c r="AD778" i="23"/>
  <c r="AE778" i="23"/>
  <c r="M779" i="23"/>
  <c r="N779" i="23"/>
  <c r="O779" i="23"/>
  <c r="P779" i="23"/>
  <c r="Q779" i="23"/>
  <c r="T779" i="23"/>
  <c r="U779" i="23"/>
  <c r="V779" i="23"/>
  <c r="W779" i="23"/>
  <c r="X779" i="23"/>
  <c r="AA779" i="23"/>
  <c r="AB779" i="23"/>
  <c r="AC779" i="23"/>
  <c r="AD779" i="23"/>
  <c r="AE779" i="23"/>
  <c r="M780" i="23"/>
  <c r="N780" i="23"/>
  <c r="O780" i="23"/>
  <c r="P780" i="23"/>
  <c r="Q780" i="23"/>
  <c r="T780" i="23"/>
  <c r="U780" i="23"/>
  <c r="V780" i="23"/>
  <c r="W780" i="23"/>
  <c r="X780" i="23"/>
  <c r="AA780" i="23"/>
  <c r="AB780" i="23"/>
  <c r="AC780" i="23"/>
  <c r="AD780" i="23"/>
  <c r="AE780" i="23"/>
  <c r="M781" i="23"/>
  <c r="N781" i="23"/>
  <c r="O781" i="23"/>
  <c r="P781" i="23"/>
  <c r="Q781" i="23"/>
  <c r="T781" i="23"/>
  <c r="U781" i="23"/>
  <c r="V781" i="23"/>
  <c r="W781" i="23"/>
  <c r="X781" i="23"/>
  <c r="AA781" i="23"/>
  <c r="AB781" i="23"/>
  <c r="AC781" i="23"/>
  <c r="AD781" i="23"/>
  <c r="AE781" i="23"/>
  <c r="M782" i="23"/>
  <c r="N782" i="23"/>
  <c r="O782" i="23"/>
  <c r="P782" i="23"/>
  <c r="Q782" i="23"/>
  <c r="T782" i="23"/>
  <c r="U782" i="23"/>
  <c r="V782" i="23"/>
  <c r="W782" i="23"/>
  <c r="X782" i="23"/>
  <c r="AA782" i="23"/>
  <c r="AB782" i="23"/>
  <c r="AC782" i="23"/>
  <c r="AD782" i="23"/>
  <c r="AE782" i="23"/>
  <c r="M783" i="23"/>
  <c r="N783" i="23"/>
  <c r="O783" i="23"/>
  <c r="P783" i="23"/>
  <c r="Q783" i="23"/>
  <c r="T783" i="23"/>
  <c r="U783" i="23"/>
  <c r="V783" i="23"/>
  <c r="W783" i="23"/>
  <c r="X783" i="23"/>
  <c r="AA783" i="23"/>
  <c r="AB783" i="23"/>
  <c r="AC783" i="23"/>
  <c r="AD783" i="23"/>
  <c r="AE783" i="23"/>
  <c r="M784" i="23"/>
  <c r="N784" i="23"/>
  <c r="O784" i="23"/>
  <c r="P784" i="23"/>
  <c r="Q784" i="23"/>
  <c r="T784" i="23"/>
  <c r="U784" i="23"/>
  <c r="V784" i="23"/>
  <c r="W784" i="23"/>
  <c r="X784" i="23"/>
  <c r="AA784" i="23"/>
  <c r="AB784" i="23"/>
  <c r="AC784" i="23"/>
  <c r="AD784" i="23"/>
  <c r="AE784" i="23"/>
  <c r="M785" i="23"/>
  <c r="N785" i="23"/>
  <c r="O785" i="23"/>
  <c r="P785" i="23"/>
  <c r="Q785" i="23"/>
  <c r="T785" i="23"/>
  <c r="U785" i="23"/>
  <c r="V785" i="23"/>
  <c r="W785" i="23"/>
  <c r="X785" i="23"/>
  <c r="AA785" i="23"/>
  <c r="AB785" i="23"/>
  <c r="AC785" i="23"/>
  <c r="AD785" i="23"/>
  <c r="AE785" i="23"/>
  <c r="M786" i="23"/>
  <c r="N786" i="23"/>
  <c r="O786" i="23"/>
  <c r="P786" i="23"/>
  <c r="Q786" i="23"/>
  <c r="T786" i="23"/>
  <c r="U786" i="23"/>
  <c r="V786" i="23"/>
  <c r="W786" i="23"/>
  <c r="X786" i="23"/>
  <c r="AA786" i="23"/>
  <c r="AB786" i="23"/>
  <c r="AC786" i="23"/>
  <c r="AD786" i="23"/>
  <c r="AE786" i="23"/>
  <c r="M787" i="23"/>
  <c r="N787" i="23"/>
  <c r="O787" i="23"/>
  <c r="P787" i="23"/>
  <c r="Q787" i="23"/>
  <c r="T787" i="23"/>
  <c r="U787" i="23"/>
  <c r="V787" i="23"/>
  <c r="W787" i="23"/>
  <c r="X787" i="23"/>
  <c r="AA787" i="23"/>
  <c r="AB787" i="23"/>
  <c r="AC787" i="23"/>
  <c r="AD787" i="23"/>
  <c r="AE787" i="23"/>
  <c r="M788" i="23"/>
  <c r="N788" i="23"/>
  <c r="O788" i="23"/>
  <c r="P788" i="23"/>
  <c r="Q788" i="23"/>
  <c r="T788" i="23"/>
  <c r="U788" i="23"/>
  <c r="V788" i="23"/>
  <c r="W788" i="23"/>
  <c r="X788" i="23"/>
  <c r="AA788" i="23"/>
  <c r="AB788" i="23"/>
  <c r="AC788" i="23"/>
  <c r="AD788" i="23"/>
  <c r="AE788" i="23"/>
  <c r="M789" i="23"/>
  <c r="N789" i="23"/>
  <c r="O789" i="23"/>
  <c r="P789" i="23"/>
  <c r="Q789" i="23"/>
  <c r="T789" i="23"/>
  <c r="U789" i="23"/>
  <c r="V789" i="23"/>
  <c r="W789" i="23"/>
  <c r="X789" i="23"/>
  <c r="AA789" i="23"/>
  <c r="AB789" i="23"/>
  <c r="AC789" i="23"/>
  <c r="AD789" i="23"/>
  <c r="AE789" i="23"/>
  <c r="M790" i="23"/>
  <c r="N790" i="23"/>
  <c r="O790" i="23"/>
  <c r="P790" i="23"/>
  <c r="Q790" i="23"/>
  <c r="T790" i="23"/>
  <c r="U790" i="23"/>
  <c r="V790" i="23"/>
  <c r="W790" i="23"/>
  <c r="X790" i="23"/>
  <c r="AA790" i="23"/>
  <c r="AB790" i="23"/>
  <c r="AC790" i="23"/>
  <c r="AD790" i="23"/>
  <c r="AE790" i="23"/>
  <c r="M791" i="23"/>
  <c r="N791" i="23"/>
  <c r="O791" i="23"/>
  <c r="P791" i="23"/>
  <c r="Q791" i="23"/>
  <c r="T791" i="23"/>
  <c r="U791" i="23"/>
  <c r="V791" i="23"/>
  <c r="W791" i="23"/>
  <c r="X791" i="23"/>
  <c r="AA791" i="23"/>
  <c r="AB791" i="23"/>
  <c r="AC791" i="23"/>
  <c r="AD791" i="23"/>
  <c r="AE791" i="23"/>
  <c r="M792" i="23"/>
  <c r="N792" i="23"/>
  <c r="O792" i="23"/>
  <c r="P792" i="23"/>
  <c r="Q792" i="23"/>
  <c r="T792" i="23"/>
  <c r="U792" i="23"/>
  <c r="V792" i="23"/>
  <c r="W792" i="23"/>
  <c r="X792" i="23"/>
  <c r="AA792" i="23"/>
  <c r="AB792" i="23"/>
  <c r="AC792" i="23"/>
  <c r="AD792" i="23"/>
  <c r="AE792" i="23"/>
  <c r="M793" i="23"/>
  <c r="N793" i="23"/>
  <c r="O793" i="23"/>
  <c r="P793" i="23"/>
  <c r="Q793" i="23"/>
  <c r="T793" i="23"/>
  <c r="U793" i="23"/>
  <c r="V793" i="23"/>
  <c r="W793" i="23"/>
  <c r="X793" i="23"/>
  <c r="AA793" i="23"/>
  <c r="AB793" i="23"/>
  <c r="AC793" i="23"/>
  <c r="AD793" i="23"/>
  <c r="AE793" i="23"/>
  <c r="M794" i="23"/>
  <c r="N794" i="23"/>
  <c r="O794" i="23"/>
  <c r="P794" i="23"/>
  <c r="Q794" i="23"/>
  <c r="T794" i="23"/>
  <c r="U794" i="23"/>
  <c r="V794" i="23"/>
  <c r="W794" i="23"/>
  <c r="X794" i="23"/>
  <c r="AA794" i="23"/>
  <c r="AB794" i="23"/>
  <c r="AC794" i="23"/>
  <c r="AD794" i="23"/>
  <c r="AE794" i="23"/>
  <c r="M795" i="23"/>
  <c r="N795" i="23"/>
  <c r="O795" i="23"/>
  <c r="P795" i="23"/>
  <c r="Q795" i="23"/>
  <c r="T795" i="23"/>
  <c r="U795" i="23"/>
  <c r="V795" i="23"/>
  <c r="W795" i="23"/>
  <c r="X795" i="23"/>
  <c r="AA795" i="23"/>
  <c r="AB795" i="23"/>
  <c r="AC795" i="23"/>
  <c r="AD795" i="23"/>
  <c r="AE795" i="23"/>
  <c r="M796" i="23"/>
  <c r="N796" i="23"/>
  <c r="O796" i="23"/>
  <c r="P796" i="23"/>
  <c r="Q796" i="23"/>
  <c r="T796" i="23"/>
  <c r="U796" i="23"/>
  <c r="V796" i="23"/>
  <c r="W796" i="23"/>
  <c r="X796" i="23"/>
  <c r="AA796" i="23"/>
  <c r="AB796" i="23"/>
  <c r="AC796" i="23"/>
  <c r="AD796" i="23"/>
  <c r="AE796" i="23"/>
  <c r="M797" i="23"/>
  <c r="N797" i="23"/>
  <c r="O797" i="23"/>
  <c r="P797" i="23"/>
  <c r="Q797" i="23"/>
  <c r="T797" i="23"/>
  <c r="U797" i="23"/>
  <c r="V797" i="23"/>
  <c r="W797" i="23"/>
  <c r="X797" i="23"/>
  <c r="AA797" i="23"/>
  <c r="AB797" i="23"/>
  <c r="AC797" i="23"/>
  <c r="AD797" i="23"/>
  <c r="AE797" i="23"/>
  <c r="M798" i="23"/>
  <c r="N798" i="23"/>
  <c r="O798" i="23"/>
  <c r="P798" i="23"/>
  <c r="Q798" i="23"/>
  <c r="T798" i="23"/>
  <c r="U798" i="23"/>
  <c r="V798" i="23"/>
  <c r="W798" i="23"/>
  <c r="X798" i="23"/>
  <c r="AA798" i="23"/>
  <c r="AB798" i="23"/>
  <c r="AC798" i="23"/>
  <c r="AD798" i="23"/>
  <c r="AE798" i="23"/>
  <c r="M799" i="23"/>
  <c r="N799" i="23"/>
  <c r="O799" i="23"/>
  <c r="P799" i="23"/>
  <c r="Q799" i="23"/>
  <c r="T799" i="23"/>
  <c r="U799" i="23"/>
  <c r="V799" i="23"/>
  <c r="W799" i="23"/>
  <c r="X799" i="23"/>
  <c r="AA799" i="23"/>
  <c r="AB799" i="23"/>
  <c r="AC799" i="23"/>
  <c r="AD799" i="23"/>
  <c r="AE799" i="23"/>
  <c r="M800" i="23"/>
  <c r="N800" i="23"/>
  <c r="O800" i="23"/>
  <c r="P800" i="23"/>
  <c r="Q800" i="23"/>
  <c r="T800" i="23"/>
  <c r="U800" i="23"/>
  <c r="V800" i="23"/>
  <c r="W800" i="23"/>
  <c r="X800" i="23"/>
  <c r="AA800" i="23"/>
  <c r="AB800" i="23"/>
  <c r="AC800" i="23"/>
  <c r="AD800" i="23"/>
  <c r="AE800" i="23"/>
  <c r="M801" i="23"/>
  <c r="N801" i="23"/>
  <c r="O801" i="23"/>
  <c r="P801" i="23"/>
  <c r="Q801" i="23"/>
  <c r="T801" i="23"/>
  <c r="U801" i="23"/>
  <c r="V801" i="23"/>
  <c r="W801" i="23"/>
  <c r="X801" i="23"/>
  <c r="AA801" i="23"/>
  <c r="AB801" i="23"/>
  <c r="AC801" i="23"/>
  <c r="AD801" i="23"/>
  <c r="AE801" i="23"/>
  <c r="M802" i="23"/>
  <c r="N802" i="23"/>
  <c r="O802" i="23"/>
  <c r="P802" i="23"/>
  <c r="Q802" i="23"/>
  <c r="T802" i="23"/>
  <c r="U802" i="23"/>
  <c r="V802" i="23"/>
  <c r="W802" i="23"/>
  <c r="X802" i="23"/>
  <c r="AA802" i="23"/>
  <c r="AB802" i="23"/>
  <c r="AC802" i="23"/>
  <c r="AD802" i="23"/>
  <c r="AE802" i="23"/>
  <c r="M803" i="23"/>
  <c r="N803" i="23"/>
  <c r="O803" i="23"/>
  <c r="P803" i="23"/>
  <c r="Q803" i="23"/>
  <c r="T803" i="23"/>
  <c r="U803" i="23"/>
  <c r="V803" i="23"/>
  <c r="W803" i="23"/>
  <c r="X803" i="23"/>
  <c r="AA803" i="23"/>
  <c r="AB803" i="23"/>
  <c r="AC803" i="23"/>
  <c r="AD803" i="23"/>
  <c r="AE803" i="23"/>
  <c r="M804" i="23"/>
  <c r="N804" i="23"/>
  <c r="O804" i="23"/>
  <c r="P804" i="23"/>
  <c r="Q804" i="23"/>
  <c r="T804" i="23"/>
  <c r="U804" i="23"/>
  <c r="V804" i="23"/>
  <c r="W804" i="23"/>
  <c r="X804" i="23"/>
  <c r="AA804" i="23"/>
  <c r="AB804" i="23"/>
  <c r="AC804" i="23"/>
  <c r="AD804" i="23"/>
  <c r="AE804" i="23"/>
  <c r="M805" i="23"/>
  <c r="N805" i="23"/>
  <c r="O805" i="23"/>
  <c r="P805" i="23"/>
  <c r="Q805" i="23"/>
  <c r="T805" i="23"/>
  <c r="U805" i="23"/>
  <c r="V805" i="23"/>
  <c r="W805" i="23"/>
  <c r="X805" i="23"/>
  <c r="AA805" i="23"/>
  <c r="AB805" i="23"/>
  <c r="AC805" i="23"/>
  <c r="AD805" i="23"/>
  <c r="AE805" i="23"/>
  <c r="M806" i="23"/>
  <c r="N806" i="23"/>
  <c r="O806" i="23"/>
  <c r="P806" i="23"/>
  <c r="Q806" i="23"/>
  <c r="T806" i="23"/>
  <c r="U806" i="23"/>
  <c r="V806" i="23"/>
  <c r="W806" i="23"/>
  <c r="X806" i="23"/>
  <c r="AA806" i="23"/>
  <c r="AB806" i="23"/>
  <c r="AC806" i="23"/>
  <c r="AD806" i="23"/>
  <c r="AE806" i="23"/>
  <c r="M807" i="23"/>
  <c r="N807" i="23"/>
  <c r="O807" i="23"/>
  <c r="P807" i="23"/>
  <c r="Q807" i="23"/>
  <c r="T807" i="23"/>
  <c r="U807" i="23"/>
  <c r="V807" i="23"/>
  <c r="W807" i="23"/>
  <c r="X807" i="23"/>
  <c r="AA807" i="23"/>
  <c r="AB807" i="23"/>
  <c r="AC807" i="23"/>
  <c r="AD807" i="23"/>
  <c r="AE807" i="23"/>
  <c r="M808" i="23"/>
  <c r="N808" i="23"/>
  <c r="O808" i="23"/>
  <c r="P808" i="23"/>
  <c r="Q808" i="23"/>
  <c r="T808" i="23"/>
  <c r="U808" i="23"/>
  <c r="V808" i="23"/>
  <c r="W808" i="23"/>
  <c r="X808" i="23"/>
  <c r="AA808" i="23"/>
  <c r="AB808" i="23"/>
  <c r="AC808" i="23"/>
  <c r="AD808" i="23"/>
  <c r="AE808" i="23"/>
  <c r="M809" i="23"/>
  <c r="N809" i="23"/>
  <c r="O809" i="23"/>
  <c r="P809" i="23"/>
  <c r="Q809" i="23"/>
  <c r="T809" i="23"/>
  <c r="U809" i="23"/>
  <c r="V809" i="23"/>
  <c r="W809" i="23"/>
  <c r="X809" i="23"/>
  <c r="AA809" i="23"/>
  <c r="AB809" i="23"/>
  <c r="AC809" i="23"/>
  <c r="AD809" i="23"/>
  <c r="AE809" i="23"/>
  <c r="M810" i="23"/>
  <c r="N810" i="23"/>
  <c r="O810" i="23"/>
  <c r="P810" i="23"/>
  <c r="Q810" i="23"/>
  <c r="T810" i="23"/>
  <c r="U810" i="23"/>
  <c r="V810" i="23"/>
  <c r="W810" i="23"/>
  <c r="X810" i="23"/>
  <c r="AA810" i="23"/>
  <c r="AB810" i="23"/>
  <c r="AC810" i="23"/>
  <c r="AD810" i="23"/>
  <c r="AE810" i="23"/>
  <c r="M811" i="23"/>
  <c r="N811" i="23"/>
  <c r="O811" i="23"/>
  <c r="P811" i="23"/>
  <c r="Q811" i="23"/>
  <c r="T811" i="23"/>
  <c r="U811" i="23"/>
  <c r="V811" i="23"/>
  <c r="W811" i="23"/>
  <c r="X811" i="23"/>
  <c r="AA811" i="23"/>
  <c r="AB811" i="23"/>
  <c r="AC811" i="23"/>
  <c r="AD811" i="23"/>
  <c r="AE811" i="23"/>
  <c r="M812" i="23"/>
  <c r="N812" i="23"/>
  <c r="O812" i="23"/>
  <c r="P812" i="23"/>
  <c r="Q812" i="23"/>
  <c r="T812" i="23"/>
  <c r="U812" i="23"/>
  <c r="V812" i="23"/>
  <c r="W812" i="23"/>
  <c r="X812" i="23"/>
  <c r="AA812" i="23"/>
  <c r="AB812" i="23"/>
  <c r="AC812" i="23"/>
  <c r="AD812" i="23"/>
  <c r="AE812" i="23"/>
  <c r="M813" i="23"/>
  <c r="N813" i="23"/>
  <c r="O813" i="23"/>
  <c r="P813" i="23"/>
  <c r="Q813" i="23"/>
  <c r="T813" i="23"/>
  <c r="U813" i="23"/>
  <c r="V813" i="23"/>
  <c r="W813" i="23"/>
  <c r="X813" i="23"/>
  <c r="AA813" i="23"/>
  <c r="AB813" i="23"/>
  <c r="AC813" i="23"/>
  <c r="AD813" i="23"/>
  <c r="AE813" i="23"/>
  <c r="M814" i="23"/>
  <c r="N814" i="23"/>
  <c r="O814" i="23"/>
  <c r="P814" i="23"/>
  <c r="Q814" i="23"/>
  <c r="T814" i="23"/>
  <c r="U814" i="23"/>
  <c r="V814" i="23"/>
  <c r="W814" i="23"/>
  <c r="X814" i="23"/>
  <c r="AA814" i="23"/>
  <c r="AB814" i="23"/>
  <c r="AC814" i="23"/>
  <c r="AD814" i="23"/>
  <c r="AE814" i="23"/>
  <c r="M815" i="23"/>
  <c r="N815" i="23"/>
  <c r="O815" i="23"/>
  <c r="P815" i="23"/>
  <c r="Q815" i="23"/>
  <c r="T815" i="23"/>
  <c r="U815" i="23"/>
  <c r="V815" i="23"/>
  <c r="W815" i="23"/>
  <c r="X815" i="23"/>
  <c r="AA815" i="23"/>
  <c r="AB815" i="23"/>
  <c r="AC815" i="23"/>
  <c r="AD815" i="23"/>
  <c r="AE815" i="23"/>
  <c r="M816" i="23"/>
  <c r="N816" i="23"/>
  <c r="O816" i="23"/>
  <c r="P816" i="23"/>
  <c r="Q816" i="23"/>
  <c r="T816" i="23"/>
  <c r="U816" i="23"/>
  <c r="V816" i="23"/>
  <c r="W816" i="23"/>
  <c r="X816" i="23"/>
  <c r="AA816" i="23"/>
  <c r="AB816" i="23"/>
  <c r="AC816" i="23"/>
  <c r="AD816" i="23"/>
  <c r="AE816" i="23"/>
  <c r="M817" i="23"/>
  <c r="N817" i="23"/>
  <c r="O817" i="23"/>
  <c r="P817" i="23"/>
  <c r="Q817" i="23"/>
  <c r="T817" i="23"/>
  <c r="U817" i="23"/>
  <c r="V817" i="23"/>
  <c r="W817" i="23"/>
  <c r="X817" i="23"/>
  <c r="AA817" i="23"/>
  <c r="AB817" i="23"/>
  <c r="AC817" i="23"/>
  <c r="AD817" i="23"/>
  <c r="AE817" i="23"/>
  <c r="M818" i="23"/>
  <c r="N818" i="23"/>
  <c r="O818" i="23"/>
  <c r="P818" i="23"/>
  <c r="Q818" i="23"/>
  <c r="T818" i="23"/>
  <c r="U818" i="23"/>
  <c r="V818" i="23"/>
  <c r="W818" i="23"/>
  <c r="X818" i="23"/>
  <c r="AA818" i="23"/>
  <c r="AB818" i="23"/>
  <c r="AC818" i="23"/>
  <c r="AD818" i="23"/>
  <c r="AE818" i="23"/>
  <c r="M819" i="23"/>
  <c r="N819" i="23"/>
  <c r="O819" i="23"/>
  <c r="P819" i="23"/>
  <c r="Q819" i="23"/>
  <c r="T819" i="23"/>
  <c r="U819" i="23"/>
  <c r="V819" i="23"/>
  <c r="W819" i="23"/>
  <c r="X819" i="23"/>
  <c r="AA819" i="23"/>
  <c r="AB819" i="23"/>
  <c r="AC819" i="23"/>
  <c r="AD819" i="23"/>
  <c r="AE819" i="23"/>
  <c r="M820" i="23"/>
  <c r="N820" i="23"/>
  <c r="O820" i="23"/>
  <c r="P820" i="23"/>
  <c r="Q820" i="23"/>
  <c r="T820" i="23"/>
  <c r="U820" i="23"/>
  <c r="V820" i="23"/>
  <c r="W820" i="23"/>
  <c r="X820" i="23"/>
  <c r="AA820" i="23"/>
  <c r="AB820" i="23"/>
  <c r="AC820" i="23"/>
  <c r="AD820" i="23"/>
  <c r="AE820" i="23"/>
  <c r="M821" i="23"/>
  <c r="N821" i="23"/>
  <c r="O821" i="23"/>
  <c r="P821" i="23"/>
  <c r="Q821" i="23"/>
  <c r="T821" i="23"/>
  <c r="U821" i="23"/>
  <c r="V821" i="23"/>
  <c r="W821" i="23"/>
  <c r="X821" i="23"/>
  <c r="AA821" i="23"/>
  <c r="AB821" i="23"/>
  <c r="AC821" i="23"/>
  <c r="AD821" i="23"/>
  <c r="AE821" i="23"/>
  <c r="M822" i="23"/>
  <c r="N822" i="23"/>
  <c r="O822" i="23"/>
  <c r="P822" i="23"/>
  <c r="Q822" i="23"/>
  <c r="T822" i="23"/>
  <c r="U822" i="23"/>
  <c r="V822" i="23"/>
  <c r="W822" i="23"/>
  <c r="X822" i="23"/>
  <c r="AA822" i="23"/>
  <c r="AB822" i="23"/>
  <c r="AC822" i="23"/>
  <c r="AD822" i="23"/>
  <c r="AE822" i="23"/>
  <c r="M823" i="23"/>
  <c r="N823" i="23"/>
  <c r="O823" i="23"/>
  <c r="P823" i="23"/>
  <c r="Q823" i="23"/>
  <c r="T823" i="23"/>
  <c r="U823" i="23"/>
  <c r="V823" i="23"/>
  <c r="W823" i="23"/>
  <c r="X823" i="23"/>
  <c r="AA823" i="23"/>
  <c r="AB823" i="23"/>
  <c r="AC823" i="23"/>
  <c r="AD823" i="23"/>
  <c r="AE823" i="23"/>
  <c r="M824" i="23"/>
  <c r="N824" i="23"/>
  <c r="O824" i="23"/>
  <c r="P824" i="23"/>
  <c r="Q824" i="23"/>
  <c r="T824" i="23"/>
  <c r="U824" i="23"/>
  <c r="V824" i="23"/>
  <c r="W824" i="23"/>
  <c r="X824" i="23"/>
  <c r="AA824" i="23"/>
  <c r="AB824" i="23"/>
  <c r="AC824" i="23"/>
  <c r="AD824" i="23"/>
  <c r="AE824" i="23"/>
  <c r="M825" i="23"/>
  <c r="N825" i="23"/>
  <c r="O825" i="23"/>
  <c r="P825" i="23"/>
  <c r="Q825" i="23"/>
  <c r="T825" i="23"/>
  <c r="U825" i="23"/>
  <c r="V825" i="23"/>
  <c r="W825" i="23"/>
  <c r="X825" i="23"/>
  <c r="AA825" i="23"/>
  <c r="AB825" i="23"/>
  <c r="AC825" i="23"/>
  <c r="AD825" i="23"/>
  <c r="AE825" i="23"/>
  <c r="M826" i="23"/>
  <c r="N826" i="23"/>
  <c r="O826" i="23"/>
  <c r="P826" i="23"/>
  <c r="Q826" i="23"/>
  <c r="T826" i="23"/>
  <c r="U826" i="23"/>
  <c r="V826" i="23"/>
  <c r="W826" i="23"/>
  <c r="X826" i="23"/>
  <c r="AA826" i="23"/>
  <c r="AB826" i="23"/>
  <c r="AC826" i="23"/>
  <c r="AD826" i="23"/>
  <c r="AE826" i="23"/>
  <c r="M827" i="23"/>
  <c r="N827" i="23"/>
  <c r="O827" i="23"/>
  <c r="P827" i="23"/>
  <c r="Q827" i="23"/>
  <c r="T827" i="23"/>
  <c r="U827" i="23"/>
  <c r="V827" i="23"/>
  <c r="W827" i="23"/>
  <c r="X827" i="23"/>
  <c r="AA827" i="23"/>
  <c r="AB827" i="23"/>
  <c r="AC827" i="23"/>
  <c r="AD827" i="23"/>
  <c r="AE827" i="23"/>
  <c r="M828" i="23"/>
  <c r="N828" i="23"/>
  <c r="O828" i="23"/>
  <c r="P828" i="23"/>
  <c r="Q828" i="23"/>
  <c r="T828" i="23"/>
  <c r="U828" i="23"/>
  <c r="V828" i="23"/>
  <c r="W828" i="23"/>
  <c r="X828" i="23"/>
  <c r="AA828" i="23"/>
  <c r="AB828" i="23"/>
  <c r="AC828" i="23"/>
  <c r="AD828" i="23"/>
  <c r="AE828" i="23"/>
  <c r="M829" i="23"/>
  <c r="N829" i="23"/>
  <c r="O829" i="23"/>
  <c r="P829" i="23"/>
  <c r="Q829" i="23"/>
  <c r="T829" i="23"/>
  <c r="U829" i="23"/>
  <c r="V829" i="23"/>
  <c r="W829" i="23"/>
  <c r="X829" i="23"/>
  <c r="AA829" i="23"/>
  <c r="AB829" i="23"/>
  <c r="AC829" i="23"/>
  <c r="AD829" i="23"/>
  <c r="AE829" i="23"/>
  <c r="M830" i="23"/>
  <c r="N830" i="23"/>
  <c r="O830" i="23"/>
  <c r="P830" i="23"/>
  <c r="Q830" i="23"/>
  <c r="T830" i="23"/>
  <c r="U830" i="23"/>
  <c r="V830" i="23"/>
  <c r="W830" i="23"/>
  <c r="X830" i="23"/>
  <c r="AA830" i="23"/>
  <c r="AB830" i="23"/>
  <c r="AC830" i="23"/>
  <c r="AD830" i="23"/>
  <c r="AE830" i="23"/>
  <c r="M831" i="23"/>
  <c r="N831" i="23"/>
  <c r="O831" i="23"/>
  <c r="P831" i="23"/>
  <c r="Q831" i="23"/>
  <c r="T831" i="23"/>
  <c r="U831" i="23"/>
  <c r="V831" i="23"/>
  <c r="W831" i="23"/>
  <c r="X831" i="23"/>
  <c r="AA831" i="23"/>
  <c r="AB831" i="23"/>
  <c r="AC831" i="23"/>
  <c r="AD831" i="23"/>
  <c r="AE831" i="23"/>
  <c r="M832" i="23"/>
  <c r="N832" i="23"/>
  <c r="O832" i="23"/>
  <c r="P832" i="23"/>
  <c r="Q832" i="23"/>
  <c r="T832" i="23"/>
  <c r="U832" i="23"/>
  <c r="V832" i="23"/>
  <c r="W832" i="23"/>
  <c r="X832" i="23"/>
  <c r="AA832" i="23"/>
  <c r="AB832" i="23"/>
  <c r="AC832" i="23"/>
  <c r="AD832" i="23"/>
  <c r="AE832" i="23"/>
  <c r="M833" i="23"/>
  <c r="N833" i="23"/>
  <c r="O833" i="23"/>
  <c r="P833" i="23"/>
  <c r="Q833" i="23"/>
  <c r="T833" i="23"/>
  <c r="U833" i="23"/>
  <c r="V833" i="23"/>
  <c r="W833" i="23"/>
  <c r="X833" i="23"/>
  <c r="AA833" i="23"/>
  <c r="AB833" i="23"/>
  <c r="AC833" i="23"/>
  <c r="AD833" i="23"/>
  <c r="AE833" i="23"/>
  <c r="M834" i="23"/>
  <c r="N834" i="23"/>
  <c r="O834" i="23"/>
  <c r="P834" i="23"/>
  <c r="Q834" i="23"/>
  <c r="T834" i="23"/>
  <c r="U834" i="23"/>
  <c r="V834" i="23"/>
  <c r="W834" i="23"/>
  <c r="X834" i="23"/>
  <c r="AA834" i="23"/>
  <c r="AB834" i="23"/>
  <c r="AC834" i="23"/>
  <c r="AD834" i="23"/>
  <c r="AE834" i="23"/>
  <c r="M835" i="23"/>
  <c r="N835" i="23"/>
  <c r="O835" i="23"/>
  <c r="P835" i="23"/>
  <c r="Q835" i="23"/>
  <c r="T835" i="23"/>
  <c r="U835" i="23"/>
  <c r="V835" i="23"/>
  <c r="W835" i="23"/>
  <c r="X835" i="23"/>
  <c r="AA835" i="23"/>
  <c r="AB835" i="23"/>
  <c r="AC835" i="23"/>
  <c r="AD835" i="23"/>
  <c r="AE835" i="23"/>
  <c r="M836" i="23"/>
  <c r="N836" i="23"/>
  <c r="O836" i="23"/>
  <c r="P836" i="23"/>
  <c r="Q836" i="23"/>
  <c r="T836" i="23"/>
  <c r="U836" i="23"/>
  <c r="V836" i="23"/>
  <c r="W836" i="23"/>
  <c r="X836" i="23"/>
  <c r="AA836" i="23"/>
  <c r="AB836" i="23"/>
  <c r="AC836" i="23"/>
  <c r="AD836" i="23"/>
  <c r="AE836" i="23"/>
  <c r="M837" i="23"/>
  <c r="N837" i="23"/>
  <c r="O837" i="23"/>
  <c r="P837" i="23"/>
  <c r="Q837" i="23"/>
  <c r="T837" i="23"/>
  <c r="U837" i="23"/>
  <c r="V837" i="23"/>
  <c r="W837" i="23"/>
  <c r="X837" i="23"/>
  <c r="AA837" i="23"/>
  <c r="AB837" i="23"/>
  <c r="AC837" i="23"/>
  <c r="AD837" i="23"/>
  <c r="AE837" i="23"/>
  <c r="M838" i="23"/>
  <c r="N838" i="23"/>
  <c r="O838" i="23"/>
  <c r="P838" i="23"/>
  <c r="Q838" i="23"/>
  <c r="T838" i="23"/>
  <c r="U838" i="23"/>
  <c r="V838" i="23"/>
  <c r="W838" i="23"/>
  <c r="X838" i="23"/>
  <c r="AA838" i="23"/>
  <c r="AB838" i="23"/>
  <c r="AC838" i="23"/>
  <c r="AD838" i="23"/>
  <c r="AE838" i="23"/>
  <c r="M839" i="23"/>
  <c r="N839" i="23"/>
  <c r="O839" i="23"/>
  <c r="P839" i="23"/>
  <c r="Q839" i="23"/>
  <c r="T839" i="23"/>
  <c r="U839" i="23"/>
  <c r="V839" i="23"/>
  <c r="W839" i="23"/>
  <c r="X839" i="23"/>
  <c r="AA839" i="23"/>
  <c r="AB839" i="23"/>
  <c r="AC839" i="23"/>
  <c r="AD839" i="23"/>
  <c r="AE839" i="23"/>
  <c r="M840" i="23"/>
  <c r="N840" i="23"/>
  <c r="O840" i="23"/>
  <c r="P840" i="23"/>
  <c r="Q840" i="23"/>
  <c r="T840" i="23"/>
  <c r="U840" i="23"/>
  <c r="V840" i="23"/>
  <c r="W840" i="23"/>
  <c r="X840" i="23"/>
  <c r="AA840" i="23"/>
  <c r="AB840" i="23"/>
  <c r="AC840" i="23"/>
  <c r="AD840" i="23"/>
  <c r="AE840" i="23"/>
  <c r="M841" i="23"/>
  <c r="N841" i="23"/>
  <c r="O841" i="23"/>
  <c r="P841" i="23"/>
  <c r="Q841" i="23"/>
  <c r="T841" i="23"/>
  <c r="U841" i="23"/>
  <c r="V841" i="23"/>
  <c r="W841" i="23"/>
  <c r="X841" i="23"/>
  <c r="AA841" i="23"/>
  <c r="AB841" i="23"/>
  <c r="AC841" i="23"/>
  <c r="AD841" i="23"/>
  <c r="AE841" i="23"/>
  <c r="M842" i="23"/>
  <c r="N842" i="23"/>
  <c r="O842" i="23"/>
  <c r="P842" i="23"/>
  <c r="Q842" i="23"/>
  <c r="T842" i="23"/>
  <c r="U842" i="23"/>
  <c r="V842" i="23"/>
  <c r="W842" i="23"/>
  <c r="X842" i="23"/>
  <c r="AA842" i="23"/>
  <c r="AB842" i="23"/>
  <c r="AC842" i="23"/>
  <c r="AD842" i="23"/>
  <c r="AE842" i="23"/>
  <c r="M843" i="23"/>
  <c r="N843" i="23"/>
  <c r="O843" i="23"/>
  <c r="P843" i="23"/>
  <c r="Q843" i="23"/>
  <c r="T843" i="23"/>
  <c r="U843" i="23"/>
  <c r="V843" i="23"/>
  <c r="W843" i="23"/>
  <c r="X843" i="23"/>
  <c r="AA843" i="23"/>
  <c r="AB843" i="23"/>
  <c r="AC843" i="23"/>
  <c r="AD843" i="23"/>
  <c r="AE843" i="23"/>
  <c r="M844" i="23"/>
  <c r="N844" i="23"/>
  <c r="O844" i="23"/>
  <c r="P844" i="23"/>
  <c r="Q844" i="23"/>
  <c r="T844" i="23"/>
  <c r="U844" i="23"/>
  <c r="V844" i="23"/>
  <c r="W844" i="23"/>
  <c r="X844" i="23"/>
  <c r="AA844" i="23"/>
  <c r="AB844" i="23"/>
  <c r="AC844" i="23"/>
  <c r="AD844" i="23"/>
  <c r="AE844" i="23"/>
  <c r="M845" i="23"/>
  <c r="N845" i="23"/>
  <c r="O845" i="23"/>
  <c r="P845" i="23"/>
  <c r="Q845" i="23"/>
  <c r="T845" i="23"/>
  <c r="U845" i="23"/>
  <c r="V845" i="23"/>
  <c r="W845" i="23"/>
  <c r="X845" i="23"/>
  <c r="AA845" i="23"/>
  <c r="AB845" i="23"/>
  <c r="AC845" i="23"/>
  <c r="AD845" i="23"/>
  <c r="AE845" i="23"/>
  <c r="M846" i="23"/>
  <c r="N846" i="23"/>
  <c r="O846" i="23"/>
  <c r="P846" i="23"/>
  <c r="Q846" i="23"/>
  <c r="T846" i="23"/>
  <c r="U846" i="23"/>
  <c r="V846" i="23"/>
  <c r="W846" i="23"/>
  <c r="X846" i="23"/>
  <c r="AA846" i="23"/>
  <c r="AB846" i="23"/>
  <c r="AC846" i="23"/>
  <c r="AD846" i="23"/>
  <c r="AE846" i="23"/>
  <c r="M847" i="23"/>
  <c r="N847" i="23"/>
  <c r="O847" i="23"/>
  <c r="P847" i="23"/>
  <c r="Q847" i="23"/>
  <c r="T847" i="23"/>
  <c r="U847" i="23"/>
  <c r="V847" i="23"/>
  <c r="W847" i="23"/>
  <c r="X847" i="23"/>
  <c r="AA847" i="23"/>
  <c r="AB847" i="23"/>
  <c r="AC847" i="23"/>
  <c r="AD847" i="23"/>
  <c r="AE847" i="23"/>
  <c r="M848" i="23"/>
  <c r="N848" i="23"/>
  <c r="O848" i="23"/>
  <c r="P848" i="23"/>
  <c r="Q848" i="23"/>
  <c r="T848" i="23"/>
  <c r="U848" i="23"/>
  <c r="V848" i="23"/>
  <c r="W848" i="23"/>
  <c r="X848" i="23"/>
  <c r="AA848" i="23"/>
  <c r="AB848" i="23"/>
  <c r="AC848" i="23"/>
  <c r="AD848" i="23"/>
  <c r="AE848" i="23"/>
  <c r="M849" i="23"/>
  <c r="N849" i="23"/>
  <c r="O849" i="23"/>
  <c r="P849" i="23"/>
  <c r="Q849" i="23"/>
  <c r="T849" i="23"/>
  <c r="U849" i="23"/>
  <c r="V849" i="23"/>
  <c r="W849" i="23"/>
  <c r="X849" i="23"/>
  <c r="AA849" i="23"/>
  <c r="AB849" i="23"/>
  <c r="AC849" i="23"/>
  <c r="AD849" i="23"/>
  <c r="AE849" i="23"/>
  <c r="M850" i="23"/>
  <c r="N850" i="23"/>
  <c r="O850" i="23"/>
  <c r="P850" i="23"/>
  <c r="Q850" i="23"/>
  <c r="T850" i="23"/>
  <c r="U850" i="23"/>
  <c r="V850" i="23"/>
  <c r="W850" i="23"/>
  <c r="X850" i="23"/>
  <c r="AA850" i="23"/>
  <c r="AB850" i="23"/>
  <c r="AC850" i="23"/>
  <c r="AD850" i="23"/>
  <c r="AE850" i="23"/>
  <c r="M851" i="23"/>
  <c r="N851" i="23"/>
  <c r="O851" i="23"/>
  <c r="P851" i="23"/>
  <c r="Q851" i="23"/>
  <c r="T851" i="23"/>
  <c r="U851" i="23"/>
  <c r="V851" i="23"/>
  <c r="W851" i="23"/>
  <c r="X851" i="23"/>
  <c r="AA851" i="23"/>
  <c r="AB851" i="23"/>
  <c r="AC851" i="23"/>
  <c r="AD851" i="23"/>
  <c r="AE851" i="23"/>
  <c r="M852" i="23"/>
  <c r="N852" i="23"/>
  <c r="O852" i="23"/>
  <c r="P852" i="23"/>
  <c r="Q852" i="23"/>
  <c r="T852" i="23"/>
  <c r="U852" i="23"/>
  <c r="V852" i="23"/>
  <c r="W852" i="23"/>
  <c r="X852" i="23"/>
  <c r="AA852" i="23"/>
  <c r="AB852" i="23"/>
  <c r="AC852" i="23"/>
  <c r="AD852" i="23"/>
  <c r="AE852" i="23"/>
  <c r="M853" i="23"/>
  <c r="N853" i="23"/>
  <c r="O853" i="23"/>
  <c r="P853" i="23"/>
  <c r="Q853" i="23"/>
  <c r="T853" i="23"/>
  <c r="U853" i="23"/>
  <c r="V853" i="23"/>
  <c r="W853" i="23"/>
  <c r="X853" i="23"/>
  <c r="AA853" i="23"/>
  <c r="AB853" i="23"/>
  <c r="AC853" i="23"/>
  <c r="AD853" i="23"/>
  <c r="AE853" i="23"/>
  <c r="M854" i="23"/>
  <c r="N854" i="23"/>
  <c r="O854" i="23"/>
  <c r="P854" i="23"/>
  <c r="Q854" i="23"/>
  <c r="T854" i="23"/>
  <c r="U854" i="23"/>
  <c r="V854" i="23"/>
  <c r="W854" i="23"/>
  <c r="X854" i="23"/>
  <c r="AA854" i="23"/>
  <c r="AB854" i="23"/>
  <c r="AC854" i="23"/>
  <c r="AD854" i="23"/>
  <c r="AE854" i="23"/>
  <c r="M855" i="23"/>
  <c r="N855" i="23"/>
  <c r="O855" i="23"/>
  <c r="P855" i="23"/>
  <c r="Q855" i="23"/>
  <c r="T855" i="23"/>
  <c r="U855" i="23"/>
  <c r="V855" i="23"/>
  <c r="W855" i="23"/>
  <c r="X855" i="23"/>
  <c r="AA855" i="23"/>
  <c r="AB855" i="23"/>
  <c r="AC855" i="23"/>
  <c r="AD855" i="23"/>
  <c r="AE855" i="23"/>
  <c r="M856" i="23"/>
  <c r="N856" i="23"/>
  <c r="O856" i="23"/>
  <c r="P856" i="23"/>
  <c r="Q856" i="23"/>
  <c r="T856" i="23"/>
  <c r="U856" i="23"/>
  <c r="V856" i="23"/>
  <c r="W856" i="23"/>
  <c r="X856" i="23"/>
  <c r="AA856" i="23"/>
  <c r="AB856" i="23"/>
  <c r="AC856" i="23"/>
  <c r="AD856" i="23"/>
  <c r="AE856" i="23"/>
  <c r="M857" i="23"/>
  <c r="N857" i="23"/>
  <c r="O857" i="23"/>
  <c r="P857" i="23"/>
  <c r="Q857" i="23"/>
  <c r="T857" i="23"/>
  <c r="U857" i="23"/>
  <c r="V857" i="23"/>
  <c r="W857" i="23"/>
  <c r="X857" i="23"/>
  <c r="AA857" i="23"/>
  <c r="AB857" i="23"/>
  <c r="AC857" i="23"/>
  <c r="AD857" i="23"/>
  <c r="AE857" i="23"/>
  <c r="M858" i="23"/>
  <c r="N858" i="23"/>
  <c r="O858" i="23"/>
  <c r="P858" i="23"/>
  <c r="Q858" i="23"/>
  <c r="T858" i="23"/>
  <c r="U858" i="23"/>
  <c r="V858" i="23"/>
  <c r="W858" i="23"/>
  <c r="X858" i="23"/>
  <c r="AA858" i="23"/>
  <c r="AB858" i="23"/>
  <c r="AC858" i="23"/>
  <c r="AD858" i="23"/>
  <c r="AE858" i="23"/>
  <c r="M859" i="23"/>
  <c r="N859" i="23"/>
  <c r="O859" i="23"/>
  <c r="P859" i="23"/>
  <c r="Q859" i="23"/>
  <c r="T859" i="23"/>
  <c r="U859" i="23"/>
  <c r="V859" i="23"/>
  <c r="W859" i="23"/>
  <c r="X859" i="23"/>
  <c r="AA859" i="23"/>
  <c r="AB859" i="23"/>
  <c r="AC859" i="23"/>
  <c r="AD859" i="23"/>
  <c r="AE859" i="23"/>
  <c r="M860" i="23"/>
  <c r="N860" i="23"/>
  <c r="O860" i="23"/>
  <c r="P860" i="23"/>
  <c r="Q860" i="23"/>
  <c r="T860" i="23"/>
  <c r="U860" i="23"/>
  <c r="V860" i="23"/>
  <c r="W860" i="23"/>
  <c r="X860" i="23"/>
  <c r="AA860" i="23"/>
  <c r="AB860" i="23"/>
  <c r="AC860" i="23"/>
  <c r="AD860" i="23"/>
  <c r="AE860" i="23"/>
  <c r="M861" i="23"/>
  <c r="N861" i="23"/>
  <c r="O861" i="23"/>
  <c r="P861" i="23"/>
  <c r="Q861" i="23"/>
  <c r="T861" i="23"/>
  <c r="U861" i="23"/>
  <c r="V861" i="23"/>
  <c r="W861" i="23"/>
  <c r="X861" i="23"/>
  <c r="AA861" i="23"/>
  <c r="AB861" i="23"/>
  <c r="AC861" i="23"/>
  <c r="AD861" i="23"/>
  <c r="AE861" i="23"/>
  <c r="M862" i="23"/>
  <c r="N862" i="23"/>
  <c r="O862" i="23"/>
  <c r="P862" i="23"/>
  <c r="Q862" i="23"/>
  <c r="T862" i="23"/>
  <c r="U862" i="23"/>
  <c r="V862" i="23"/>
  <c r="W862" i="23"/>
  <c r="X862" i="23"/>
  <c r="AA862" i="23"/>
  <c r="AB862" i="23"/>
  <c r="AC862" i="23"/>
  <c r="AD862" i="23"/>
  <c r="AE862" i="23"/>
  <c r="M863" i="23"/>
  <c r="N863" i="23"/>
  <c r="O863" i="23"/>
  <c r="P863" i="23"/>
  <c r="Q863" i="23"/>
  <c r="T863" i="23"/>
  <c r="U863" i="23"/>
  <c r="V863" i="23"/>
  <c r="W863" i="23"/>
  <c r="X863" i="23"/>
  <c r="AA863" i="23"/>
  <c r="AB863" i="23"/>
  <c r="AC863" i="23"/>
  <c r="AD863" i="23"/>
  <c r="AE863" i="23"/>
  <c r="M864" i="23"/>
  <c r="N864" i="23"/>
  <c r="O864" i="23"/>
  <c r="P864" i="23"/>
  <c r="Q864" i="23"/>
  <c r="T864" i="23"/>
  <c r="U864" i="23"/>
  <c r="V864" i="23"/>
  <c r="W864" i="23"/>
  <c r="X864" i="23"/>
  <c r="AA864" i="23"/>
  <c r="AB864" i="23"/>
  <c r="AC864" i="23"/>
  <c r="AD864" i="23"/>
  <c r="AE864" i="23"/>
  <c r="M865" i="23"/>
  <c r="N865" i="23"/>
  <c r="O865" i="23"/>
  <c r="P865" i="23"/>
  <c r="Q865" i="23"/>
  <c r="T865" i="23"/>
  <c r="U865" i="23"/>
  <c r="V865" i="23"/>
  <c r="W865" i="23"/>
  <c r="X865" i="23"/>
  <c r="AA865" i="23"/>
  <c r="AB865" i="23"/>
  <c r="AC865" i="23"/>
  <c r="AD865" i="23"/>
  <c r="AE865" i="23"/>
  <c r="M866" i="23"/>
  <c r="N866" i="23"/>
  <c r="O866" i="23"/>
  <c r="P866" i="23"/>
  <c r="Q866" i="23"/>
  <c r="T866" i="23"/>
  <c r="U866" i="23"/>
  <c r="V866" i="23"/>
  <c r="W866" i="23"/>
  <c r="X866" i="23"/>
  <c r="AA866" i="23"/>
  <c r="AB866" i="23"/>
  <c r="AC866" i="23"/>
  <c r="AD866" i="23"/>
  <c r="AE866" i="23"/>
  <c r="M867" i="23"/>
  <c r="N867" i="23"/>
  <c r="O867" i="23"/>
  <c r="P867" i="23"/>
  <c r="Q867" i="23"/>
  <c r="T867" i="23"/>
  <c r="U867" i="23"/>
  <c r="V867" i="23"/>
  <c r="W867" i="23"/>
  <c r="X867" i="23"/>
  <c r="AA867" i="23"/>
  <c r="AB867" i="23"/>
  <c r="AC867" i="23"/>
  <c r="AD867" i="23"/>
  <c r="AE867" i="23"/>
  <c r="M868" i="23"/>
  <c r="N868" i="23"/>
  <c r="O868" i="23"/>
  <c r="P868" i="23"/>
  <c r="Q868" i="23"/>
  <c r="T868" i="23"/>
  <c r="U868" i="23"/>
  <c r="V868" i="23"/>
  <c r="W868" i="23"/>
  <c r="X868" i="23"/>
  <c r="AA868" i="23"/>
  <c r="AB868" i="23"/>
  <c r="AC868" i="23"/>
  <c r="AD868" i="23"/>
  <c r="AE868" i="23"/>
  <c r="M869" i="23"/>
  <c r="N869" i="23"/>
  <c r="O869" i="23"/>
  <c r="P869" i="23"/>
  <c r="Q869" i="23"/>
  <c r="T869" i="23"/>
  <c r="U869" i="23"/>
  <c r="V869" i="23"/>
  <c r="W869" i="23"/>
  <c r="X869" i="23"/>
  <c r="AA869" i="23"/>
  <c r="AB869" i="23"/>
  <c r="AC869" i="23"/>
  <c r="AD869" i="23"/>
  <c r="AE869" i="23"/>
  <c r="M870" i="23"/>
  <c r="N870" i="23"/>
  <c r="O870" i="23"/>
  <c r="P870" i="23"/>
  <c r="Q870" i="23"/>
  <c r="T870" i="23"/>
  <c r="U870" i="23"/>
  <c r="V870" i="23"/>
  <c r="W870" i="23"/>
  <c r="X870" i="23"/>
  <c r="AA870" i="23"/>
  <c r="AB870" i="23"/>
  <c r="AC870" i="23"/>
  <c r="AD870" i="23"/>
  <c r="AE870" i="23"/>
  <c r="M871" i="23"/>
  <c r="N871" i="23"/>
  <c r="O871" i="23"/>
  <c r="P871" i="23"/>
  <c r="Q871" i="23"/>
  <c r="T871" i="23"/>
  <c r="U871" i="23"/>
  <c r="V871" i="23"/>
  <c r="W871" i="23"/>
  <c r="X871" i="23"/>
  <c r="AA871" i="23"/>
  <c r="AB871" i="23"/>
  <c r="AC871" i="23"/>
  <c r="AD871" i="23"/>
  <c r="AE871" i="23"/>
  <c r="M872" i="23"/>
  <c r="N872" i="23"/>
  <c r="O872" i="23"/>
  <c r="P872" i="23"/>
  <c r="Q872" i="23"/>
  <c r="T872" i="23"/>
  <c r="U872" i="23"/>
  <c r="V872" i="23"/>
  <c r="W872" i="23"/>
  <c r="X872" i="23"/>
  <c r="AA872" i="23"/>
  <c r="AB872" i="23"/>
  <c r="AC872" i="23"/>
  <c r="AD872" i="23"/>
  <c r="AE872" i="23"/>
  <c r="M873" i="23"/>
  <c r="N873" i="23"/>
  <c r="O873" i="23"/>
  <c r="P873" i="23"/>
  <c r="Q873" i="23"/>
  <c r="T873" i="23"/>
  <c r="U873" i="23"/>
  <c r="V873" i="23"/>
  <c r="W873" i="23"/>
  <c r="X873" i="23"/>
  <c r="AA873" i="23"/>
  <c r="AB873" i="23"/>
  <c r="AC873" i="23"/>
  <c r="AD873" i="23"/>
  <c r="AE873" i="23"/>
  <c r="M874" i="23"/>
  <c r="N874" i="23"/>
  <c r="O874" i="23"/>
  <c r="P874" i="23"/>
  <c r="Q874" i="23"/>
  <c r="T874" i="23"/>
  <c r="U874" i="23"/>
  <c r="V874" i="23"/>
  <c r="W874" i="23"/>
  <c r="X874" i="23"/>
  <c r="AA874" i="23"/>
  <c r="AB874" i="23"/>
  <c r="AC874" i="23"/>
  <c r="AD874" i="23"/>
  <c r="AE874" i="23"/>
  <c r="M875" i="23"/>
  <c r="N875" i="23"/>
  <c r="O875" i="23"/>
  <c r="P875" i="23"/>
  <c r="Q875" i="23"/>
  <c r="T875" i="23"/>
  <c r="U875" i="23"/>
  <c r="V875" i="23"/>
  <c r="W875" i="23"/>
  <c r="X875" i="23"/>
  <c r="AA875" i="23"/>
  <c r="AB875" i="23"/>
  <c r="AC875" i="23"/>
  <c r="AD875" i="23"/>
  <c r="AE875" i="23"/>
  <c r="M876" i="23"/>
  <c r="N876" i="23"/>
  <c r="O876" i="23"/>
  <c r="P876" i="23"/>
  <c r="Q876" i="23"/>
  <c r="T876" i="23"/>
  <c r="U876" i="23"/>
  <c r="V876" i="23"/>
  <c r="W876" i="23"/>
  <c r="X876" i="23"/>
  <c r="AA876" i="23"/>
  <c r="AB876" i="23"/>
  <c r="AC876" i="23"/>
  <c r="AD876" i="23"/>
  <c r="AE876" i="23"/>
  <c r="M877" i="23"/>
  <c r="N877" i="23"/>
  <c r="O877" i="23"/>
  <c r="P877" i="23"/>
  <c r="Q877" i="23"/>
  <c r="T877" i="23"/>
  <c r="U877" i="23"/>
  <c r="V877" i="23"/>
  <c r="W877" i="23"/>
  <c r="X877" i="23"/>
  <c r="AA877" i="23"/>
  <c r="AB877" i="23"/>
  <c r="AC877" i="23"/>
  <c r="AD877" i="23"/>
  <c r="AE877" i="23"/>
  <c r="M878" i="23"/>
  <c r="N878" i="23"/>
  <c r="O878" i="23"/>
  <c r="P878" i="23"/>
  <c r="Q878" i="23"/>
  <c r="T878" i="23"/>
  <c r="U878" i="23"/>
  <c r="V878" i="23"/>
  <c r="W878" i="23"/>
  <c r="X878" i="23"/>
  <c r="AA878" i="23"/>
  <c r="AB878" i="23"/>
  <c r="AC878" i="23"/>
  <c r="AD878" i="23"/>
  <c r="AE878" i="23"/>
  <c r="M879" i="23"/>
  <c r="N879" i="23"/>
  <c r="O879" i="23"/>
  <c r="P879" i="23"/>
  <c r="Q879" i="23"/>
  <c r="T879" i="23"/>
  <c r="U879" i="23"/>
  <c r="V879" i="23"/>
  <c r="W879" i="23"/>
  <c r="X879" i="23"/>
  <c r="AA879" i="23"/>
  <c r="AB879" i="23"/>
  <c r="AC879" i="23"/>
  <c r="AD879" i="23"/>
  <c r="AE879" i="23"/>
  <c r="M880" i="23"/>
  <c r="N880" i="23"/>
  <c r="O880" i="23"/>
  <c r="P880" i="23"/>
  <c r="Q880" i="23"/>
  <c r="T880" i="23"/>
  <c r="U880" i="23"/>
  <c r="V880" i="23"/>
  <c r="W880" i="23"/>
  <c r="X880" i="23"/>
  <c r="AA880" i="23"/>
  <c r="AB880" i="23"/>
  <c r="AC880" i="23"/>
  <c r="AD880" i="23"/>
  <c r="AE880" i="23"/>
  <c r="M881" i="23"/>
  <c r="N881" i="23"/>
  <c r="O881" i="23"/>
  <c r="P881" i="23"/>
  <c r="Q881" i="23"/>
  <c r="T881" i="23"/>
  <c r="U881" i="23"/>
  <c r="V881" i="23"/>
  <c r="W881" i="23"/>
  <c r="X881" i="23"/>
  <c r="AA881" i="23"/>
  <c r="AB881" i="23"/>
  <c r="AC881" i="23"/>
  <c r="AD881" i="23"/>
  <c r="AE881" i="23"/>
  <c r="M882" i="23"/>
  <c r="N882" i="23"/>
  <c r="O882" i="23"/>
  <c r="P882" i="23"/>
  <c r="Q882" i="23"/>
  <c r="T882" i="23"/>
  <c r="U882" i="23"/>
  <c r="V882" i="23"/>
  <c r="W882" i="23"/>
  <c r="X882" i="23"/>
  <c r="AA882" i="23"/>
  <c r="AB882" i="23"/>
  <c r="AC882" i="23"/>
  <c r="AD882" i="23"/>
  <c r="AE882" i="23"/>
  <c r="M883" i="23"/>
  <c r="N883" i="23"/>
  <c r="O883" i="23"/>
  <c r="P883" i="23"/>
  <c r="Q883" i="23"/>
  <c r="T883" i="23"/>
  <c r="U883" i="23"/>
  <c r="V883" i="23"/>
  <c r="W883" i="23"/>
  <c r="X883" i="23"/>
  <c r="AA883" i="23"/>
  <c r="AB883" i="23"/>
  <c r="AC883" i="23"/>
  <c r="AD883" i="23"/>
  <c r="AE883" i="23"/>
  <c r="M884" i="23"/>
  <c r="N884" i="23"/>
  <c r="O884" i="23"/>
  <c r="P884" i="23"/>
  <c r="Q884" i="23"/>
  <c r="T884" i="23"/>
  <c r="U884" i="23"/>
  <c r="V884" i="23"/>
  <c r="W884" i="23"/>
  <c r="X884" i="23"/>
  <c r="AA884" i="23"/>
  <c r="AB884" i="23"/>
  <c r="AC884" i="23"/>
  <c r="AD884" i="23"/>
  <c r="AE884" i="23"/>
  <c r="M885" i="23"/>
  <c r="N885" i="23"/>
  <c r="O885" i="23"/>
  <c r="P885" i="23"/>
  <c r="Q885" i="23"/>
  <c r="T885" i="23"/>
  <c r="U885" i="23"/>
  <c r="V885" i="23"/>
  <c r="W885" i="23"/>
  <c r="X885" i="23"/>
  <c r="AA885" i="23"/>
  <c r="AB885" i="23"/>
  <c r="AC885" i="23"/>
  <c r="AD885" i="23"/>
  <c r="AE885" i="23"/>
  <c r="M886" i="23"/>
  <c r="N886" i="23"/>
  <c r="O886" i="23"/>
  <c r="P886" i="23"/>
  <c r="Q886" i="23"/>
  <c r="T886" i="23"/>
  <c r="U886" i="23"/>
  <c r="V886" i="23"/>
  <c r="W886" i="23"/>
  <c r="X886" i="23"/>
  <c r="AA886" i="23"/>
  <c r="AB886" i="23"/>
  <c r="AC886" i="23"/>
  <c r="AD886" i="23"/>
  <c r="AE886" i="23"/>
  <c r="M887" i="23"/>
  <c r="N887" i="23"/>
  <c r="O887" i="23"/>
  <c r="P887" i="23"/>
  <c r="Q887" i="23"/>
  <c r="T887" i="23"/>
  <c r="U887" i="23"/>
  <c r="V887" i="23"/>
  <c r="W887" i="23"/>
  <c r="X887" i="23"/>
  <c r="AA887" i="23"/>
  <c r="AB887" i="23"/>
  <c r="AC887" i="23"/>
  <c r="AD887" i="23"/>
  <c r="AE887" i="23"/>
  <c r="M888" i="23"/>
  <c r="N888" i="23"/>
  <c r="O888" i="23"/>
  <c r="P888" i="23"/>
  <c r="Q888" i="23"/>
  <c r="T888" i="23"/>
  <c r="U888" i="23"/>
  <c r="V888" i="23"/>
  <c r="W888" i="23"/>
  <c r="X888" i="23"/>
  <c r="AA888" i="23"/>
  <c r="AB888" i="23"/>
  <c r="AC888" i="23"/>
  <c r="AD888" i="23"/>
  <c r="AE888" i="23"/>
  <c r="M889" i="23"/>
  <c r="N889" i="23"/>
  <c r="O889" i="23"/>
  <c r="P889" i="23"/>
  <c r="Q889" i="23"/>
  <c r="T889" i="23"/>
  <c r="U889" i="23"/>
  <c r="V889" i="23"/>
  <c r="W889" i="23"/>
  <c r="X889" i="23"/>
  <c r="AA889" i="23"/>
  <c r="AB889" i="23"/>
  <c r="AC889" i="23"/>
  <c r="AD889" i="23"/>
  <c r="AE889" i="23"/>
  <c r="M890" i="23"/>
  <c r="N890" i="23"/>
  <c r="O890" i="23"/>
  <c r="P890" i="23"/>
  <c r="Q890" i="23"/>
  <c r="T890" i="23"/>
  <c r="U890" i="23"/>
  <c r="V890" i="23"/>
  <c r="W890" i="23"/>
  <c r="X890" i="23"/>
  <c r="AA890" i="23"/>
  <c r="AB890" i="23"/>
  <c r="AC890" i="23"/>
  <c r="AD890" i="23"/>
  <c r="AE890" i="23"/>
  <c r="M891" i="23"/>
  <c r="N891" i="23"/>
  <c r="O891" i="23"/>
  <c r="P891" i="23"/>
  <c r="Q891" i="23"/>
  <c r="T891" i="23"/>
  <c r="U891" i="23"/>
  <c r="V891" i="23"/>
  <c r="W891" i="23"/>
  <c r="X891" i="23"/>
  <c r="AA891" i="23"/>
  <c r="AB891" i="23"/>
  <c r="AC891" i="23"/>
  <c r="AD891" i="23"/>
  <c r="AE891" i="23"/>
  <c r="M892" i="23"/>
  <c r="N892" i="23"/>
  <c r="O892" i="23"/>
  <c r="P892" i="23"/>
  <c r="Q892" i="23"/>
  <c r="T892" i="23"/>
  <c r="U892" i="23"/>
  <c r="V892" i="23"/>
  <c r="W892" i="23"/>
  <c r="X892" i="23"/>
  <c r="AA892" i="23"/>
  <c r="AB892" i="23"/>
  <c r="AC892" i="23"/>
  <c r="AD892" i="23"/>
  <c r="AE892" i="23"/>
  <c r="M893" i="23"/>
  <c r="N893" i="23"/>
  <c r="O893" i="23"/>
  <c r="P893" i="23"/>
  <c r="Q893" i="23"/>
  <c r="T893" i="23"/>
  <c r="U893" i="23"/>
  <c r="V893" i="23"/>
  <c r="W893" i="23"/>
  <c r="X893" i="23"/>
  <c r="AA893" i="23"/>
  <c r="AB893" i="23"/>
  <c r="AC893" i="23"/>
  <c r="AD893" i="23"/>
  <c r="AE893" i="23"/>
  <c r="M894" i="23"/>
  <c r="N894" i="23"/>
  <c r="O894" i="23"/>
  <c r="P894" i="23"/>
  <c r="Q894" i="23"/>
  <c r="T894" i="23"/>
  <c r="U894" i="23"/>
  <c r="V894" i="23"/>
  <c r="W894" i="23"/>
  <c r="X894" i="23"/>
  <c r="AA894" i="23"/>
  <c r="AB894" i="23"/>
  <c r="AC894" i="23"/>
  <c r="AD894" i="23"/>
  <c r="AE894" i="23"/>
  <c r="M895" i="23"/>
  <c r="N895" i="23"/>
  <c r="O895" i="23"/>
  <c r="P895" i="23"/>
  <c r="Q895" i="23"/>
  <c r="T895" i="23"/>
  <c r="U895" i="23"/>
  <c r="V895" i="23"/>
  <c r="W895" i="23"/>
  <c r="X895" i="23"/>
  <c r="AA895" i="23"/>
  <c r="AB895" i="23"/>
  <c r="AC895" i="23"/>
  <c r="AD895" i="23"/>
  <c r="AE895" i="23"/>
  <c r="M896" i="23"/>
  <c r="N896" i="23"/>
  <c r="O896" i="23"/>
  <c r="P896" i="23"/>
  <c r="Q896" i="23"/>
  <c r="T896" i="23"/>
  <c r="U896" i="23"/>
  <c r="V896" i="23"/>
  <c r="W896" i="23"/>
  <c r="X896" i="23"/>
  <c r="AA896" i="23"/>
  <c r="AB896" i="23"/>
  <c r="AC896" i="23"/>
  <c r="AD896" i="23"/>
  <c r="AE896" i="23"/>
  <c r="M897" i="23"/>
  <c r="N897" i="23"/>
  <c r="O897" i="23"/>
  <c r="P897" i="23"/>
  <c r="Q897" i="23"/>
  <c r="T897" i="23"/>
  <c r="U897" i="23"/>
  <c r="V897" i="23"/>
  <c r="W897" i="23"/>
  <c r="X897" i="23"/>
  <c r="AA897" i="23"/>
  <c r="AB897" i="23"/>
  <c r="AC897" i="23"/>
  <c r="AD897" i="23"/>
  <c r="AE897" i="23"/>
  <c r="M898" i="23"/>
  <c r="N898" i="23"/>
  <c r="O898" i="23"/>
  <c r="P898" i="23"/>
  <c r="Q898" i="23"/>
  <c r="T898" i="23"/>
  <c r="U898" i="23"/>
  <c r="V898" i="23"/>
  <c r="W898" i="23"/>
  <c r="X898" i="23"/>
  <c r="AA898" i="23"/>
  <c r="AB898" i="23"/>
  <c r="AC898" i="23"/>
  <c r="AD898" i="23"/>
  <c r="AE898" i="23"/>
  <c r="M899" i="23"/>
  <c r="N899" i="23"/>
  <c r="O899" i="23"/>
  <c r="P899" i="23"/>
  <c r="Q899" i="23"/>
  <c r="T899" i="23"/>
  <c r="U899" i="23"/>
  <c r="V899" i="23"/>
  <c r="W899" i="23"/>
  <c r="X899" i="23"/>
  <c r="AA899" i="23"/>
  <c r="AB899" i="23"/>
  <c r="AC899" i="23"/>
  <c r="AD899" i="23"/>
  <c r="AE899" i="23"/>
  <c r="M900" i="23"/>
  <c r="N900" i="23"/>
  <c r="O900" i="23"/>
  <c r="P900" i="23"/>
  <c r="Q900" i="23"/>
  <c r="T900" i="23"/>
  <c r="U900" i="23"/>
  <c r="V900" i="23"/>
  <c r="W900" i="23"/>
  <c r="X900" i="23"/>
  <c r="AA900" i="23"/>
  <c r="AB900" i="23"/>
  <c r="AC900" i="23"/>
  <c r="AD900" i="23"/>
  <c r="AE900" i="23"/>
  <c r="M901" i="23"/>
  <c r="N901" i="23"/>
  <c r="O901" i="23"/>
  <c r="P901" i="23"/>
  <c r="Q901" i="23"/>
  <c r="T901" i="23"/>
  <c r="U901" i="23"/>
  <c r="V901" i="23"/>
  <c r="W901" i="23"/>
  <c r="X901" i="23"/>
  <c r="AA901" i="23"/>
  <c r="AB901" i="23"/>
  <c r="AC901" i="23"/>
  <c r="AD901" i="23"/>
  <c r="AE901" i="23"/>
  <c r="M902" i="23"/>
  <c r="N902" i="23"/>
  <c r="O902" i="23"/>
  <c r="P902" i="23"/>
  <c r="Q902" i="23"/>
  <c r="T902" i="23"/>
  <c r="U902" i="23"/>
  <c r="V902" i="23"/>
  <c r="W902" i="23"/>
  <c r="X902" i="23"/>
  <c r="AA902" i="23"/>
  <c r="AB902" i="23"/>
  <c r="AC902" i="23"/>
  <c r="AD902" i="23"/>
  <c r="AE902" i="23"/>
  <c r="M903" i="23"/>
  <c r="N903" i="23"/>
  <c r="O903" i="23"/>
  <c r="P903" i="23"/>
  <c r="Q903" i="23"/>
  <c r="T903" i="23"/>
  <c r="U903" i="23"/>
  <c r="V903" i="23"/>
  <c r="W903" i="23"/>
  <c r="X903" i="23"/>
  <c r="AA903" i="23"/>
  <c r="AB903" i="23"/>
  <c r="AC903" i="23"/>
  <c r="AD903" i="23"/>
  <c r="AE903" i="23"/>
  <c r="M904" i="23"/>
  <c r="N904" i="23"/>
  <c r="O904" i="23"/>
  <c r="P904" i="23"/>
  <c r="Q904" i="23"/>
  <c r="T904" i="23"/>
  <c r="U904" i="23"/>
  <c r="V904" i="23"/>
  <c r="W904" i="23"/>
  <c r="X904" i="23"/>
  <c r="AA904" i="23"/>
  <c r="AB904" i="23"/>
  <c r="AC904" i="23"/>
  <c r="AD904" i="23"/>
  <c r="AE904" i="23"/>
  <c r="M905" i="23"/>
  <c r="N905" i="23"/>
  <c r="O905" i="23"/>
  <c r="P905" i="23"/>
  <c r="Q905" i="23"/>
  <c r="T905" i="23"/>
  <c r="U905" i="23"/>
  <c r="V905" i="23"/>
  <c r="W905" i="23"/>
  <c r="X905" i="23"/>
  <c r="AA905" i="23"/>
  <c r="AB905" i="23"/>
  <c r="AC905" i="23"/>
  <c r="AD905" i="23"/>
  <c r="AE905" i="23"/>
  <c r="M906" i="23"/>
  <c r="N906" i="23"/>
  <c r="O906" i="23"/>
  <c r="P906" i="23"/>
  <c r="Q906" i="23"/>
  <c r="T906" i="23"/>
  <c r="U906" i="23"/>
  <c r="V906" i="23"/>
  <c r="W906" i="23"/>
  <c r="X906" i="23"/>
  <c r="AA906" i="23"/>
  <c r="AB906" i="23"/>
  <c r="AC906" i="23"/>
  <c r="AD906" i="23"/>
  <c r="AE906" i="23"/>
  <c r="M907" i="23"/>
  <c r="N907" i="23"/>
  <c r="O907" i="23"/>
  <c r="P907" i="23"/>
  <c r="Q907" i="23"/>
  <c r="T907" i="23"/>
  <c r="U907" i="23"/>
  <c r="V907" i="23"/>
  <c r="W907" i="23"/>
  <c r="X907" i="23"/>
  <c r="AA907" i="23"/>
  <c r="AB907" i="23"/>
  <c r="AC907" i="23"/>
  <c r="AD907" i="23"/>
  <c r="AE907" i="23"/>
  <c r="M908" i="23"/>
  <c r="N908" i="23"/>
  <c r="O908" i="23"/>
  <c r="P908" i="23"/>
  <c r="Q908" i="23"/>
  <c r="T908" i="23"/>
  <c r="U908" i="23"/>
  <c r="V908" i="23"/>
  <c r="W908" i="23"/>
  <c r="X908" i="23"/>
  <c r="AA908" i="23"/>
  <c r="AB908" i="23"/>
  <c r="AC908" i="23"/>
  <c r="AD908" i="23"/>
  <c r="AE908" i="23"/>
  <c r="M909" i="23"/>
  <c r="N909" i="23"/>
  <c r="O909" i="23"/>
  <c r="P909" i="23"/>
  <c r="Q909" i="23"/>
  <c r="T909" i="23"/>
  <c r="U909" i="23"/>
  <c r="V909" i="23"/>
  <c r="W909" i="23"/>
  <c r="X909" i="23"/>
  <c r="AA909" i="23"/>
  <c r="AB909" i="23"/>
  <c r="AC909" i="23"/>
  <c r="AD909" i="23"/>
  <c r="AE909" i="23"/>
  <c r="M910" i="23"/>
  <c r="N910" i="23"/>
  <c r="O910" i="23"/>
  <c r="P910" i="23"/>
  <c r="Q910" i="23"/>
  <c r="T910" i="23"/>
  <c r="U910" i="23"/>
  <c r="V910" i="23"/>
  <c r="W910" i="23"/>
  <c r="X910" i="23"/>
  <c r="AA910" i="23"/>
  <c r="AB910" i="23"/>
  <c r="AC910" i="23"/>
  <c r="AD910" i="23"/>
  <c r="AE910" i="23"/>
  <c r="M911" i="23"/>
  <c r="N911" i="23"/>
  <c r="O911" i="23"/>
  <c r="P911" i="23"/>
  <c r="Q911" i="23"/>
  <c r="T911" i="23"/>
  <c r="U911" i="23"/>
  <c r="V911" i="23"/>
  <c r="W911" i="23"/>
  <c r="X911" i="23"/>
  <c r="AA911" i="23"/>
  <c r="AB911" i="23"/>
  <c r="AC911" i="23"/>
  <c r="AD911" i="23"/>
  <c r="AE911" i="23"/>
  <c r="M912" i="23"/>
  <c r="N912" i="23"/>
  <c r="O912" i="23"/>
  <c r="P912" i="23"/>
  <c r="Q912" i="23"/>
  <c r="T912" i="23"/>
  <c r="U912" i="23"/>
  <c r="V912" i="23"/>
  <c r="W912" i="23"/>
  <c r="X912" i="23"/>
  <c r="AA912" i="23"/>
  <c r="AB912" i="23"/>
  <c r="AC912" i="23"/>
  <c r="AD912" i="23"/>
  <c r="AE912" i="23"/>
  <c r="M913" i="23"/>
  <c r="N913" i="23"/>
  <c r="O913" i="23"/>
  <c r="P913" i="23"/>
  <c r="Q913" i="23"/>
  <c r="T913" i="23"/>
  <c r="U913" i="23"/>
  <c r="V913" i="23"/>
  <c r="W913" i="23"/>
  <c r="X913" i="23"/>
  <c r="AA913" i="23"/>
  <c r="AB913" i="23"/>
  <c r="AC913" i="23"/>
  <c r="AD913" i="23"/>
  <c r="AE913" i="23"/>
  <c r="M914" i="23"/>
  <c r="N914" i="23"/>
  <c r="O914" i="23"/>
  <c r="P914" i="23"/>
  <c r="Q914" i="23"/>
  <c r="T914" i="23"/>
  <c r="U914" i="23"/>
  <c r="V914" i="23"/>
  <c r="W914" i="23"/>
  <c r="X914" i="23"/>
  <c r="AA914" i="23"/>
  <c r="AB914" i="23"/>
  <c r="AC914" i="23"/>
  <c r="AD914" i="23"/>
  <c r="AE914" i="23"/>
  <c r="M915" i="23"/>
  <c r="N915" i="23"/>
  <c r="O915" i="23"/>
  <c r="P915" i="23"/>
  <c r="Q915" i="23"/>
  <c r="T915" i="23"/>
  <c r="U915" i="23"/>
  <c r="V915" i="23"/>
  <c r="W915" i="23"/>
  <c r="X915" i="23"/>
  <c r="AA915" i="23"/>
  <c r="AB915" i="23"/>
  <c r="AC915" i="23"/>
  <c r="AD915" i="23"/>
  <c r="AE915" i="23"/>
  <c r="M916" i="23"/>
  <c r="N916" i="23"/>
  <c r="O916" i="23"/>
  <c r="P916" i="23"/>
  <c r="Q916" i="23"/>
  <c r="T916" i="23"/>
  <c r="U916" i="23"/>
  <c r="V916" i="23"/>
  <c r="W916" i="23"/>
  <c r="X916" i="23"/>
  <c r="AA916" i="23"/>
  <c r="AB916" i="23"/>
  <c r="AC916" i="23"/>
  <c r="AD916" i="23"/>
  <c r="AE916" i="23"/>
  <c r="M917" i="23"/>
  <c r="N917" i="23"/>
  <c r="O917" i="23"/>
  <c r="P917" i="23"/>
  <c r="Q917" i="23"/>
  <c r="T917" i="23"/>
  <c r="U917" i="23"/>
  <c r="V917" i="23"/>
  <c r="W917" i="23"/>
  <c r="X917" i="23"/>
  <c r="AA917" i="23"/>
  <c r="AB917" i="23"/>
  <c r="AC917" i="23"/>
  <c r="AD917" i="23"/>
  <c r="AE917" i="23"/>
  <c r="M918" i="23"/>
  <c r="N918" i="23"/>
  <c r="O918" i="23"/>
  <c r="P918" i="23"/>
  <c r="Q918" i="23"/>
  <c r="T918" i="23"/>
  <c r="U918" i="23"/>
  <c r="V918" i="23"/>
  <c r="W918" i="23"/>
  <c r="X918" i="23"/>
  <c r="AA918" i="23"/>
  <c r="AB918" i="23"/>
  <c r="AC918" i="23"/>
  <c r="AD918" i="23"/>
  <c r="AE918" i="23"/>
  <c r="M919" i="23"/>
  <c r="N919" i="23"/>
  <c r="O919" i="23"/>
  <c r="P919" i="23"/>
  <c r="Q919" i="23"/>
  <c r="T919" i="23"/>
  <c r="U919" i="23"/>
  <c r="V919" i="23"/>
  <c r="W919" i="23"/>
  <c r="X919" i="23"/>
  <c r="AA919" i="23"/>
  <c r="AB919" i="23"/>
  <c r="AC919" i="23"/>
  <c r="AD919" i="23"/>
  <c r="AE919" i="23"/>
  <c r="M920" i="23"/>
  <c r="N920" i="23"/>
  <c r="O920" i="23"/>
  <c r="P920" i="23"/>
  <c r="Q920" i="23"/>
  <c r="T920" i="23"/>
  <c r="U920" i="23"/>
  <c r="V920" i="23"/>
  <c r="W920" i="23"/>
  <c r="X920" i="23"/>
  <c r="AA920" i="23"/>
  <c r="AB920" i="23"/>
  <c r="AC920" i="23"/>
  <c r="AD920" i="23"/>
  <c r="AE920" i="23"/>
  <c r="M921" i="23"/>
  <c r="N921" i="23"/>
  <c r="O921" i="23"/>
  <c r="P921" i="23"/>
  <c r="Q921" i="23"/>
  <c r="T921" i="23"/>
  <c r="U921" i="23"/>
  <c r="V921" i="23"/>
  <c r="W921" i="23"/>
  <c r="X921" i="23"/>
  <c r="AA921" i="23"/>
  <c r="AB921" i="23"/>
  <c r="AC921" i="23"/>
  <c r="AD921" i="23"/>
  <c r="AE921" i="23"/>
  <c r="M922" i="23"/>
  <c r="N922" i="23"/>
  <c r="O922" i="23"/>
  <c r="P922" i="23"/>
  <c r="Q922" i="23"/>
  <c r="T922" i="23"/>
  <c r="U922" i="23"/>
  <c r="V922" i="23"/>
  <c r="W922" i="23"/>
  <c r="X922" i="23"/>
  <c r="AA922" i="23"/>
  <c r="AB922" i="23"/>
  <c r="AC922" i="23"/>
  <c r="AD922" i="23"/>
  <c r="AE922" i="23"/>
  <c r="M923" i="23"/>
  <c r="N923" i="23"/>
  <c r="O923" i="23"/>
  <c r="P923" i="23"/>
  <c r="Q923" i="23"/>
  <c r="T923" i="23"/>
  <c r="U923" i="23"/>
  <c r="V923" i="23"/>
  <c r="W923" i="23"/>
  <c r="X923" i="23"/>
  <c r="AA923" i="23"/>
  <c r="AB923" i="23"/>
  <c r="AC923" i="23"/>
  <c r="AD923" i="23"/>
  <c r="AE923" i="23"/>
  <c r="M924" i="23"/>
  <c r="N924" i="23"/>
  <c r="O924" i="23"/>
  <c r="P924" i="23"/>
  <c r="Q924" i="23"/>
  <c r="T924" i="23"/>
  <c r="U924" i="23"/>
  <c r="V924" i="23"/>
  <c r="W924" i="23"/>
  <c r="X924" i="23"/>
  <c r="AA924" i="23"/>
  <c r="AB924" i="23"/>
  <c r="AC924" i="23"/>
  <c r="AD924" i="23"/>
  <c r="AE924" i="23"/>
  <c r="M925" i="23"/>
  <c r="N925" i="23"/>
  <c r="O925" i="23"/>
  <c r="P925" i="23"/>
  <c r="Q925" i="23"/>
  <c r="T925" i="23"/>
  <c r="U925" i="23"/>
  <c r="V925" i="23"/>
  <c r="W925" i="23"/>
  <c r="X925" i="23"/>
  <c r="AA925" i="23"/>
  <c r="AB925" i="23"/>
  <c r="AC925" i="23"/>
  <c r="AD925" i="23"/>
  <c r="AE925" i="23"/>
  <c r="M926" i="23"/>
  <c r="N926" i="23"/>
  <c r="O926" i="23"/>
  <c r="P926" i="23"/>
  <c r="Q926" i="23"/>
  <c r="T926" i="23"/>
  <c r="U926" i="23"/>
  <c r="V926" i="23"/>
  <c r="W926" i="23"/>
  <c r="X926" i="23"/>
  <c r="AA926" i="23"/>
  <c r="AB926" i="23"/>
  <c r="AC926" i="23"/>
  <c r="AD926" i="23"/>
  <c r="AE926" i="23"/>
  <c r="M927" i="23"/>
  <c r="N927" i="23"/>
  <c r="O927" i="23"/>
  <c r="P927" i="23"/>
  <c r="Q927" i="23"/>
  <c r="T927" i="23"/>
  <c r="U927" i="23"/>
  <c r="V927" i="23"/>
  <c r="W927" i="23"/>
  <c r="X927" i="23"/>
  <c r="AA927" i="23"/>
  <c r="AB927" i="23"/>
  <c r="AC927" i="23"/>
  <c r="AD927" i="23"/>
  <c r="AE927" i="23"/>
  <c r="M928" i="23"/>
  <c r="N928" i="23"/>
  <c r="O928" i="23"/>
  <c r="P928" i="23"/>
  <c r="Q928" i="23"/>
  <c r="T928" i="23"/>
  <c r="U928" i="23"/>
  <c r="V928" i="23"/>
  <c r="W928" i="23"/>
  <c r="X928" i="23"/>
  <c r="AA928" i="23"/>
  <c r="AB928" i="23"/>
  <c r="AC928" i="23"/>
  <c r="AD928" i="23"/>
  <c r="AE928" i="23"/>
  <c r="M929" i="23"/>
  <c r="N929" i="23"/>
  <c r="O929" i="23"/>
  <c r="P929" i="23"/>
  <c r="Q929" i="23"/>
  <c r="T929" i="23"/>
  <c r="U929" i="23"/>
  <c r="V929" i="23"/>
  <c r="W929" i="23"/>
  <c r="X929" i="23"/>
  <c r="AA929" i="23"/>
  <c r="AB929" i="23"/>
  <c r="AC929" i="23"/>
  <c r="AD929" i="23"/>
  <c r="AE929" i="23"/>
  <c r="M930" i="23"/>
  <c r="N930" i="23"/>
  <c r="O930" i="23"/>
  <c r="P930" i="23"/>
  <c r="Q930" i="23"/>
  <c r="T930" i="23"/>
  <c r="U930" i="23"/>
  <c r="V930" i="23"/>
  <c r="W930" i="23"/>
  <c r="X930" i="23"/>
  <c r="AA930" i="23"/>
  <c r="AB930" i="23"/>
  <c r="AC930" i="23"/>
  <c r="AD930" i="23"/>
  <c r="AE930" i="23"/>
  <c r="M931" i="23"/>
  <c r="N931" i="23"/>
  <c r="O931" i="23"/>
  <c r="P931" i="23"/>
  <c r="Q931" i="23"/>
  <c r="T931" i="23"/>
  <c r="U931" i="23"/>
  <c r="V931" i="23"/>
  <c r="W931" i="23"/>
  <c r="X931" i="23"/>
  <c r="AA931" i="23"/>
  <c r="AB931" i="23"/>
  <c r="AC931" i="23"/>
  <c r="AD931" i="23"/>
  <c r="AE931" i="23"/>
  <c r="M932" i="23"/>
  <c r="N932" i="23"/>
  <c r="O932" i="23"/>
  <c r="P932" i="23"/>
  <c r="Q932" i="23"/>
  <c r="T932" i="23"/>
  <c r="U932" i="23"/>
  <c r="V932" i="23"/>
  <c r="W932" i="23"/>
  <c r="X932" i="23"/>
  <c r="AA932" i="23"/>
  <c r="AB932" i="23"/>
  <c r="AC932" i="23"/>
  <c r="AD932" i="23"/>
  <c r="AE932" i="23"/>
  <c r="M933" i="23"/>
  <c r="N933" i="23"/>
  <c r="O933" i="23"/>
  <c r="P933" i="23"/>
  <c r="Q933" i="23"/>
  <c r="T933" i="23"/>
  <c r="U933" i="23"/>
  <c r="V933" i="23"/>
  <c r="W933" i="23"/>
  <c r="X933" i="23"/>
  <c r="AA933" i="23"/>
  <c r="AB933" i="23"/>
  <c r="AC933" i="23"/>
  <c r="AD933" i="23"/>
  <c r="AE933" i="23"/>
  <c r="M934" i="23"/>
  <c r="N934" i="23"/>
  <c r="O934" i="23"/>
  <c r="P934" i="23"/>
  <c r="Q934" i="23"/>
  <c r="T934" i="23"/>
  <c r="U934" i="23"/>
  <c r="V934" i="23"/>
  <c r="W934" i="23"/>
  <c r="X934" i="23"/>
  <c r="AA934" i="23"/>
  <c r="AB934" i="23"/>
  <c r="AC934" i="23"/>
  <c r="AD934" i="23"/>
  <c r="AE934" i="23"/>
  <c r="M935" i="23"/>
  <c r="N935" i="23"/>
  <c r="O935" i="23"/>
  <c r="P935" i="23"/>
  <c r="Q935" i="23"/>
  <c r="T935" i="23"/>
  <c r="U935" i="23"/>
  <c r="V935" i="23"/>
  <c r="W935" i="23"/>
  <c r="X935" i="23"/>
  <c r="AA935" i="23"/>
  <c r="AB935" i="23"/>
  <c r="AC935" i="23"/>
  <c r="AD935" i="23"/>
  <c r="AE935" i="23"/>
  <c r="M936" i="23"/>
  <c r="N936" i="23"/>
  <c r="O936" i="23"/>
  <c r="P936" i="23"/>
  <c r="Q936" i="23"/>
  <c r="T936" i="23"/>
  <c r="U936" i="23"/>
  <c r="V936" i="23"/>
  <c r="W936" i="23"/>
  <c r="X936" i="23"/>
  <c r="AA936" i="23"/>
  <c r="AB936" i="23"/>
  <c r="AC936" i="23"/>
  <c r="AD936" i="23"/>
  <c r="AE936" i="23"/>
  <c r="M937" i="23"/>
  <c r="N937" i="23"/>
  <c r="O937" i="23"/>
  <c r="P937" i="23"/>
  <c r="Q937" i="23"/>
  <c r="T937" i="23"/>
  <c r="U937" i="23"/>
  <c r="V937" i="23"/>
  <c r="W937" i="23"/>
  <c r="X937" i="23"/>
  <c r="AA937" i="23"/>
  <c r="AB937" i="23"/>
  <c r="AC937" i="23"/>
  <c r="AD937" i="23"/>
  <c r="AE937" i="23"/>
  <c r="M938" i="23"/>
  <c r="N938" i="23"/>
  <c r="O938" i="23"/>
  <c r="P938" i="23"/>
  <c r="Q938" i="23"/>
  <c r="T938" i="23"/>
  <c r="U938" i="23"/>
  <c r="V938" i="23"/>
  <c r="W938" i="23"/>
  <c r="X938" i="23"/>
  <c r="AA938" i="23"/>
  <c r="AB938" i="23"/>
  <c r="AC938" i="23"/>
  <c r="AD938" i="23"/>
  <c r="AE938" i="23"/>
  <c r="M939" i="23"/>
  <c r="N939" i="23"/>
  <c r="O939" i="23"/>
  <c r="P939" i="23"/>
  <c r="Q939" i="23"/>
  <c r="T939" i="23"/>
  <c r="U939" i="23"/>
  <c r="V939" i="23"/>
  <c r="W939" i="23"/>
  <c r="X939" i="23"/>
  <c r="AA939" i="23"/>
  <c r="AB939" i="23"/>
  <c r="AC939" i="23"/>
  <c r="AD939" i="23"/>
  <c r="AE939" i="23"/>
  <c r="M940" i="23"/>
  <c r="N940" i="23"/>
  <c r="O940" i="23"/>
  <c r="P940" i="23"/>
  <c r="Q940" i="23"/>
  <c r="T940" i="23"/>
  <c r="U940" i="23"/>
  <c r="V940" i="23"/>
  <c r="W940" i="23"/>
  <c r="X940" i="23"/>
  <c r="AA940" i="23"/>
  <c r="AB940" i="23"/>
  <c r="AC940" i="23"/>
  <c r="AD940" i="23"/>
  <c r="AE940" i="23"/>
  <c r="M941" i="23"/>
  <c r="N941" i="23"/>
  <c r="O941" i="23"/>
  <c r="P941" i="23"/>
  <c r="Q941" i="23"/>
  <c r="T941" i="23"/>
  <c r="U941" i="23"/>
  <c r="V941" i="23"/>
  <c r="W941" i="23"/>
  <c r="X941" i="23"/>
  <c r="AA941" i="23"/>
  <c r="AB941" i="23"/>
  <c r="AC941" i="23"/>
  <c r="AD941" i="23"/>
  <c r="AE941" i="23"/>
  <c r="M942" i="23"/>
  <c r="N942" i="23"/>
  <c r="O942" i="23"/>
  <c r="P942" i="23"/>
  <c r="Q942" i="23"/>
  <c r="T942" i="23"/>
  <c r="U942" i="23"/>
  <c r="V942" i="23"/>
  <c r="W942" i="23"/>
  <c r="X942" i="23"/>
  <c r="AA942" i="23"/>
  <c r="AB942" i="23"/>
  <c r="AC942" i="23"/>
  <c r="AD942" i="23"/>
  <c r="AE942" i="23"/>
  <c r="M943" i="23"/>
  <c r="N943" i="23"/>
  <c r="O943" i="23"/>
  <c r="P943" i="23"/>
  <c r="Q943" i="23"/>
  <c r="T943" i="23"/>
  <c r="U943" i="23"/>
  <c r="V943" i="23"/>
  <c r="W943" i="23"/>
  <c r="X943" i="23"/>
  <c r="AA943" i="23"/>
  <c r="AB943" i="23"/>
  <c r="AC943" i="23"/>
  <c r="AD943" i="23"/>
  <c r="AE943" i="23"/>
  <c r="M944" i="23"/>
  <c r="N944" i="23"/>
  <c r="O944" i="23"/>
  <c r="P944" i="23"/>
  <c r="Q944" i="23"/>
  <c r="T944" i="23"/>
  <c r="U944" i="23"/>
  <c r="V944" i="23"/>
  <c r="W944" i="23"/>
  <c r="X944" i="23"/>
  <c r="AA944" i="23"/>
  <c r="AB944" i="23"/>
  <c r="AC944" i="23"/>
  <c r="AD944" i="23"/>
  <c r="AE944" i="23"/>
  <c r="M945" i="23"/>
  <c r="N945" i="23"/>
  <c r="O945" i="23"/>
  <c r="P945" i="23"/>
  <c r="Q945" i="23"/>
  <c r="T945" i="23"/>
  <c r="U945" i="23"/>
  <c r="V945" i="23"/>
  <c r="W945" i="23"/>
  <c r="X945" i="23"/>
  <c r="AA945" i="23"/>
  <c r="AB945" i="23"/>
  <c r="AC945" i="23"/>
  <c r="AD945" i="23"/>
  <c r="AE945" i="23"/>
  <c r="M946" i="23"/>
  <c r="N946" i="23"/>
  <c r="O946" i="23"/>
  <c r="P946" i="23"/>
  <c r="Q946" i="23"/>
  <c r="T946" i="23"/>
  <c r="U946" i="23"/>
  <c r="V946" i="23"/>
  <c r="W946" i="23"/>
  <c r="X946" i="23"/>
  <c r="AA946" i="23"/>
  <c r="AB946" i="23"/>
  <c r="AC946" i="23"/>
  <c r="AD946" i="23"/>
  <c r="AE946" i="23"/>
  <c r="M947" i="23"/>
  <c r="N947" i="23"/>
  <c r="O947" i="23"/>
  <c r="P947" i="23"/>
  <c r="Q947" i="23"/>
  <c r="T947" i="23"/>
  <c r="U947" i="23"/>
  <c r="V947" i="23"/>
  <c r="W947" i="23"/>
  <c r="X947" i="23"/>
  <c r="AA947" i="23"/>
  <c r="AB947" i="23"/>
  <c r="AC947" i="23"/>
  <c r="AD947" i="23"/>
  <c r="AE947" i="23"/>
  <c r="M948" i="23"/>
  <c r="N948" i="23"/>
  <c r="O948" i="23"/>
  <c r="P948" i="23"/>
  <c r="Q948" i="23"/>
  <c r="T948" i="23"/>
  <c r="U948" i="23"/>
  <c r="V948" i="23"/>
  <c r="W948" i="23"/>
  <c r="X948" i="23"/>
  <c r="AA948" i="23"/>
  <c r="AB948" i="23"/>
  <c r="AC948" i="23"/>
  <c r="AD948" i="23"/>
  <c r="AE948" i="23"/>
  <c r="M949" i="23"/>
  <c r="N949" i="23"/>
  <c r="O949" i="23"/>
  <c r="P949" i="23"/>
  <c r="Q949" i="23"/>
  <c r="T949" i="23"/>
  <c r="U949" i="23"/>
  <c r="V949" i="23"/>
  <c r="W949" i="23"/>
  <c r="X949" i="23"/>
  <c r="AA949" i="23"/>
  <c r="AB949" i="23"/>
  <c r="AC949" i="23"/>
  <c r="AD949" i="23"/>
  <c r="AE949" i="23"/>
  <c r="M950" i="23"/>
  <c r="N950" i="23"/>
  <c r="O950" i="23"/>
  <c r="P950" i="23"/>
  <c r="Q950" i="23"/>
  <c r="T950" i="23"/>
  <c r="U950" i="23"/>
  <c r="V950" i="23"/>
  <c r="W950" i="23"/>
  <c r="X950" i="23"/>
  <c r="AA950" i="23"/>
  <c r="AB950" i="23"/>
  <c r="AC950" i="23"/>
  <c r="AD950" i="23"/>
  <c r="AE950" i="23"/>
  <c r="M951" i="23"/>
  <c r="N951" i="23"/>
  <c r="O951" i="23"/>
  <c r="P951" i="23"/>
  <c r="Q951" i="23"/>
  <c r="T951" i="23"/>
  <c r="U951" i="23"/>
  <c r="V951" i="23"/>
  <c r="W951" i="23"/>
  <c r="X951" i="23"/>
  <c r="AA951" i="23"/>
  <c r="AB951" i="23"/>
  <c r="AC951" i="23"/>
  <c r="AD951" i="23"/>
  <c r="AE951" i="23"/>
  <c r="M952" i="23"/>
  <c r="N952" i="23"/>
  <c r="O952" i="23"/>
  <c r="P952" i="23"/>
  <c r="Q952" i="23"/>
  <c r="T952" i="23"/>
  <c r="U952" i="23"/>
  <c r="V952" i="23"/>
  <c r="W952" i="23"/>
  <c r="X952" i="23"/>
  <c r="AA952" i="23"/>
  <c r="AB952" i="23"/>
  <c r="AC952" i="23"/>
  <c r="AD952" i="23"/>
  <c r="AE952" i="23"/>
  <c r="M953" i="23"/>
  <c r="N953" i="23"/>
  <c r="O953" i="23"/>
  <c r="P953" i="23"/>
  <c r="Q953" i="23"/>
  <c r="T953" i="23"/>
  <c r="U953" i="23"/>
  <c r="V953" i="23"/>
  <c r="W953" i="23"/>
  <c r="X953" i="23"/>
  <c r="AA953" i="23"/>
  <c r="AB953" i="23"/>
  <c r="AC953" i="23"/>
  <c r="AD953" i="23"/>
  <c r="AE953" i="23"/>
  <c r="M954" i="23"/>
  <c r="N954" i="23"/>
  <c r="O954" i="23"/>
  <c r="P954" i="23"/>
  <c r="Q954" i="23"/>
  <c r="T954" i="23"/>
  <c r="U954" i="23"/>
  <c r="V954" i="23"/>
  <c r="W954" i="23"/>
  <c r="X954" i="23"/>
  <c r="AA954" i="23"/>
  <c r="AB954" i="23"/>
  <c r="AC954" i="23"/>
  <c r="AD954" i="23"/>
  <c r="AE954" i="23"/>
  <c r="M955" i="23"/>
  <c r="N955" i="23"/>
  <c r="O955" i="23"/>
  <c r="P955" i="23"/>
  <c r="Q955" i="23"/>
  <c r="T955" i="23"/>
  <c r="U955" i="23"/>
  <c r="V955" i="23"/>
  <c r="W955" i="23"/>
  <c r="X955" i="23"/>
  <c r="AA955" i="23"/>
  <c r="AB955" i="23"/>
  <c r="AC955" i="23"/>
  <c r="AD955" i="23"/>
  <c r="AE955" i="23"/>
  <c r="M956" i="23"/>
  <c r="N956" i="23"/>
  <c r="O956" i="23"/>
  <c r="P956" i="23"/>
  <c r="Q956" i="23"/>
  <c r="T956" i="23"/>
  <c r="U956" i="23"/>
  <c r="V956" i="23"/>
  <c r="W956" i="23"/>
  <c r="X956" i="23"/>
  <c r="AA956" i="23"/>
  <c r="AB956" i="23"/>
  <c r="AC956" i="23"/>
  <c r="AD956" i="23"/>
  <c r="AE956" i="23"/>
  <c r="M957" i="23"/>
  <c r="N957" i="23"/>
  <c r="O957" i="23"/>
  <c r="P957" i="23"/>
  <c r="Q957" i="23"/>
  <c r="T957" i="23"/>
  <c r="U957" i="23"/>
  <c r="V957" i="23"/>
  <c r="W957" i="23"/>
  <c r="X957" i="23"/>
  <c r="AA957" i="23"/>
  <c r="AB957" i="23"/>
  <c r="AC957" i="23"/>
  <c r="AD957" i="23"/>
  <c r="AE957" i="23"/>
  <c r="M958" i="23"/>
  <c r="N958" i="23"/>
  <c r="O958" i="23"/>
  <c r="P958" i="23"/>
  <c r="Q958" i="23"/>
  <c r="T958" i="23"/>
  <c r="U958" i="23"/>
  <c r="V958" i="23"/>
  <c r="W958" i="23"/>
  <c r="X958" i="23"/>
  <c r="AA958" i="23"/>
  <c r="AB958" i="23"/>
  <c r="AC958" i="23"/>
  <c r="AD958" i="23"/>
  <c r="AE958" i="23"/>
  <c r="M959" i="23"/>
  <c r="N959" i="23"/>
  <c r="O959" i="23"/>
  <c r="P959" i="23"/>
  <c r="Q959" i="23"/>
  <c r="T959" i="23"/>
  <c r="U959" i="23"/>
  <c r="V959" i="23"/>
  <c r="W959" i="23"/>
  <c r="X959" i="23"/>
  <c r="AA959" i="23"/>
  <c r="AB959" i="23"/>
  <c r="AC959" i="23"/>
  <c r="AD959" i="23"/>
  <c r="AE959" i="23"/>
  <c r="M960" i="23"/>
  <c r="N960" i="23"/>
  <c r="O960" i="23"/>
  <c r="P960" i="23"/>
  <c r="Q960" i="23"/>
  <c r="T960" i="23"/>
  <c r="U960" i="23"/>
  <c r="V960" i="23"/>
  <c r="W960" i="23"/>
  <c r="X960" i="23"/>
  <c r="AA960" i="23"/>
  <c r="AB960" i="23"/>
  <c r="AC960" i="23"/>
  <c r="AD960" i="23"/>
  <c r="AE960" i="23"/>
  <c r="M961" i="23"/>
  <c r="N961" i="23"/>
  <c r="O961" i="23"/>
  <c r="P961" i="23"/>
  <c r="Q961" i="23"/>
  <c r="T961" i="23"/>
  <c r="U961" i="23"/>
  <c r="V961" i="23"/>
  <c r="W961" i="23"/>
  <c r="X961" i="23"/>
  <c r="AA961" i="23"/>
  <c r="AB961" i="23"/>
  <c r="AC961" i="23"/>
  <c r="AD961" i="23"/>
  <c r="AE961" i="23"/>
  <c r="M962" i="23"/>
  <c r="N962" i="23"/>
  <c r="O962" i="23"/>
  <c r="P962" i="23"/>
  <c r="Q962" i="23"/>
  <c r="T962" i="23"/>
  <c r="U962" i="23"/>
  <c r="V962" i="23"/>
  <c r="W962" i="23"/>
  <c r="X962" i="23"/>
  <c r="AA962" i="23"/>
  <c r="AB962" i="23"/>
  <c r="AC962" i="23"/>
  <c r="AD962" i="23"/>
  <c r="AE962" i="23"/>
  <c r="M963" i="23"/>
  <c r="N963" i="23"/>
  <c r="O963" i="23"/>
  <c r="P963" i="23"/>
  <c r="Q963" i="23"/>
  <c r="T963" i="23"/>
  <c r="U963" i="23"/>
  <c r="V963" i="23"/>
  <c r="W963" i="23"/>
  <c r="X963" i="23"/>
  <c r="AA963" i="23"/>
  <c r="AB963" i="23"/>
  <c r="AC963" i="23"/>
  <c r="AD963" i="23"/>
  <c r="AE963" i="23"/>
  <c r="M964" i="23"/>
  <c r="N964" i="23"/>
  <c r="O964" i="23"/>
  <c r="P964" i="23"/>
  <c r="Q964" i="23"/>
  <c r="T964" i="23"/>
  <c r="U964" i="23"/>
  <c r="V964" i="23"/>
  <c r="W964" i="23"/>
  <c r="X964" i="23"/>
  <c r="AA964" i="23"/>
  <c r="AB964" i="23"/>
  <c r="AC964" i="23"/>
  <c r="AD964" i="23"/>
  <c r="AE964" i="23"/>
  <c r="M965" i="23"/>
  <c r="N965" i="23"/>
  <c r="O965" i="23"/>
  <c r="P965" i="23"/>
  <c r="Q965" i="23"/>
  <c r="T965" i="23"/>
  <c r="U965" i="23"/>
  <c r="V965" i="23"/>
  <c r="W965" i="23"/>
  <c r="X965" i="23"/>
  <c r="AA965" i="23"/>
  <c r="AB965" i="23"/>
  <c r="AC965" i="23"/>
  <c r="AD965" i="23"/>
  <c r="AE965" i="23"/>
  <c r="M966" i="23"/>
  <c r="N966" i="23"/>
  <c r="O966" i="23"/>
  <c r="P966" i="23"/>
  <c r="Q966" i="23"/>
  <c r="T966" i="23"/>
  <c r="U966" i="23"/>
  <c r="V966" i="23"/>
  <c r="W966" i="23"/>
  <c r="X966" i="23"/>
  <c r="AA966" i="23"/>
  <c r="AB966" i="23"/>
  <c r="AC966" i="23"/>
  <c r="AD966" i="23"/>
  <c r="AE966" i="23"/>
  <c r="M967" i="23"/>
  <c r="N967" i="23"/>
  <c r="O967" i="23"/>
  <c r="P967" i="23"/>
  <c r="Q967" i="23"/>
  <c r="T967" i="23"/>
  <c r="U967" i="23"/>
  <c r="V967" i="23"/>
  <c r="W967" i="23"/>
  <c r="X967" i="23"/>
  <c r="AA967" i="23"/>
  <c r="AB967" i="23"/>
  <c r="AC967" i="23"/>
  <c r="AD967" i="23"/>
  <c r="AE967" i="23"/>
  <c r="M968" i="23"/>
  <c r="N968" i="23"/>
  <c r="O968" i="23"/>
  <c r="P968" i="23"/>
  <c r="Q968" i="23"/>
  <c r="T968" i="23"/>
  <c r="U968" i="23"/>
  <c r="V968" i="23"/>
  <c r="W968" i="23"/>
  <c r="X968" i="23"/>
  <c r="AA968" i="23"/>
  <c r="AB968" i="23"/>
  <c r="AC968" i="23"/>
  <c r="AD968" i="23"/>
  <c r="AE968" i="23"/>
  <c r="M969" i="23"/>
  <c r="N969" i="23"/>
  <c r="O969" i="23"/>
  <c r="P969" i="23"/>
  <c r="Q969" i="23"/>
  <c r="T969" i="23"/>
  <c r="U969" i="23"/>
  <c r="V969" i="23"/>
  <c r="W969" i="23"/>
  <c r="X969" i="23"/>
  <c r="AA969" i="23"/>
  <c r="AB969" i="23"/>
  <c r="AC969" i="23"/>
  <c r="AD969" i="23"/>
  <c r="AE969" i="23"/>
  <c r="M970" i="23"/>
  <c r="N970" i="23"/>
  <c r="O970" i="23"/>
  <c r="P970" i="23"/>
  <c r="Q970" i="23"/>
  <c r="T970" i="23"/>
  <c r="U970" i="23"/>
  <c r="V970" i="23"/>
  <c r="W970" i="23"/>
  <c r="X970" i="23"/>
  <c r="AA970" i="23"/>
  <c r="AB970" i="23"/>
  <c r="AC970" i="23"/>
  <c r="AD970" i="23"/>
  <c r="AE970" i="23"/>
  <c r="M971" i="23"/>
  <c r="N971" i="23"/>
  <c r="O971" i="23"/>
  <c r="P971" i="23"/>
  <c r="Q971" i="23"/>
  <c r="T971" i="23"/>
  <c r="U971" i="23"/>
  <c r="V971" i="23"/>
  <c r="W971" i="23"/>
  <c r="X971" i="23"/>
  <c r="AA971" i="23"/>
  <c r="AB971" i="23"/>
  <c r="AC971" i="23"/>
  <c r="AD971" i="23"/>
  <c r="AE971" i="23"/>
  <c r="M972" i="23"/>
  <c r="N972" i="23"/>
  <c r="O972" i="23"/>
  <c r="P972" i="23"/>
  <c r="Q972" i="23"/>
  <c r="T972" i="23"/>
  <c r="U972" i="23"/>
  <c r="V972" i="23"/>
  <c r="W972" i="23"/>
  <c r="X972" i="23"/>
  <c r="AA972" i="23"/>
  <c r="AB972" i="23"/>
  <c r="AC972" i="23"/>
  <c r="AD972" i="23"/>
  <c r="AE972" i="23"/>
  <c r="M973" i="23"/>
  <c r="N973" i="23"/>
  <c r="O973" i="23"/>
  <c r="P973" i="23"/>
  <c r="Q973" i="23"/>
  <c r="T973" i="23"/>
  <c r="U973" i="23"/>
  <c r="V973" i="23"/>
  <c r="W973" i="23"/>
  <c r="X973" i="23"/>
  <c r="AA973" i="23"/>
  <c r="AB973" i="23"/>
  <c r="AC973" i="23"/>
  <c r="AD973" i="23"/>
  <c r="AE973" i="23"/>
  <c r="M974" i="23"/>
  <c r="N974" i="23"/>
  <c r="O974" i="23"/>
  <c r="P974" i="23"/>
  <c r="Q974" i="23"/>
  <c r="T974" i="23"/>
  <c r="U974" i="23"/>
  <c r="V974" i="23"/>
  <c r="W974" i="23"/>
  <c r="X974" i="23"/>
  <c r="AA974" i="23"/>
  <c r="AB974" i="23"/>
  <c r="AC974" i="23"/>
  <c r="AD974" i="23"/>
  <c r="AE974" i="23"/>
  <c r="M975" i="23"/>
  <c r="N975" i="23"/>
  <c r="O975" i="23"/>
  <c r="P975" i="23"/>
  <c r="Q975" i="23"/>
  <c r="T975" i="23"/>
  <c r="U975" i="23"/>
  <c r="V975" i="23"/>
  <c r="W975" i="23"/>
  <c r="X975" i="23"/>
  <c r="AA975" i="23"/>
  <c r="AB975" i="23"/>
  <c r="AC975" i="23"/>
  <c r="AD975" i="23"/>
  <c r="AE975" i="23"/>
  <c r="M976" i="23"/>
  <c r="N976" i="23"/>
  <c r="O976" i="23"/>
  <c r="P976" i="23"/>
  <c r="Q976" i="23"/>
  <c r="T976" i="23"/>
  <c r="U976" i="23"/>
  <c r="V976" i="23"/>
  <c r="W976" i="23"/>
  <c r="X976" i="23"/>
  <c r="AA976" i="23"/>
  <c r="AB976" i="23"/>
  <c r="AC976" i="23"/>
  <c r="AD976" i="23"/>
  <c r="AE976" i="23"/>
  <c r="M977" i="23"/>
  <c r="N977" i="23"/>
  <c r="O977" i="23"/>
  <c r="P977" i="23"/>
  <c r="Q977" i="23"/>
  <c r="T977" i="23"/>
  <c r="U977" i="23"/>
  <c r="V977" i="23"/>
  <c r="W977" i="23"/>
  <c r="X977" i="23"/>
  <c r="AA977" i="23"/>
  <c r="AB977" i="23"/>
  <c r="AC977" i="23"/>
  <c r="AD977" i="23"/>
  <c r="AE977" i="23"/>
  <c r="M978" i="23"/>
  <c r="N978" i="23"/>
  <c r="O978" i="23"/>
  <c r="P978" i="23"/>
  <c r="Q978" i="23"/>
  <c r="T978" i="23"/>
  <c r="U978" i="23"/>
  <c r="V978" i="23"/>
  <c r="W978" i="23"/>
  <c r="X978" i="23"/>
  <c r="AA978" i="23"/>
  <c r="AB978" i="23"/>
  <c r="AC978" i="23"/>
  <c r="AD978" i="23"/>
  <c r="AE978" i="23"/>
  <c r="M979" i="23"/>
  <c r="N979" i="23"/>
  <c r="O979" i="23"/>
  <c r="P979" i="23"/>
  <c r="Q979" i="23"/>
  <c r="T979" i="23"/>
  <c r="U979" i="23"/>
  <c r="V979" i="23"/>
  <c r="W979" i="23"/>
  <c r="X979" i="23"/>
  <c r="AA979" i="23"/>
  <c r="AB979" i="23"/>
  <c r="AC979" i="23"/>
  <c r="AD979" i="23"/>
  <c r="AE979" i="23"/>
  <c r="M980" i="23"/>
  <c r="N980" i="23"/>
  <c r="O980" i="23"/>
  <c r="P980" i="23"/>
  <c r="Q980" i="23"/>
  <c r="T980" i="23"/>
  <c r="U980" i="23"/>
  <c r="V980" i="23"/>
  <c r="W980" i="23"/>
  <c r="X980" i="23"/>
  <c r="AA980" i="23"/>
  <c r="AB980" i="23"/>
  <c r="AC980" i="23"/>
  <c r="AD980" i="23"/>
  <c r="AE980" i="23"/>
  <c r="M981" i="23"/>
  <c r="N981" i="23"/>
  <c r="O981" i="23"/>
  <c r="P981" i="23"/>
  <c r="Q981" i="23"/>
  <c r="T981" i="23"/>
  <c r="U981" i="23"/>
  <c r="V981" i="23"/>
  <c r="W981" i="23"/>
  <c r="X981" i="23"/>
  <c r="AA981" i="23"/>
  <c r="AB981" i="23"/>
  <c r="AC981" i="23"/>
  <c r="AD981" i="23"/>
  <c r="AE981" i="23"/>
  <c r="M982" i="23"/>
  <c r="N982" i="23"/>
  <c r="O982" i="23"/>
  <c r="P982" i="23"/>
  <c r="Q982" i="23"/>
  <c r="T982" i="23"/>
  <c r="U982" i="23"/>
  <c r="V982" i="23"/>
  <c r="W982" i="23"/>
  <c r="X982" i="23"/>
  <c r="AA982" i="23"/>
  <c r="AB982" i="23"/>
  <c r="AC982" i="23"/>
  <c r="AD982" i="23"/>
  <c r="AE982" i="23"/>
  <c r="M983" i="23"/>
  <c r="N983" i="23"/>
  <c r="O983" i="23"/>
  <c r="P983" i="23"/>
  <c r="Q983" i="23"/>
  <c r="T983" i="23"/>
  <c r="U983" i="23"/>
  <c r="V983" i="23"/>
  <c r="W983" i="23"/>
  <c r="X983" i="23"/>
  <c r="AA983" i="23"/>
  <c r="AB983" i="23"/>
  <c r="AC983" i="23"/>
  <c r="AD983" i="23"/>
  <c r="AE983" i="23"/>
  <c r="M984" i="23"/>
  <c r="N984" i="23"/>
  <c r="O984" i="23"/>
  <c r="P984" i="23"/>
  <c r="Q984" i="23"/>
  <c r="T984" i="23"/>
  <c r="U984" i="23"/>
  <c r="V984" i="23"/>
  <c r="W984" i="23"/>
  <c r="X984" i="23"/>
  <c r="AA984" i="23"/>
  <c r="AB984" i="23"/>
  <c r="AC984" i="23"/>
  <c r="AD984" i="23"/>
  <c r="AE984" i="23"/>
  <c r="M985" i="23"/>
  <c r="N985" i="23"/>
  <c r="O985" i="23"/>
  <c r="P985" i="23"/>
  <c r="Q985" i="23"/>
  <c r="T985" i="23"/>
  <c r="U985" i="23"/>
  <c r="V985" i="23"/>
  <c r="W985" i="23"/>
  <c r="X985" i="23"/>
  <c r="AA985" i="23"/>
  <c r="AB985" i="23"/>
  <c r="AC985" i="23"/>
  <c r="AD985" i="23"/>
  <c r="AE985" i="23"/>
  <c r="M986" i="23"/>
  <c r="N986" i="23"/>
  <c r="O986" i="23"/>
  <c r="P986" i="23"/>
  <c r="Q986" i="23"/>
  <c r="T986" i="23"/>
  <c r="U986" i="23"/>
  <c r="V986" i="23"/>
  <c r="W986" i="23"/>
  <c r="X986" i="23"/>
  <c r="AA986" i="23"/>
  <c r="AB986" i="23"/>
  <c r="AC986" i="23"/>
  <c r="AD986" i="23"/>
  <c r="AE986" i="23"/>
  <c r="M987" i="23"/>
  <c r="N987" i="23"/>
  <c r="O987" i="23"/>
  <c r="P987" i="23"/>
  <c r="Q987" i="23"/>
  <c r="T987" i="23"/>
  <c r="U987" i="23"/>
  <c r="V987" i="23"/>
  <c r="W987" i="23"/>
  <c r="X987" i="23"/>
  <c r="AA987" i="23"/>
  <c r="AB987" i="23"/>
  <c r="AC987" i="23"/>
  <c r="AD987" i="23"/>
  <c r="AE987" i="23"/>
  <c r="M988" i="23"/>
  <c r="N988" i="23"/>
  <c r="O988" i="23"/>
  <c r="P988" i="23"/>
  <c r="Q988" i="23"/>
  <c r="T988" i="23"/>
  <c r="U988" i="23"/>
  <c r="V988" i="23"/>
  <c r="W988" i="23"/>
  <c r="X988" i="23"/>
  <c r="AA988" i="23"/>
  <c r="AB988" i="23"/>
  <c r="AC988" i="23"/>
  <c r="AD988" i="23"/>
  <c r="AE988" i="23"/>
  <c r="M989" i="23"/>
  <c r="N989" i="23"/>
  <c r="O989" i="23"/>
  <c r="P989" i="23"/>
  <c r="Q989" i="23"/>
  <c r="T989" i="23"/>
  <c r="U989" i="23"/>
  <c r="V989" i="23"/>
  <c r="W989" i="23"/>
  <c r="X989" i="23"/>
  <c r="AA989" i="23"/>
  <c r="AB989" i="23"/>
  <c r="AC989" i="23"/>
  <c r="AD989" i="23"/>
  <c r="AE989" i="23"/>
  <c r="M990" i="23"/>
  <c r="N990" i="23"/>
  <c r="O990" i="23"/>
  <c r="P990" i="23"/>
  <c r="Q990" i="23"/>
  <c r="T990" i="23"/>
  <c r="U990" i="23"/>
  <c r="V990" i="23"/>
  <c r="W990" i="23"/>
  <c r="X990" i="23"/>
  <c r="AA990" i="23"/>
  <c r="AB990" i="23"/>
  <c r="AC990" i="23"/>
  <c r="AD990" i="23"/>
  <c r="AE990" i="23"/>
  <c r="M991" i="23"/>
  <c r="N991" i="23"/>
  <c r="O991" i="23"/>
  <c r="P991" i="23"/>
  <c r="Q991" i="23"/>
  <c r="T991" i="23"/>
  <c r="U991" i="23"/>
  <c r="V991" i="23"/>
  <c r="W991" i="23"/>
  <c r="X991" i="23"/>
  <c r="AA991" i="23"/>
  <c r="AB991" i="23"/>
  <c r="AC991" i="23"/>
  <c r="AD991" i="23"/>
  <c r="AE991" i="23"/>
  <c r="M992" i="23"/>
  <c r="N992" i="23"/>
  <c r="O992" i="23"/>
  <c r="P992" i="23"/>
  <c r="Q992" i="23"/>
  <c r="T992" i="23"/>
  <c r="U992" i="23"/>
  <c r="V992" i="23"/>
  <c r="W992" i="23"/>
  <c r="X992" i="23"/>
  <c r="AA992" i="23"/>
  <c r="AB992" i="23"/>
  <c r="AC992" i="23"/>
  <c r="AD992" i="23"/>
  <c r="AE992" i="23"/>
  <c r="M993" i="23"/>
  <c r="N993" i="23"/>
  <c r="O993" i="23"/>
  <c r="P993" i="23"/>
  <c r="Q993" i="23"/>
  <c r="T993" i="23"/>
  <c r="U993" i="23"/>
  <c r="V993" i="23"/>
  <c r="W993" i="23"/>
  <c r="X993" i="23"/>
  <c r="AA993" i="23"/>
  <c r="AB993" i="23"/>
  <c r="AC993" i="23"/>
  <c r="AD993" i="23"/>
  <c r="AE993" i="23"/>
  <c r="M994" i="23"/>
  <c r="N994" i="23"/>
  <c r="O994" i="23"/>
  <c r="P994" i="23"/>
  <c r="Q994" i="23"/>
  <c r="T994" i="23"/>
  <c r="U994" i="23"/>
  <c r="V994" i="23"/>
  <c r="W994" i="23"/>
  <c r="X994" i="23"/>
  <c r="AA994" i="23"/>
  <c r="AB994" i="23"/>
  <c r="AC994" i="23"/>
  <c r="AD994" i="23"/>
  <c r="AE994" i="23"/>
  <c r="M995" i="23"/>
  <c r="N995" i="23"/>
  <c r="O995" i="23"/>
  <c r="P995" i="23"/>
  <c r="Q995" i="23"/>
  <c r="T995" i="23"/>
  <c r="U995" i="23"/>
  <c r="V995" i="23"/>
  <c r="W995" i="23"/>
  <c r="X995" i="23"/>
  <c r="AA995" i="23"/>
  <c r="AB995" i="23"/>
  <c r="AC995" i="23"/>
  <c r="AD995" i="23"/>
  <c r="AE995" i="23"/>
  <c r="M996" i="23"/>
  <c r="N996" i="23"/>
  <c r="O996" i="23"/>
  <c r="P996" i="23"/>
  <c r="Q996" i="23"/>
  <c r="T996" i="23"/>
  <c r="U996" i="23"/>
  <c r="V996" i="23"/>
  <c r="W996" i="23"/>
  <c r="X996" i="23"/>
  <c r="AA996" i="23"/>
  <c r="AB996" i="23"/>
  <c r="AC996" i="23"/>
  <c r="AD996" i="23"/>
  <c r="AE996" i="23"/>
  <c r="M997" i="23"/>
  <c r="N997" i="23"/>
  <c r="O997" i="23"/>
  <c r="P997" i="23"/>
  <c r="Q997" i="23"/>
  <c r="T997" i="23"/>
  <c r="U997" i="23"/>
  <c r="V997" i="23"/>
  <c r="W997" i="23"/>
  <c r="X997" i="23"/>
  <c r="AA997" i="23"/>
  <c r="AB997" i="23"/>
  <c r="AC997" i="23"/>
  <c r="AD997" i="23"/>
  <c r="AE997" i="23"/>
  <c r="M998" i="23"/>
  <c r="N998" i="23"/>
  <c r="O998" i="23"/>
  <c r="P998" i="23"/>
  <c r="Q998" i="23"/>
  <c r="T998" i="23"/>
  <c r="U998" i="23"/>
  <c r="V998" i="23"/>
  <c r="W998" i="23"/>
  <c r="X998" i="23"/>
  <c r="AA998" i="23"/>
  <c r="AB998" i="23"/>
  <c r="AC998" i="23"/>
  <c r="AD998" i="23"/>
  <c r="AE998" i="23"/>
  <c r="M999" i="23"/>
  <c r="N999" i="23"/>
  <c r="O999" i="23"/>
  <c r="P999" i="23"/>
  <c r="Q999" i="23"/>
  <c r="T999" i="23"/>
  <c r="U999" i="23"/>
  <c r="V999" i="23"/>
  <c r="W999" i="23"/>
  <c r="X999" i="23"/>
  <c r="AA999" i="23"/>
  <c r="AB999" i="23"/>
  <c r="AC999" i="23"/>
  <c r="AD999" i="23"/>
  <c r="AE999" i="23"/>
  <c r="M1000" i="23"/>
  <c r="N1000" i="23"/>
  <c r="O1000" i="23"/>
  <c r="P1000" i="23"/>
  <c r="Q1000" i="23"/>
  <c r="T1000" i="23"/>
  <c r="U1000" i="23"/>
  <c r="V1000" i="23"/>
  <c r="W1000" i="23"/>
  <c r="X1000" i="23"/>
  <c r="AA1000" i="23"/>
  <c r="AB1000" i="23"/>
  <c r="AC1000" i="23"/>
  <c r="AD1000" i="23"/>
  <c r="AE1000" i="23"/>
  <c r="M1001" i="23"/>
  <c r="N1001" i="23"/>
  <c r="O1001" i="23"/>
  <c r="P1001" i="23"/>
  <c r="Q1001" i="23"/>
  <c r="T1001" i="23"/>
  <c r="U1001" i="23"/>
  <c r="V1001" i="23"/>
  <c r="W1001" i="23"/>
  <c r="X1001" i="23"/>
  <c r="AA1001" i="23"/>
  <c r="AB1001" i="23"/>
  <c r="AC1001" i="23"/>
  <c r="AD1001" i="23"/>
  <c r="AE1001" i="23"/>
  <c r="M1002" i="23"/>
  <c r="N1002" i="23"/>
  <c r="O1002" i="23"/>
  <c r="P1002" i="23"/>
  <c r="Q1002" i="23"/>
  <c r="T1002" i="23"/>
  <c r="U1002" i="23"/>
  <c r="V1002" i="23"/>
  <c r="W1002" i="23"/>
  <c r="X1002" i="23"/>
  <c r="AA1002" i="23"/>
  <c r="AB1002" i="23"/>
  <c r="AC1002" i="23"/>
  <c r="AD1002" i="23"/>
  <c r="AE1002" i="23"/>
  <c r="M1003" i="23"/>
  <c r="N1003" i="23"/>
  <c r="O1003" i="23"/>
  <c r="P1003" i="23"/>
  <c r="Q1003" i="23"/>
  <c r="T1003" i="23"/>
  <c r="U1003" i="23"/>
  <c r="V1003" i="23"/>
  <c r="W1003" i="23"/>
  <c r="X1003" i="23"/>
  <c r="AA1003" i="23"/>
  <c r="AB1003" i="23"/>
  <c r="AC1003" i="23"/>
  <c r="AD1003" i="23"/>
  <c r="AE1003" i="23"/>
  <c r="M1004" i="23"/>
  <c r="N1004" i="23"/>
  <c r="O1004" i="23"/>
  <c r="P1004" i="23"/>
  <c r="Q1004" i="23"/>
  <c r="T1004" i="23"/>
  <c r="U1004" i="23"/>
  <c r="V1004" i="23"/>
  <c r="W1004" i="23"/>
  <c r="X1004" i="23"/>
  <c r="AA1004" i="23"/>
  <c r="AB1004" i="23"/>
  <c r="AC1004" i="23"/>
  <c r="AD1004" i="23"/>
  <c r="AE1004" i="23"/>
  <c r="M1005" i="23"/>
  <c r="N1005" i="23"/>
  <c r="O1005" i="23"/>
  <c r="P1005" i="23"/>
  <c r="Q1005" i="23"/>
  <c r="T1005" i="23"/>
  <c r="U1005" i="23"/>
  <c r="V1005" i="23"/>
  <c r="W1005" i="23"/>
  <c r="X1005" i="23"/>
  <c r="AA1005" i="23"/>
  <c r="AB1005" i="23"/>
  <c r="AC1005" i="23"/>
  <c r="AD1005" i="23"/>
  <c r="AE1005" i="23"/>
  <c r="M1006" i="23"/>
  <c r="N1006" i="23"/>
  <c r="O1006" i="23"/>
  <c r="P1006" i="23"/>
  <c r="Q1006" i="23"/>
  <c r="T1006" i="23"/>
  <c r="U1006" i="23"/>
  <c r="V1006" i="23"/>
  <c r="W1006" i="23"/>
  <c r="X1006" i="23"/>
  <c r="AA1006" i="23"/>
  <c r="AB1006" i="23"/>
  <c r="AC1006" i="23"/>
  <c r="AD1006" i="23"/>
  <c r="AE1006" i="23"/>
  <c r="M1007" i="23"/>
  <c r="N1007" i="23"/>
  <c r="O1007" i="23"/>
  <c r="P1007" i="23"/>
  <c r="Q1007" i="23"/>
  <c r="T1007" i="23"/>
  <c r="U1007" i="23"/>
  <c r="V1007" i="23"/>
  <c r="W1007" i="23"/>
  <c r="X1007" i="23"/>
  <c r="AA1007" i="23"/>
  <c r="AB1007" i="23"/>
  <c r="AC1007" i="23"/>
  <c r="AD1007" i="23"/>
  <c r="AE1007" i="23"/>
  <c r="M1008" i="23"/>
  <c r="N1008" i="23"/>
  <c r="O1008" i="23"/>
  <c r="P1008" i="23"/>
  <c r="Q1008" i="23"/>
  <c r="T1008" i="23"/>
  <c r="U1008" i="23"/>
  <c r="V1008" i="23"/>
  <c r="W1008" i="23"/>
  <c r="X1008" i="23"/>
  <c r="AA1008" i="23"/>
  <c r="AB1008" i="23"/>
  <c r="AC1008" i="23"/>
  <c r="AD1008" i="23"/>
  <c r="AE1008" i="23"/>
  <c r="M1009" i="23"/>
  <c r="N1009" i="23"/>
  <c r="O1009" i="23"/>
  <c r="P1009" i="23"/>
  <c r="Q1009" i="23"/>
  <c r="T1009" i="23"/>
  <c r="U1009" i="23"/>
  <c r="V1009" i="23"/>
  <c r="W1009" i="23"/>
  <c r="X1009" i="23"/>
  <c r="AA1009" i="23"/>
  <c r="AB1009" i="23"/>
  <c r="AC1009" i="23"/>
  <c r="AD1009" i="23"/>
  <c r="AE1009" i="23"/>
  <c r="M1010" i="23"/>
  <c r="N1010" i="23"/>
  <c r="O1010" i="23"/>
  <c r="P1010" i="23"/>
  <c r="Q1010" i="23"/>
  <c r="T1010" i="23"/>
  <c r="U1010" i="23"/>
  <c r="V1010" i="23"/>
  <c r="W1010" i="23"/>
  <c r="X1010" i="23"/>
  <c r="AA1010" i="23"/>
  <c r="AB1010" i="23"/>
  <c r="AC1010" i="23"/>
  <c r="AD1010" i="23"/>
  <c r="AE1010" i="23"/>
  <c r="M1011" i="23"/>
  <c r="N1011" i="23"/>
  <c r="O1011" i="23"/>
  <c r="P1011" i="23"/>
  <c r="Q1011" i="23"/>
  <c r="T1011" i="23"/>
  <c r="U1011" i="23"/>
  <c r="V1011" i="23"/>
  <c r="W1011" i="23"/>
  <c r="X1011" i="23"/>
  <c r="AA1011" i="23"/>
  <c r="AB1011" i="23"/>
  <c r="AC1011" i="23"/>
  <c r="AD1011" i="23"/>
  <c r="AE1011" i="23"/>
  <c r="M1012" i="23"/>
  <c r="N1012" i="23"/>
  <c r="O1012" i="23"/>
  <c r="P1012" i="23"/>
  <c r="Q1012" i="23"/>
  <c r="T1012" i="23"/>
  <c r="U1012" i="23"/>
  <c r="V1012" i="23"/>
  <c r="W1012" i="23"/>
  <c r="X1012" i="23"/>
  <c r="AA1012" i="23"/>
  <c r="AB1012" i="23"/>
  <c r="AC1012" i="23"/>
  <c r="AD1012" i="23"/>
  <c r="AE1012" i="23"/>
  <c r="M1013" i="23"/>
  <c r="N1013" i="23"/>
  <c r="O1013" i="23"/>
  <c r="P1013" i="23"/>
  <c r="Q1013" i="23"/>
  <c r="T1013" i="23"/>
  <c r="U1013" i="23"/>
  <c r="V1013" i="23"/>
  <c r="W1013" i="23"/>
  <c r="X1013" i="23"/>
  <c r="AA1013" i="23"/>
  <c r="AB1013" i="23"/>
  <c r="AC1013" i="23"/>
  <c r="AD1013" i="23"/>
  <c r="AE1013" i="23"/>
  <c r="M1014" i="23"/>
  <c r="N1014" i="23"/>
  <c r="O1014" i="23"/>
  <c r="P1014" i="23"/>
  <c r="Q1014" i="23"/>
  <c r="T1014" i="23"/>
  <c r="U1014" i="23"/>
  <c r="V1014" i="23"/>
  <c r="W1014" i="23"/>
  <c r="X1014" i="23"/>
  <c r="AA1014" i="23"/>
  <c r="AB1014" i="23"/>
  <c r="AC1014" i="23"/>
  <c r="AD1014" i="23"/>
  <c r="AE1014" i="23"/>
  <c r="M1015" i="23"/>
  <c r="N1015" i="23"/>
  <c r="O1015" i="23"/>
  <c r="P1015" i="23"/>
  <c r="Q1015" i="23"/>
  <c r="T1015" i="23"/>
  <c r="U1015" i="23"/>
  <c r="V1015" i="23"/>
  <c r="W1015" i="23"/>
  <c r="X1015" i="23"/>
  <c r="AA1015" i="23"/>
  <c r="AB1015" i="23"/>
  <c r="AC1015" i="23"/>
  <c r="AD1015" i="23"/>
  <c r="AE1015" i="23"/>
  <c r="M1016" i="23"/>
  <c r="N1016" i="23"/>
  <c r="O1016" i="23"/>
  <c r="P1016" i="23"/>
  <c r="Q1016" i="23"/>
  <c r="T1016" i="23"/>
  <c r="U1016" i="23"/>
  <c r="V1016" i="23"/>
  <c r="W1016" i="23"/>
  <c r="X1016" i="23"/>
  <c r="AA1016" i="23"/>
  <c r="AB1016" i="23"/>
  <c r="AC1016" i="23"/>
  <c r="AD1016" i="23"/>
  <c r="AE1016" i="23"/>
  <c r="M1017" i="23"/>
  <c r="N1017" i="23"/>
  <c r="O1017" i="23"/>
  <c r="P1017" i="23"/>
  <c r="Q1017" i="23"/>
  <c r="T1017" i="23"/>
  <c r="U1017" i="23"/>
  <c r="V1017" i="23"/>
  <c r="W1017" i="23"/>
  <c r="X1017" i="23"/>
  <c r="AA1017" i="23"/>
  <c r="AB1017" i="23"/>
  <c r="AC1017" i="23"/>
  <c r="AD1017" i="23"/>
  <c r="AE1017" i="23"/>
  <c r="M1018" i="23"/>
  <c r="N1018" i="23"/>
  <c r="O1018" i="23"/>
  <c r="P1018" i="23"/>
  <c r="Q1018" i="23"/>
  <c r="T1018" i="23"/>
  <c r="U1018" i="23"/>
  <c r="V1018" i="23"/>
  <c r="W1018" i="23"/>
  <c r="X1018" i="23"/>
  <c r="AA1018" i="23"/>
  <c r="AB1018" i="23"/>
  <c r="AC1018" i="23"/>
  <c r="AD1018" i="23"/>
  <c r="AE1018" i="23"/>
  <c r="M1019" i="23"/>
  <c r="N1019" i="23"/>
  <c r="O1019" i="23"/>
  <c r="P1019" i="23"/>
  <c r="Q1019" i="23"/>
  <c r="T1019" i="23"/>
  <c r="U1019" i="23"/>
  <c r="V1019" i="23"/>
  <c r="W1019" i="23"/>
  <c r="X1019" i="23"/>
  <c r="AA1019" i="23"/>
  <c r="AB1019" i="23"/>
  <c r="AC1019" i="23"/>
  <c r="AD1019" i="23"/>
  <c r="AE1019" i="23"/>
  <c r="M1020" i="23"/>
  <c r="N1020" i="23"/>
  <c r="O1020" i="23"/>
  <c r="P1020" i="23"/>
  <c r="Q1020" i="23"/>
  <c r="T1020" i="23"/>
  <c r="U1020" i="23"/>
  <c r="V1020" i="23"/>
  <c r="W1020" i="23"/>
  <c r="X1020" i="23"/>
  <c r="AA1020" i="23"/>
  <c r="AB1020" i="23"/>
  <c r="AC1020" i="23"/>
  <c r="AD1020" i="23"/>
  <c r="AE1020" i="23"/>
  <c r="M1021" i="23"/>
  <c r="N1021" i="23"/>
  <c r="O1021" i="23"/>
  <c r="P1021" i="23"/>
  <c r="Q1021" i="23"/>
  <c r="T1021" i="23"/>
  <c r="U1021" i="23"/>
  <c r="V1021" i="23"/>
  <c r="W1021" i="23"/>
  <c r="X1021" i="23"/>
  <c r="AA1021" i="23"/>
  <c r="AB1021" i="23"/>
  <c r="AC1021" i="23"/>
  <c r="AD1021" i="23"/>
  <c r="AE1021" i="23"/>
  <c r="M1022" i="23"/>
  <c r="N1022" i="23"/>
  <c r="O1022" i="23"/>
  <c r="P1022" i="23"/>
  <c r="Q1022" i="23"/>
  <c r="T1022" i="23"/>
  <c r="U1022" i="23"/>
  <c r="V1022" i="23"/>
  <c r="W1022" i="23"/>
  <c r="X1022" i="23"/>
  <c r="AA1022" i="23"/>
  <c r="AB1022" i="23"/>
  <c r="AC1022" i="23"/>
  <c r="AD1022" i="23"/>
  <c r="AE1022" i="23"/>
  <c r="M1023" i="23"/>
  <c r="N1023" i="23"/>
  <c r="O1023" i="23"/>
  <c r="P1023" i="23"/>
  <c r="Q1023" i="23"/>
  <c r="T1023" i="23"/>
  <c r="U1023" i="23"/>
  <c r="V1023" i="23"/>
  <c r="W1023" i="23"/>
  <c r="X1023" i="23"/>
  <c r="AA1023" i="23"/>
  <c r="AB1023" i="23"/>
  <c r="AC1023" i="23"/>
  <c r="AD1023" i="23"/>
  <c r="AE1023" i="23"/>
  <c r="M1024" i="23"/>
  <c r="N1024" i="23"/>
  <c r="O1024" i="23"/>
  <c r="P1024" i="23"/>
  <c r="Q1024" i="23"/>
  <c r="T1024" i="23"/>
  <c r="U1024" i="23"/>
  <c r="V1024" i="23"/>
  <c r="W1024" i="23"/>
  <c r="X1024" i="23"/>
  <c r="AA1024" i="23"/>
  <c r="AB1024" i="23"/>
  <c r="AC1024" i="23"/>
  <c r="AD1024" i="23"/>
  <c r="AE1024" i="23"/>
  <c r="M1025" i="23"/>
  <c r="N1025" i="23"/>
  <c r="O1025" i="23"/>
  <c r="P1025" i="23"/>
  <c r="Q1025" i="23"/>
  <c r="T1025" i="23"/>
  <c r="U1025" i="23"/>
  <c r="V1025" i="23"/>
  <c r="W1025" i="23"/>
  <c r="X1025" i="23"/>
  <c r="AA1025" i="23"/>
  <c r="AB1025" i="23"/>
  <c r="AC1025" i="23"/>
  <c r="AD1025" i="23"/>
  <c r="AE1025" i="23"/>
  <c r="M1026" i="23"/>
  <c r="N1026" i="23"/>
  <c r="O1026" i="23"/>
  <c r="P1026" i="23"/>
  <c r="Q1026" i="23"/>
  <c r="T1026" i="23"/>
  <c r="U1026" i="23"/>
  <c r="V1026" i="23"/>
  <c r="W1026" i="23"/>
  <c r="X1026" i="23"/>
  <c r="AA1026" i="23"/>
  <c r="AB1026" i="23"/>
  <c r="AC1026" i="23"/>
  <c r="AD1026" i="23"/>
  <c r="AE1026" i="23"/>
  <c r="M1027" i="23"/>
  <c r="N1027" i="23"/>
  <c r="O1027" i="23"/>
  <c r="P1027" i="23"/>
  <c r="Q1027" i="23"/>
  <c r="T1027" i="23"/>
  <c r="U1027" i="23"/>
  <c r="V1027" i="23"/>
  <c r="W1027" i="23"/>
  <c r="X1027" i="23"/>
  <c r="AA1027" i="23"/>
  <c r="AB1027" i="23"/>
  <c r="AC1027" i="23"/>
  <c r="AD1027" i="23"/>
  <c r="AE1027" i="23"/>
  <c r="M1028" i="23"/>
  <c r="N1028" i="23"/>
  <c r="O1028" i="23"/>
  <c r="P1028" i="23"/>
  <c r="Q1028" i="23"/>
  <c r="T1028" i="23"/>
  <c r="U1028" i="23"/>
  <c r="V1028" i="23"/>
  <c r="W1028" i="23"/>
  <c r="X1028" i="23"/>
  <c r="AA1028" i="23"/>
  <c r="AB1028" i="23"/>
  <c r="AC1028" i="23"/>
  <c r="AD1028" i="23"/>
  <c r="AE1028" i="23"/>
  <c r="M1029" i="23"/>
  <c r="N1029" i="23"/>
  <c r="O1029" i="23"/>
  <c r="P1029" i="23"/>
  <c r="Q1029" i="23"/>
  <c r="T1029" i="23"/>
  <c r="U1029" i="23"/>
  <c r="V1029" i="23"/>
  <c r="W1029" i="23"/>
  <c r="X1029" i="23"/>
  <c r="AA1029" i="23"/>
  <c r="AB1029" i="23"/>
  <c r="AC1029" i="23"/>
  <c r="AD1029" i="23"/>
  <c r="AE1029" i="23"/>
  <c r="M1030" i="23"/>
  <c r="N1030" i="23"/>
  <c r="O1030" i="23"/>
  <c r="P1030" i="23"/>
  <c r="Q1030" i="23"/>
  <c r="T1030" i="23"/>
  <c r="U1030" i="23"/>
  <c r="V1030" i="23"/>
  <c r="W1030" i="23"/>
  <c r="X1030" i="23"/>
  <c r="AA1030" i="23"/>
  <c r="AB1030" i="23"/>
  <c r="AC1030" i="23"/>
  <c r="AD1030" i="23"/>
  <c r="AE1030" i="23"/>
  <c r="M1031" i="23"/>
  <c r="N1031" i="23"/>
  <c r="O1031" i="23"/>
  <c r="P1031" i="23"/>
  <c r="Q1031" i="23"/>
  <c r="T1031" i="23"/>
  <c r="U1031" i="23"/>
  <c r="V1031" i="23"/>
  <c r="W1031" i="23"/>
  <c r="X1031" i="23"/>
  <c r="AA1031" i="23"/>
  <c r="AB1031" i="23"/>
  <c r="AC1031" i="23"/>
  <c r="AD1031" i="23"/>
  <c r="AE1031" i="23"/>
  <c r="M1032" i="23"/>
  <c r="N1032" i="23"/>
  <c r="O1032" i="23"/>
  <c r="P1032" i="23"/>
  <c r="Q1032" i="23"/>
  <c r="T1032" i="23"/>
  <c r="U1032" i="23"/>
  <c r="V1032" i="23"/>
  <c r="W1032" i="23"/>
  <c r="X1032" i="23"/>
  <c r="AA1032" i="23"/>
  <c r="AB1032" i="23"/>
  <c r="AC1032" i="23"/>
  <c r="AD1032" i="23"/>
  <c r="AE1032" i="23"/>
  <c r="M1033" i="23"/>
  <c r="N1033" i="23"/>
  <c r="O1033" i="23"/>
  <c r="P1033" i="23"/>
  <c r="Q1033" i="23"/>
  <c r="T1033" i="23"/>
  <c r="U1033" i="23"/>
  <c r="V1033" i="23"/>
  <c r="W1033" i="23"/>
  <c r="X1033" i="23"/>
  <c r="AA1033" i="23"/>
  <c r="AB1033" i="23"/>
  <c r="AC1033" i="23"/>
  <c r="AD1033" i="23"/>
  <c r="AE1033" i="23"/>
  <c r="M1034" i="23"/>
  <c r="N1034" i="23"/>
  <c r="O1034" i="23"/>
  <c r="P1034" i="23"/>
  <c r="Q1034" i="23"/>
  <c r="T1034" i="23"/>
  <c r="U1034" i="23"/>
  <c r="V1034" i="23"/>
  <c r="W1034" i="23"/>
  <c r="X1034" i="23"/>
  <c r="AA1034" i="23"/>
  <c r="AB1034" i="23"/>
  <c r="AC1034" i="23"/>
  <c r="AD1034" i="23"/>
  <c r="AE1034" i="23"/>
  <c r="M1035" i="23"/>
  <c r="N1035" i="23"/>
  <c r="O1035" i="23"/>
  <c r="P1035" i="23"/>
  <c r="Q1035" i="23"/>
  <c r="T1035" i="23"/>
  <c r="U1035" i="23"/>
  <c r="V1035" i="23"/>
  <c r="W1035" i="23"/>
  <c r="X1035" i="23"/>
  <c r="AA1035" i="23"/>
  <c r="AB1035" i="23"/>
  <c r="AC1035" i="23"/>
  <c r="AD1035" i="23"/>
  <c r="AE1035" i="23"/>
  <c r="M1036" i="23"/>
  <c r="N1036" i="23"/>
  <c r="O1036" i="23"/>
  <c r="P1036" i="23"/>
  <c r="Q1036" i="23"/>
  <c r="T1036" i="23"/>
  <c r="U1036" i="23"/>
  <c r="V1036" i="23"/>
  <c r="W1036" i="23"/>
  <c r="X1036" i="23"/>
  <c r="AA1036" i="23"/>
  <c r="AB1036" i="23"/>
  <c r="AC1036" i="23"/>
  <c r="AD1036" i="23"/>
  <c r="AE1036" i="23"/>
  <c r="M1037" i="23"/>
  <c r="N1037" i="23"/>
  <c r="O1037" i="23"/>
  <c r="P1037" i="23"/>
  <c r="Q1037" i="23"/>
  <c r="T1037" i="23"/>
  <c r="U1037" i="23"/>
  <c r="V1037" i="23"/>
  <c r="W1037" i="23"/>
  <c r="X1037" i="23"/>
  <c r="AA1037" i="23"/>
  <c r="AB1037" i="23"/>
  <c r="AC1037" i="23"/>
  <c r="AD1037" i="23"/>
  <c r="AE1037" i="23"/>
  <c r="M1038" i="23"/>
  <c r="N1038" i="23"/>
  <c r="O1038" i="23"/>
  <c r="P1038" i="23"/>
  <c r="Q1038" i="23"/>
  <c r="T1038" i="23"/>
  <c r="U1038" i="23"/>
  <c r="V1038" i="23"/>
  <c r="W1038" i="23"/>
  <c r="X1038" i="23"/>
  <c r="AA1038" i="23"/>
  <c r="AB1038" i="23"/>
  <c r="AC1038" i="23"/>
  <c r="AD1038" i="23"/>
  <c r="AE1038" i="23"/>
  <c r="M1039" i="23"/>
  <c r="N1039" i="23"/>
  <c r="O1039" i="23"/>
  <c r="P1039" i="23"/>
  <c r="Q1039" i="23"/>
  <c r="T1039" i="23"/>
  <c r="U1039" i="23"/>
  <c r="V1039" i="23"/>
  <c r="W1039" i="23"/>
  <c r="X1039" i="23"/>
  <c r="AA1039" i="23"/>
  <c r="AB1039" i="23"/>
  <c r="AC1039" i="23"/>
  <c r="AD1039" i="23"/>
  <c r="AE1039" i="23"/>
  <c r="M1040" i="23"/>
  <c r="N1040" i="23"/>
  <c r="O1040" i="23"/>
  <c r="P1040" i="23"/>
  <c r="Q1040" i="23"/>
  <c r="T1040" i="23"/>
  <c r="U1040" i="23"/>
  <c r="V1040" i="23"/>
  <c r="W1040" i="23"/>
  <c r="X1040" i="23"/>
  <c r="AA1040" i="23"/>
  <c r="AB1040" i="23"/>
  <c r="AC1040" i="23"/>
  <c r="AD1040" i="23"/>
  <c r="AE1040" i="23"/>
  <c r="M1041" i="23"/>
  <c r="N1041" i="23"/>
  <c r="O1041" i="23"/>
  <c r="P1041" i="23"/>
  <c r="Q1041" i="23"/>
  <c r="T1041" i="23"/>
  <c r="U1041" i="23"/>
  <c r="V1041" i="23"/>
  <c r="W1041" i="23"/>
  <c r="X1041" i="23"/>
  <c r="AA1041" i="23"/>
  <c r="AB1041" i="23"/>
  <c r="AC1041" i="23"/>
  <c r="AD1041" i="23"/>
  <c r="AE1041" i="23"/>
  <c r="M1042" i="23"/>
  <c r="N1042" i="23"/>
  <c r="O1042" i="23"/>
  <c r="P1042" i="23"/>
  <c r="Q1042" i="23"/>
  <c r="T1042" i="23"/>
  <c r="U1042" i="23"/>
  <c r="V1042" i="23"/>
  <c r="W1042" i="23"/>
  <c r="X1042" i="23"/>
  <c r="AA1042" i="23"/>
  <c r="AB1042" i="23"/>
  <c r="AC1042" i="23"/>
  <c r="AD1042" i="23"/>
  <c r="AE1042" i="23"/>
  <c r="M1043" i="23"/>
  <c r="N1043" i="23"/>
  <c r="O1043" i="23"/>
  <c r="P1043" i="23"/>
  <c r="Q1043" i="23"/>
  <c r="T1043" i="23"/>
  <c r="U1043" i="23"/>
  <c r="V1043" i="23"/>
  <c r="W1043" i="23"/>
  <c r="X1043" i="23"/>
  <c r="AA1043" i="23"/>
  <c r="AB1043" i="23"/>
  <c r="AC1043" i="23"/>
  <c r="AD1043" i="23"/>
  <c r="AE1043" i="23"/>
  <c r="M1044" i="23"/>
  <c r="N1044" i="23"/>
  <c r="O1044" i="23"/>
  <c r="P1044" i="23"/>
  <c r="Q1044" i="23"/>
  <c r="T1044" i="23"/>
  <c r="U1044" i="23"/>
  <c r="V1044" i="23"/>
  <c r="W1044" i="23"/>
  <c r="X1044" i="23"/>
  <c r="AA1044" i="23"/>
  <c r="AB1044" i="23"/>
  <c r="AC1044" i="23"/>
  <c r="AD1044" i="23"/>
  <c r="AE1044" i="23"/>
  <c r="M1045" i="23"/>
  <c r="N1045" i="23"/>
  <c r="O1045" i="23"/>
  <c r="P1045" i="23"/>
  <c r="Q1045" i="23"/>
  <c r="T1045" i="23"/>
  <c r="U1045" i="23"/>
  <c r="V1045" i="23"/>
  <c r="W1045" i="23"/>
  <c r="X1045" i="23"/>
  <c r="AA1045" i="23"/>
  <c r="AB1045" i="23"/>
  <c r="AC1045" i="23"/>
  <c r="AD1045" i="23"/>
  <c r="AE1045" i="23"/>
  <c r="M1046" i="23"/>
  <c r="N1046" i="23"/>
  <c r="O1046" i="23"/>
  <c r="P1046" i="23"/>
  <c r="Q1046" i="23"/>
  <c r="T1046" i="23"/>
  <c r="U1046" i="23"/>
  <c r="V1046" i="23"/>
  <c r="W1046" i="23"/>
  <c r="X1046" i="23"/>
  <c r="AA1046" i="23"/>
  <c r="AB1046" i="23"/>
  <c r="AC1046" i="23"/>
  <c r="AD1046" i="23"/>
  <c r="AE1046" i="23"/>
  <c r="M1047" i="23"/>
  <c r="N1047" i="23"/>
  <c r="O1047" i="23"/>
  <c r="P1047" i="23"/>
  <c r="Q1047" i="23"/>
  <c r="T1047" i="23"/>
  <c r="U1047" i="23"/>
  <c r="V1047" i="23"/>
  <c r="W1047" i="23"/>
  <c r="X1047" i="23"/>
  <c r="AA1047" i="23"/>
  <c r="AB1047" i="23"/>
  <c r="AC1047" i="23"/>
  <c r="AD1047" i="23"/>
  <c r="AE1047" i="23"/>
  <c r="M1048" i="23"/>
  <c r="N1048" i="23"/>
  <c r="O1048" i="23"/>
  <c r="P1048" i="23"/>
  <c r="Q1048" i="23"/>
  <c r="T1048" i="23"/>
  <c r="U1048" i="23"/>
  <c r="V1048" i="23"/>
  <c r="W1048" i="23"/>
  <c r="X1048" i="23"/>
  <c r="AA1048" i="23"/>
  <c r="AB1048" i="23"/>
  <c r="AC1048" i="23"/>
  <c r="AD1048" i="23"/>
  <c r="AE1048" i="23"/>
  <c r="M1049" i="23"/>
  <c r="N1049" i="23"/>
  <c r="O1049" i="23"/>
  <c r="P1049" i="23"/>
  <c r="Q1049" i="23"/>
  <c r="T1049" i="23"/>
  <c r="U1049" i="23"/>
  <c r="V1049" i="23"/>
  <c r="W1049" i="23"/>
  <c r="X1049" i="23"/>
  <c r="AA1049" i="23"/>
  <c r="AB1049" i="23"/>
  <c r="AC1049" i="23"/>
  <c r="AD1049" i="23"/>
  <c r="AE1049" i="23"/>
  <c r="M1050" i="23"/>
  <c r="N1050" i="23"/>
  <c r="O1050" i="23"/>
  <c r="P1050" i="23"/>
  <c r="Q1050" i="23"/>
  <c r="T1050" i="23"/>
  <c r="U1050" i="23"/>
  <c r="V1050" i="23"/>
  <c r="W1050" i="23"/>
  <c r="X1050" i="23"/>
  <c r="AA1050" i="23"/>
  <c r="AB1050" i="23"/>
  <c r="AC1050" i="23"/>
  <c r="AD1050" i="23"/>
  <c r="AE1050" i="23"/>
  <c r="M1051" i="23"/>
  <c r="N1051" i="23"/>
  <c r="O1051" i="23"/>
  <c r="P1051" i="23"/>
  <c r="Q1051" i="23"/>
  <c r="T1051" i="23"/>
  <c r="U1051" i="23"/>
  <c r="V1051" i="23"/>
  <c r="W1051" i="23"/>
  <c r="X1051" i="23"/>
  <c r="AA1051" i="23"/>
  <c r="AB1051" i="23"/>
  <c r="AC1051" i="23"/>
  <c r="AD1051" i="23"/>
  <c r="AE1051" i="23"/>
  <c r="M1052" i="23"/>
  <c r="N1052" i="23"/>
  <c r="O1052" i="23"/>
  <c r="P1052" i="23"/>
  <c r="Q1052" i="23"/>
  <c r="T1052" i="23"/>
  <c r="U1052" i="23"/>
  <c r="V1052" i="23"/>
  <c r="W1052" i="23"/>
  <c r="X1052" i="23"/>
  <c r="AA1052" i="23"/>
  <c r="AB1052" i="23"/>
  <c r="AC1052" i="23"/>
  <c r="AD1052" i="23"/>
  <c r="AE1052" i="23"/>
  <c r="M1053" i="23"/>
  <c r="N1053" i="23"/>
  <c r="O1053" i="23"/>
  <c r="P1053" i="23"/>
  <c r="Q1053" i="23"/>
  <c r="T1053" i="23"/>
  <c r="U1053" i="23"/>
  <c r="V1053" i="23"/>
  <c r="W1053" i="23"/>
  <c r="X1053" i="23"/>
  <c r="AA1053" i="23"/>
  <c r="AB1053" i="23"/>
  <c r="AC1053" i="23"/>
  <c r="AD1053" i="23"/>
  <c r="AE1053" i="23"/>
  <c r="M1054" i="23"/>
  <c r="N1054" i="23"/>
  <c r="O1054" i="23"/>
  <c r="P1054" i="23"/>
  <c r="Q1054" i="23"/>
  <c r="T1054" i="23"/>
  <c r="U1054" i="23"/>
  <c r="V1054" i="23"/>
  <c r="W1054" i="23"/>
  <c r="X1054" i="23"/>
  <c r="AA1054" i="23"/>
  <c r="AB1054" i="23"/>
  <c r="AC1054" i="23"/>
  <c r="AD1054" i="23"/>
  <c r="AE1054" i="23"/>
  <c r="M1055" i="23"/>
  <c r="N1055" i="23"/>
  <c r="O1055" i="23"/>
  <c r="P1055" i="23"/>
  <c r="Q1055" i="23"/>
  <c r="T1055" i="23"/>
  <c r="U1055" i="23"/>
  <c r="V1055" i="23"/>
  <c r="W1055" i="23"/>
  <c r="X1055" i="23"/>
  <c r="AA1055" i="23"/>
  <c r="AB1055" i="23"/>
  <c r="AC1055" i="23"/>
  <c r="AD1055" i="23"/>
  <c r="AE1055" i="23"/>
  <c r="M1056" i="23"/>
  <c r="N1056" i="23"/>
  <c r="O1056" i="23"/>
  <c r="P1056" i="23"/>
  <c r="Q1056" i="23"/>
  <c r="T1056" i="23"/>
  <c r="U1056" i="23"/>
  <c r="V1056" i="23"/>
  <c r="W1056" i="23"/>
  <c r="X1056" i="23"/>
  <c r="AA1056" i="23"/>
  <c r="AB1056" i="23"/>
  <c r="AC1056" i="23"/>
  <c r="AD1056" i="23"/>
  <c r="AE1056" i="23"/>
  <c r="M1057" i="23"/>
  <c r="N1057" i="23"/>
  <c r="O1057" i="23"/>
  <c r="P1057" i="23"/>
  <c r="Q1057" i="23"/>
  <c r="T1057" i="23"/>
  <c r="U1057" i="23"/>
  <c r="V1057" i="23"/>
  <c r="W1057" i="23"/>
  <c r="X1057" i="23"/>
  <c r="AA1057" i="23"/>
  <c r="AB1057" i="23"/>
  <c r="AC1057" i="23"/>
  <c r="AD1057" i="23"/>
  <c r="AE1057" i="23"/>
  <c r="M1058" i="23"/>
  <c r="N1058" i="23"/>
  <c r="O1058" i="23"/>
  <c r="P1058" i="23"/>
  <c r="Q1058" i="23"/>
  <c r="T1058" i="23"/>
  <c r="U1058" i="23"/>
  <c r="V1058" i="23"/>
  <c r="W1058" i="23"/>
  <c r="X1058" i="23"/>
  <c r="AA1058" i="23"/>
  <c r="AB1058" i="23"/>
  <c r="AC1058" i="23"/>
  <c r="AD1058" i="23"/>
  <c r="AE1058" i="23"/>
  <c r="M1059" i="23"/>
  <c r="N1059" i="23"/>
  <c r="O1059" i="23"/>
  <c r="P1059" i="23"/>
  <c r="Q1059" i="23"/>
  <c r="T1059" i="23"/>
  <c r="U1059" i="23"/>
  <c r="V1059" i="23"/>
  <c r="W1059" i="23"/>
  <c r="X1059" i="23"/>
  <c r="AA1059" i="23"/>
  <c r="AB1059" i="23"/>
  <c r="AC1059" i="23"/>
  <c r="AD1059" i="23"/>
  <c r="AE1059" i="23"/>
  <c r="M1060" i="23"/>
  <c r="N1060" i="23"/>
  <c r="O1060" i="23"/>
  <c r="P1060" i="23"/>
  <c r="Q1060" i="23"/>
  <c r="T1060" i="23"/>
  <c r="U1060" i="23"/>
  <c r="V1060" i="23"/>
  <c r="W1060" i="23"/>
  <c r="X1060" i="23"/>
  <c r="AA1060" i="23"/>
  <c r="AB1060" i="23"/>
  <c r="AC1060" i="23"/>
  <c r="AD1060" i="23"/>
  <c r="AE1060" i="23"/>
  <c r="M1061" i="23"/>
  <c r="N1061" i="23"/>
  <c r="O1061" i="23"/>
  <c r="P1061" i="23"/>
  <c r="Q1061" i="23"/>
  <c r="T1061" i="23"/>
  <c r="U1061" i="23"/>
  <c r="V1061" i="23"/>
  <c r="W1061" i="23"/>
  <c r="X1061" i="23"/>
  <c r="AA1061" i="23"/>
  <c r="AB1061" i="23"/>
  <c r="AC1061" i="23"/>
  <c r="AD1061" i="23"/>
  <c r="AE1061" i="23"/>
  <c r="M1062" i="23"/>
  <c r="N1062" i="23"/>
  <c r="O1062" i="23"/>
  <c r="P1062" i="23"/>
  <c r="Q1062" i="23"/>
  <c r="T1062" i="23"/>
  <c r="U1062" i="23"/>
  <c r="V1062" i="23"/>
  <c r="W1062" i="23"/>
  <c r="X1062" i="23"/>
  <c r="AA1062" i="23"/>
  <c r="AB1062" i="23"/>
  <c r="AC1062" i="23"/>
  <c r="AD1062" i="23"/>
  <c r="AE1062" i="23"/>
  <c r="M1063" i="23"/>
  <c r="N1063" i="23"/>
  <c r="O1063" i="23"/>
  <c r="P1063" i="23"/>
  <c r="Q1063" i="23"/>
  <c r="T1063" i="23"/>
  <c r="U1063" i="23"/>
  <c r="V1063" i="23"/>
  <c r="W1063" i="23"/>
  <c r="X1063" i="23"/>
  <c r="AA1063" i="23"/>
  <c r="AB1063" i="23"/>
  <c r="AC1063" i="23"/>
  <c r="AD1063" i="23"/>
  <c r="AE1063" i="23"/>
  <c r="M1064" i="23"/>
  <c r="N1064" i="23"/>
  <c r="O1064" i="23"/>
  <c r="P1064" i="23"/>
  <c r="Q1064" i="23"/>
  <c r="T1064" i="23"/>
  <c r="U1064" i="23"/>
  <c r="V1064" i="23"/>
  <c r="W1064" i="23"/>
  <c r="X1064" i="23"/>
  <c r="AA1064" i="23"/>
  <c r="AB1064" i="23"/>
  <c r="AC1064" i="23"/>
  <c r="AD1064" i="23"/>
  <c r="AE1064" i="23"/>
  <c r="M1065" i="23"/>
  <c r="N1065" i="23"/>
  <c r="O1065" i="23"/>
  <c r="P1065" i="23"/>
  <c r="Q1065" i="23"/>
  <c r="T1065" i="23"/>
  <c r="U1065" i="23"/>
  <c r="V1065" i="23"/>
  <c r="W1065" i="23"/>
  <c r="X1065" i="23"/>
  <c r="AA1065" i="23"/>
  <c r="AB1065" i="23"/>
  <c r="AC1065" i="23"/>
  <c r="AD1065" i="23"/>
  <c r="AE1065" i="23"/>
  <c r="M1066" i="23"/>
  <c r="N1066" i="23"/>
  <c r="O1066" i="23"/>
  <c r="P1066" i="23"/>
  <c r="Q1066" i="23"/>
  <c r="T1066" i="23"/>
  <c r="U1066" i="23"/>
  <c r="V1066" i="23"/>
  <c r="W1066" i="23"/>
  <c r="X1066" i="23"/>
  <c r="AA1066" i="23"/>
  <c r="AB1066" i="23"/>
  <c r="AC1066" i="23"/>
  <c r="AD1066" i="23"/>
  <c r="AE1066" i="23"/>
  <c r="M1067" i="23"/>
  <c r="N1067" i="23"/>
  <c r="O1067" i="23"/>
  <c r="P1067" i="23"/>
  <c r="Q1067" i="23"/>
  <c r="T1067" i="23"/>
  <c r="U1067" i="23"/>
  <c r="V1067" i="23"/>
  <c r="W1067" i="23"/>
  <c r="X1067" i="23"/>
  <c r="AA1067" i="23"/>
  <c r="AB1067" i="23"/>
  <c r="AC1067" i="23"/>
  <c r="AD1067" i="23"/>
  <c r="AE1067" i="23"/>
  <c r="M1068" i="23"/>
  <c r="N1068" i="23"/>
  <c r="O1068" i="23"/>
  <c r="P1068" i="23"/>
  <c r="Q1068" i="23"/>
  <c r="T1068" i="23"/>
  <c r="U1068" i="23"/>
  <c r="V1068" i="23"/>
  <c r="W1068" i="23"/>
  <c r="X1068" i="23"/>
  <c r="AA1068" i="23"/>
  <c r="AB1068" i="23"/>
  <c r="AC1068" i="23"/>
  <c r="AD1068" i="23"/>
  <c r="AE1068" i="23"/>
  <c r="M1069" i="23"/>
  <c r="N1069" i="23"/>
  <c r="O1069" i="23"/>
  <c r="P1069" i="23"/>
  <c r="Q1069" i="23"/>
  <c r="T1069" i="23"/>
  <c r="U1069" i="23"/>
  <c r="V1069" i="23"/>
  <c r="W1069" i="23"/>
  <c r="X1069" i="23"/>
  <c r="AA1069" i="23"/>
  <c r="AB1069" i="23"/>
  <c r="AC1069" i="23"/>
  <c r="AD1069" i="23"/>
  <c r="AE1069" i="23"/>
  <c r="M1070" i="23"/>
  <c r="N1070" i="23"/>
  <c r="O1070" i="23"/>
  <c r="P1070" i="23"/>
  <c r="Q1070" i="23"/>
  <c r="T1070" i="23"/>
  <c r="U1070" i="23"/>
  <c r="V1070" i="23"/>
  <c r="W1070" i="23"/>
  <c r="X1070" i="23"/>
  <c r="AA1070" i="23"/>
  <c r="AB1070" i="23"/>
  <c r="AC1070" i="23"/>
  <c r="AD1070" i="23"/>
  <c r="AE1070" i="23"/>
  <c r="M1071" i="23"/>
  <c r="N1071" i="23"/>
  <c r="O1071" i="23"/>
  <c r="P1071" i="23"/>
  <c r="Q1071" i="23"/>
  <c r="T1071" i="23"/>
  <c r="U1071" i="23"/>
  <c r="V1071" i="23"/>
  <c r="W1071" i="23"/>
  <c r="X1071" i="23"/>
  <c r="AA1071" i="23"/>
  <c r="AB1071" i="23"/>
  <c r="AC1071" i="23"/>
  <c r="AD1071" i="23"/>
  <c r="AE1071" i="23"/>
  <c r="M1072" i="23"/>
  <c r="N1072" i="23"/>
  <c r="O1072" i="23"/>
  <c r="P1072" i="23"/>
  <c r="Q1072" i="23"/>
  <c r="T1072" i="23"/>
  <c r="U1072" i="23"/>
  <c r="V1072" i="23"/>
  <c r="W1072" i="23"/>
  <c r="X1072" i="23"/>
  <c r="AA1072" i="23"/>
  <c r="AB1072" i="23"/>
  <c r="AC1072" i="23"/>
  <c r="AD1072" i="23"/>
  <c r="AE1072" i="23"/>
  <c r="M1073" i="23"/>
  <c r="N1073" i="23"/>
  <c r="O1073" i="23"/>
  <c r="P1073" i="23"/>
  <c r="Q1073" i="23"/>
  <c r="T1073" i="23"/>
  <c r="U1073" i="23"/>
  <c r="V1073" i="23"/>
  <c r="W1073" i="23"/>
  <c r="X1073" i="23"/>
  <c r="AA1073" i="23"/>
  <c r="AB1073" i="23"/>
  <c r="AC1073" i="23"/>
  <c r="AD1073" i="23"/>
  <c r="AE1073" i="23"/>
  <c r="M1074" i="23"/>
  <c r="N1074" i="23"/>
  <c r="O1074" i="23"/>
  <c r="P1074" i="23"/>
  <c r="Q1074" i="23"/>
  <c r="T1074" i="23"/>
  <c r="U1074" i="23"/>
  <c r="V1074" i="23"/>
  <c r="W1074" i="23"/>
  <c r="X1074" i="23"/>
  <c r="AA1074" i="23"/>
  <c r="AB1074" i="23"/>
  <c r="AC1074" i="23"/>
  <c r="AD1074" i="23"/>
  <c r="AE1074" i="23"/>
  <c r="M1075" i="23"/>
  <c r="N1075" i="23"/>
  <c r="O1075" i="23"/>
  <c r="P1075" i="23"/>
  <c r="Q1075" i="23"/>
  <c r="T1075" i="23"/>
  <c r="U1075" i="23"/>
  <c r="V1075" i="23"/>
  <c r="W1075" i="23"/>
  <c r="X1075" i="23"/>
  <c r="AA1075" i="23"/>
  <c r="AB1075" i="23"/>
  <c r="AC1075" i="23"/>
  <c r="AD1075" i="23"/>
  <c r="AE1075" i="23"/>
  <c r="M1076" i="23"/>
  <c r="N1076" i="23"/>
  <c r="O1076" i="23"/>
  <c r="P1076" i="23"/>
  <c r="Q1076" i="23"/>
  <c r="T1076" i="23"/>
  <c r="U1076" i="23"/>
  <c r="V1076" i="23"/>
  <c r="W1076" i="23"/>
  <c r="X1076" i="23"/>
  <c r="AA1076" i="23"/>
  <c r="AB1076" i="23"/>
  <c r="AC1076" i="23"/>
  <c r="AD1076" i="23"/>
  <c r="AE1076" i="23"/>
  <c r="M1077" i="23"/>
  <c r="N1077" i="23"/>
  <c r="O1077" i="23"/>
  <c r="P1077" i="23"/>
  <c r="Q1077" i="23"/>
  <c r="T1077" i="23"/>
  <c r="U1077" i="23"/>
  <c r="V1077" i="23"/>
  <c r="W1077" i="23"/>
  <c r="X1077" i="23"/>
  <c r="AA1077" i="23"/>
  <c r="AB1077" i="23"/>
  <c r="AC1077" i="23"/>
  <c r="AD1077" i="23"/>
  <c r="AE1077" i="23"/>
  <c r="M1078" i="23"/>
  <c r="N1078" i="23"/>
  <c r="O1078" i="23"/>
  <c r="P1078" i="23"/>
  <c r="Q1078" i="23"/>
  <c r="T1078" i="23"/>
  <c r="U1078" i="23"/>
  <c r="V1078" i="23"/>
  <c r="W1078" i="23"/>
  <c r="X1078" i="23"/>
  <c r="AA1078" i="23"/>
  <c r="AB1078" i="23"/>
  <c r="AC1078" i="23"/>
  <c r="AD1078" i="23"/>
  <c r="AE1078" i="23"/>
  <c r="M1079" i="23"/>
  <c r="N1079" i="23"/>
  <c r="O1079" i="23"/>
  <c r="P1079" i="23"/>
  <c r="Q1079" i="23"/>
  <c r="T1079" i="23"/>
  <c r="U1079" i="23"/>
  <c r="V1079" i="23"/>
  <c r="W1079" i="23"/>
  <c r="X1079" i="23"/>
  <c r="AA1079" i="23"/>
  <c r="AB1079" i="23"/>
  <c r="AC1079" i="23"/>
  <c r="AD1079" i="23"/>
  <c r="AE1079" i="23"/>
  <c r="M1080" i="23"/>
  <c r="N1080" i="23"/>
  <c r="O1080" i="23"/>
  <c r="P1080" i="23"/>
  <c r="Q1080" i="23"/>
  <c r="T1080" i="23"/>
  <c r="U1080" i="23"/>
  <c r="V1080" i="23"/>
  <c r="W1080" i="23"/>
  <c r="X1080" i="23"/>
  <c r="AA1080" i="23"/>
  <c r="AB1080" i="23"/>
  <c r="AC1080" i="23"/>
  <c r="AD1080" i="23"/>
  <c r="AE1080" i="23"/>
  <c r="M1081" i="23"/>
  <c r="N1081" i="23"/>
  <c r="O1081" i="23"/>
  <c r="P1081" i="23"/>
  <c r="Q1081" i="23"/>
  <c r="T1081" i="23"/>
  <c r="U1081" i="23"/>
  <c r="V1081" i="23"/>
  <c r="W1081" i="23"/>
  <c r="X1081" i="23"/>
  <c r="AA1081" i="23"/>
  <c r="AB1081" i="23"/>
  <c r="AC1081" i="23"/>
  <c r="AD1081" i="23"/>
  <c r="AE1081" i="23"/>
  <c r="M1082" i="23"/>
  <c r="N1082" i="23"/>
  <c r="O1082" i="23"/>
  <c r="P1082" i="23"/>
  <c r="Q1082" i="23"/>
  <c r="T1082" i="23"/>
  <c r="U1082" i="23"/>
  <c r="V1082" i="23"/>
  <c r="W1082" i="23"/>
  <c r="X1082" i="23"/>
  <c r="AA1082" i="23"/>
  <c r="AB1082" i="23"/>
  <c r="AC1082" i="23"/>
  <c r="AD1082" i="23"/>
  <c r="AE1082" i="23"/>
  <c r="M1083" i="23"/>
  <c r="N1083" i="23"/>
  <c r="O1083" i="23"/>
  <c r="P1083" i="23"/>
  <c r="Q1083" i="23"/>
  <c r="T1083" i="23"/>
  <c r="U1083" i="23"/>
  <c r="V1083" i="23"/>
  <c r="W1083" i="23"/>
  <c r="X1083" i="23"/>
  <c r="AA1083" i="23"/>
  <c r="AB1083" i="23"/>
  <c r="AC1083" i="23"/>
  <c r="AD1083" i="23"/>
  <c r="AE1083" i="23"/>
  <c r="M1084" i="23"/>
  <c r="N1084" i="23"/>
  <c r="O1084" i="23"/>
  <c r="P1084" i="23"/>
  <c r="Q1084" i="23"/>
  <c r="T1084" i="23"/>
  <c r="U1084" i="23"/>
  <c r="V1084" i="23"/>
  <c r="W1084" i="23"/>
  <c r="X1084" i="23"/>
  <c r="AA1084" i="23"/>
  <c r="AB1084" i="23"/>
  <c r="AC1084" i="23"/>
  <c r="AD1084" i="23"/>
  <c r="AE1084" i="23"/>
  <c r="M1085" i="23"/>
  <c r="N1085" i="23"/>
  <c r="O1085" i="23"/>
  <c r="P1085" i="23"/>
  <c r="Q1085" i="23"/>
  <c r="T1085" i="23"/>
  <c r="U1085" i="23"/>
  <c r="V1085" i="23"/>
  <c r="W1085" i="23"/>
  <c r="X1085" i="23"/>
  <c r="AA1085" i="23"/>
  <c r="AB1085" i="23"/>
  <c r="AC1085" i="23"/>
  <c r="AD1085" i="23"/>
  <c r="AE1085" i="23"/>
  <c r="M1086" i="23"/>
  <c r="N1086" i="23"/>
  <c r="O1086" i="23"/>
  <c r="P1086" i="23"/>
  <c r="Q1086" i="23"/>
  <c r="T1086" i="23"/>
  <c r="U1086" i="23"/>
  <c r="V1086" i="23"/>
  <c r="W1086" i="23"/>
  <c r="X1086" i="23"/>
  <c r="AA1086" i="23"/>
  <c r="AB1086" i="23"/>
  <c r="AC1086" i="23"/>
  <c r="AD1086" i="23"/>
  <c r="AE1086" i="23"/>
  <c r="M1087" i="23"/>
  <c r="N1087" i="23"/>
  <c r="O1087" i="23"/>
  <c r="P1087" i="23"/>
  <c r="Q1087" i="23"/>
  <c r="T1087" i="23"/>
  <c r="U1087" i="23"/>
  <c r="V1087" i="23"/>
  <c r="W1087" i="23"/>
  <c r="X1087" i="23"/>
  <c r="AA1087" i="23"/>
  <c r="AB1087" i="23"/>
  <c r="AC1087" i="23"/>
  <c r="AD1087" i="23"/>
  <c r="AE1087" i="23"/>
  <c r="M1088" i="23"/>
  <c r="N1088" i="23"/>
  <c r="O1088" i="23"/>
  <c r="P1088" i="23"/>
  <c r="Q1088" i="23"/>
  <c r="T1088" i="23"/>
  <c r="U1088" i="23"/>
  <c r="V1088" i="23"/>
  <c r="W1088" i="23"/>
  <c r="X1088" i="23"/>
  <c r="AA1088" i="23"/>
  <c r="AB1088" i="23"/>
  <c r="AC1088" i="23"/>
  <c r="AD1088" i="23"/>
  <c r="AE1088" i="23"/>
  <c r="M1089" i="23"/>
  <c r="N1089" i="23"/>
  <c r="O1089" i="23"/>
  <c r="P1089" i="23"/>
  <c r="Q1089" i="23"/>
  <c r="T1089" i="23"/>
  <c r="U1089" i="23"/>
  <c r="V1089" i="23"/>
  <c r="W1089" i="23"/>
  <c r="X1089" i="23"/>
  <c r="AA1089" i="23"/>
  <c r="AB1089" i="23"/>
  <c r="AC1089" i="23"/>
  <c r="AD1089" i="23"/>
  <c r="AE1089" i="23"/>
  <c r="M1090" i="23"/>
  <c r="N1090" i="23"/>
  <c r="O1090" i="23"/>
  <c r="P1090" i="23"/>
  <c r="Q1090" i="23"/>
  <c r="T1090" i="23"/>
  <c r="U1090" i="23"/>
  <c r="V1090" i="23"/>
  <c r="W1090" i="23"/>
  <c r="X1090" i="23"/>
  <c r="AA1090" i="23"/>
  <c r="AB1090" i="23"/>
  <c r="AC1090" i="23"/>
  <c r="AD1090" i="23"/>
  <c r="AE1090" i="23"/>
  <c r="M1091" i="23"/>
  <c r="N1091" i="23"/>
  <c r="O1091" i="23"/>
  <c r="P1091" i="23"/>
  <c r="Q1091" i="23"/>
  <c r="T1091" i="23"/>
  <c r="U1091" i="23"/>
  <c r="V1091" i="23"/>
  <c r="W1091" i="23"/>
  <c r="X1091" i="23"/>
  <c r="AA1091" i="23"/>
  <c r="AB1091" i="23"/>
  <c r="AC1091" i="23"/>
  <c r="AD1091" i="23"/>
  <c r="AE1091" i="23"/>
  <c r="M1092" i="23"/>
  <c r="N1092" i="23"/>
  <c r="O1092" i="23"/>
  <c r="P1092" i="23"/>
  <c r="Q1092" i="23"/>
  <c r="T1092" i="23"/>
  <c r="U1092" i="23"/>
  <c r="V1092" i="23"/>
  <c r="W1092" i="23"/>
  <c r="X1092" i="23"/>
  <c r="AA1092" i="23"/>
  <c r="AB1092" i="23"/>
  <c r="AC1092" i="23"/>
  <c r="AD1092" i="23"/>
  <c r="AE1092" i="23"/>
  <c r="M1093" i="23"/>
  <c r="N1093" i="23"/>
  <c r="O1093" i="23"/>
  <c r="P1093" i="23"/>
  <c r="Q1093" i="23"/>
  <c r="T1093" i="23"/>
  <c r="U1093" i="23"/>
  <c r="V1093" i="23"/>
  <c r="W1093" i="23"/>
  <c r="X1093" i="23"/>
  <c r="AA1093" i="23"/>
  <c r="AB1093" i="23"/>
  <c r="AC1093" i="23"/>
  <c r="AD1093" i="23"/>
  <c r="AE1093" i="23"/>
  <c r="M1094" i="23"/>
  <c r="N1094" i="23"/>
  <c r="O1094" i="23"/>
  <c r="P1094" i="23"/>
  <c r="Q1094" i="23"/>
  <c r="T1094" i="23"/>
  <c r="U1094" i="23"/>
  <c r="V1094" i="23"/>
  <c r="W1094" i="23"/>
  <c r="X1094" i="23"/>
  <c r="AA1094" i="23"/>
  <c r="AB1094" i="23"/>
  <c r="AC1094" i="23"/>
  <c r="AD1094" i="23"/>
  <c r="AE1094" i="23"/>
  <c r="M1095" i="23"/>
  <c r="N1095" i="23"/>
  <c r="O1095" i="23"/>
  <c r="P1095" i="23"/>
  <c r="Q1095" i="23"/>
  <c r="T1095" i="23"/>
  <c r="U1095" i="23"/>
  <c r="V1095" i="23"/>
  <c r="W1095" i="23"/>
  <c r="X1095" i="23"/>
  <c r="AA1095" i="23"/>
  <c r="AB1095" i="23"/>
  <c r="AC1095" i="23"/>
  <c r="AD1095" i="23"/>
  <c r="AE1095" i="23"/>
  <c r="M1096" i="23"/>
  <c r="N1096" i="23"/>
  <c r="O1096" i="23"/>
  <c r="P1096" i="23"/>
  <c r="Q1096" i="23"/>
  <c r="T1096" i="23"/>
  <c r="U1096" i="23"/>
  <c r="V1096" i="23"/>
  <c r="W1096" i="23"/>
  <c r="X1096" i="23"/>
  <c r="AA1096" i="23"/>
  <c r="AB1096" i="23"/>
  <c r="AC1096" i="23"/>
  <c r="AD1096" i="23"/>
  <c r="AE1096" i="23"/>
  <c r="M1097" i="23"/>
  <c r="N1097" i="23"/>
  <c r="O1097" i="23"/>
  <c r="P1097" i="23"/>
  <c r="Q1097" i="23"/>
  <c r="T1097" i="23"/>
  <c r="U1097" i="23"/>
  <c r="V1097" i="23"/>
  <c r="W1097" i="23"/>
  <c r="X1097" i="23"/>
  <c r="AA1097" i="23"/>
  <c r="AB1097" i="23"/>
  <c r="AC1097" i="23"/>
  <c r="AD1097" i="23"/>
  <c r="AE1097" i="23"/>
  <c r="M1098" i="23"/>
  <c r="N1098" i="23"/>
  <c r="O1098" i="23"/>
  <c r="P1098" i="23"/>
  <c r="Q1098" i="23"/>
  <c r="T1098" i="23"/>
  <c r="U1098" i="23"/>
  <c r="V1098" i="23"/>
  <c r="W1098" i="23"/>
  <c r="X1098" i="23"/>
  <c r="AA1098" i="23"/>
  <c r="AB1098" i="23"/>
  <c r="AC1098" i="23"/>
  <c r="AD1098" i="23"/>
  <c r="AE1098" i="23"/>
  <c r="M1099" i="23"/>
  <c r="N1099" i="23"/>
  <c r="O1099" i="23"/>
  <c r="P1099" i="23"/>
  <c r="Q1099" i="23"/>
  <c r="T1099" i="23"/>
  <c r="U1099" i="23"/>
  <c r="V1099" i="23"/>
  <c r="W1099" i="23"/>
  <c r="X1099" i="23"/>
  <c r="AA1099" i="23"/>
  <c r="AB1099" i="23"/>
  <c r="AC1099" i="23"/>
  <c r="AD1099" i="23"/>
  <c r="AE1099" i="23"/>
  <c r="M1100" i="23"/>
  <c r="N1100" i="23"/>
  <c r="O1100" i="23"/>
  <c r="P1100" i="23"/>
  <c r="Q1100" i="23"/>
  <c r="T1100" i="23"/>
  <c r="U1100" i="23"/>
  <c r="V1100" i="23"/>
  <c r="W1100" i="23"/>
  <c r="X1100" i="23"/>
  <c r="AA1100" i="23"/>
  <c r="AB1100" i="23"/>
  <c r="AC1100" i="23"/>
  <c r="AD1100" i="23"/>
  <c r="AE1100" i="23"/>
  <c r="M1101" i="23"/>
  <c r="N1101" i="23"/>
  <c r="O1101" i="23"/>
  <c r="P1101" i="23"/>
  <c r="Q1101" i="23"/>
  <c r="T1101" i="23"/>
  <c r="U1101" i="23"/>
  <c r="V1101" i="23"/>
  <c r="W1101" i="23"/>
  <c r="X1101" i="23"/>
  <c r="AA1101" i="23"/>
  <c r="AB1101" i="23"/>
  <c r="AC1101" i="23"/>
  <c r="AD1101" i="23"/>
  <c r="AE1101" i="23"/>
  <c r="M1102" i="23"/>
  <c r="N1102" i="23"/>
  <c r="O1102" i="23"/>
  <c r="P1102" i="23"/>
  <c r="Q1102" i="23"/>
  <c r="T1102" i="23"/>
  <c r="U1102" i="23"/>
  <c r="V1102" i="23"/>
  <c r="W1102" i="23"/>
  <c r="X1102" i="23"/>
  <c r="AA1102" i="23"/>
  <c r="AB1102" i="23"/>
  <c r="AC1102" i="23"/>
  <c r="AD1102" i="23"/>
  <c r="AE1102" i="23"/>
  <c r="M1103" i="23"/>
  <c r="N1103" i="23"/>
  <c r="O1103" i="23"/>
  <c r="P1103" i="23"/>
  <c r="Q1103" i="23"/>
  <c r="T1103" i="23"/>
  <c r="U1103" i="23"/>
  <c r="V1103" i="23"/>
  <c r="W1103" i="23"/>
  <c r="X1103" i="23"/>
  <c r="AA1103" i="23"/>
  <c r="AB1103" i="23"/>
  <c r="AC1103" i="23"/>
  <c r="AD1103" i="23"/>
  <c r="AE1103" i="23"/>
  <c r="M1104" i="23"/>
  <c r="N1104" i="23"/>
  <c r="O1104" i="23"/>
  <c r="P1104" i="23"/>
  <c r="Q1104" i="23"/>
  <c r="T1104" i="23"/>
  <c r="U1104" i="23"/>
  <c r="V1104" i="23"/>
  <c r="W1104" i="23"/>
  <c r="X1104" i="23"/>
  <c r="AA1104" i="23"/>
  <c r="AB1104" i="23"/>
  <c r="AC1104" i="23"/>
  <c r="AD1104" i="23"/>
  <c r="AE1104" i="23"/>
  <c r="M1105" i="23"/>
  <c r="N1105" i="23"/>
  <c r="O1105" i="23"/>
  <c r="P1105" i="23"/>
  <c r="Q1105" i="23"/>
  <c r="T1105" i="23"/>
  <c r="U1105" i="23"/>
  <c r="V1105" i="23"/>
  <c r="W1105" i="23"/>
  <c r="X1105" i="23"/>
  <c r="AA1105" i="23"/>
  <c r="AB1105" i="23"/>
  <c r="AC1105" i="23"/>
  <c r="AD1105" i="23"/>
  <c r="AE1105" i="23"/>
  <c r="M1106" i="23"/>
  <c r="N1106" i="23"/>
  <c r="O1106" i="23"/>
  <c r="P1106" i="23"/>
  <c r="Q1106" i="23"/>
  <c r="T1106" i="23"/>
  <c r="U1106" i="23"/>
  <c r="V1106" i="23"/>
  <c r="W1106" i="23"/>
  <c r="X1106" i="23"/>
  <c r="AA1106" i="23"/>
  <c r="AB1106" i="23"/>
  <c r="AC1106" i="23"/>
  <c r="AD1106" i="23"/>
  <c r="AE1106" i="23"/>
  <c r="M1107" i="23"/>
  <c r="N1107" i="23"/>
  <c r="O1107" i="23"/>
  <c r="P1107" i="23"/>
  <c r="Q1107" i="23"/>
  <c r="T1107" i="23"/>
  <c r="U1107" i="23"/>
  <c r="V1107" i="23"/>
  <c r="W1107" i="23"/>
  <c r="X1107" i="23"/>
  <c r="AA1107" i="23"/>
  <c r="AB1107" i="23"/>
  <c r="AC1107" i="23"/>
  <c r="AD1107" i="23"/>
  <c r="AE1107" i="23"/>
  <c r="M1108" i="23"/>
  <c r="N1108" i="23"/>
  <c r="O1108" i="23"/>
  <c r="P1108" i="23"/>
  <c r="Q1108" i="23"/>
  <c r="T1108" i="23"/>
  <c r="U1108" i="23"/>
  <c r="V1108" i="23"/>
  <c r="W1108" i="23"/>
  <c r="X1108" i="23"/>
  <c r="AA1108" i="23"/>
  <c r="AB1108" i="23"/>
  <c r="AC1108" i="23"/>
  <c r="AD1108" i="23"/>
  <c r="AE1108" i="23"/>
  <c r="M1109" i="23"/>
  <c r="N1109" i="23"/>
  <c r="O1109" i="23"/>
  <c r="P1109" i="23"/>
  <c r="Q1109" i="23"/>
  <c r="T1109" i="23"/>
  <c r="U1109" i="23"/>
  <c r="V1109" i="23"/>
  <c r="W1109" i="23"/>
  <c r="X1109" i="23"/>
  <c r="AA1109" i="23"/>
  <c r="AB1109" i="23"/>
  <c r="AC1109" i="23"/>
  <c r="AD1109" i="23"/>
  <c r="AE1109" i="23"/>
  <c r="M1110" i="23"/>
  <c r="N1110" i="23"/>
  <c r="O1110" i="23"/>
  <c r="P1110" i="23"/>
  <c r="Q1110" i="23"/>
  <c r="T1110" i="23"/>
  <c r="U1110" i="23"/>
  <c r="V1110" i="23"/>
  <c r="W1110" i="23"/>
  <c r="X1110" i="23"/>
  <c r="AA1110" i="23"/>
  <c r="AB1110" i="23"/>
  <c r="AC1110" i="23"/>
  <c r="AD1110" i="23"/>
  <c r="AE1110" i="23"/>
  <c r="M1111" i="23"/>
  <c r="N1111" i="23"/>
  <c r="O1111" i="23"/>
  <c r="P1111" i="23"/>
  <c r="Q1111" i="23"/>
  <c r="T1111" i="23"/>
  <c r="U1111" i="23"/>
  <c r="V1111" i="23"/>
  <c r="W1111" i="23"/>
  <c r="X1111" i="23"/>
  <c r="AA1111" i="23"/>
  <c r="AB1111" i="23"/>
  <c r="AC1111" i="23"/>
  <c r="AD1111" i="23"/>
  <c r="AE1111" i="23"/>
  <c r="M1112" i="23"/>
  <c r="N1112" i="23"/>
  <c r="O1112" i="23"/>
  <c r="P1112" i="23"/>
  <c r="Q1112" i="23"/>
  <c r="T1112" i="23"/>
  <c r="U1112" i="23"/>
  <c r="V1112" i="23"/>
  <c r="W1112" i="23"/>
  <c r="X1112" i="23"/>
  <c r="AA1112" i="23"/>
  <c r="AB1112" i="23"/>
  <c r="AC1112" i="23"/>
  <c r="AD1112" i="23"/>
  <c r="AE1112" i="23"/>
  <c r="M1113" i="23"/>
  <c r="N1113" i="23"/>
  <c r="O1113" i="23"/>
  <c r="P1113" i="23"/>
  <c r="Q1113" i="23"/>
  <c r="T1113" i="23"/>
  <c r="U1113" i="23"/>
  <c r="V1113" i="23"/>
  <c r="W1113" i="23"/>
  <c r="X1113" i="23"/>
  <c r="AA1113" i="23"/>
  <c r="AB1113" i="23"/>
  <c r="AC1113" i="23"/>
  <c r="AD1113" i="23"/>
  <c r="AE1113" i="23"/>
  <c r="M1114" i="23"/>
  <c r="N1114" i="23"/>
  <c r="O1114" i="23"/>
  <c r="P1114" i="23"/>
  <c r="Q1114" i="23"/>
  <c r="T1114" i="23"/>
  <c r="U1114" i="23"/>
  <c r="V1114" i="23"/>
  <c r="W1114" i="23"/>
  <c r="X1114" i="23"/>
  <c r="AA1114" i="23"/>
  <c r="AB1114" i="23"/>
  <c r="AC1114" i="23"/>
  <c r="AD1114" i="23"/>
  <c r="AE1114" i="23"/>
  <c r="M1115" i="23"/>
  <c r="N1115" i="23"/>
  <c r="O1115" i="23"/>
  <c r="P1115" i="23"/>
  <c r="Q1115" i="23"/>
  <c r="T1115" i="23"/>
  <c r="U1115" i="23"/>
  <c r="V1115" i="23"/>
  <c r="W1115" i="23"/>
  <c r="X1115" i="23"/>
  <c r="AA1115" i="23"/>
  <c r="AB1115" i="23"/>
  <c r="AC1115" i="23"/>
  <c r="AD1115" i="23"/>
  <c r="AE1115" i="23"/>
  <c r="M1116" i="23"/>
  <c r="N1116" i="23"/>
  <c r="O1116" i="23"/>
  <c r="P1116" i="23"/>
  <c r="Q1116" i="23"/>
  <c r="T1116" i="23"/>
  <c r="U1116" i="23"/>
  <c r="V1116" i="23"/>
  <c r="W1116" i="23"/>
  <c r="X1116" i="23"/>
  <c r="AA1116" i="23"/>
  <c r="AB1116" i="23"/>
  <c r="AC1116" i="23"/>
  <c r="AD1116" i="23"/>
  <c r="AE1116" i="23"/>
  <c r="M1117" i="23"/>
  <c r="N1117" i="23"/>
  <c r="O1117" i="23"/>
  <c r="P1117" i="23"/>
  <c r="Q1117" i="23"/>
  <c r="T1117" i="23"/>
  <c r="U1117" i="23"/>
  <c r="V1117" i="23"/>
  <c r="W1117" i="23"/>
  <c r="X1117" i="23"/>
  <c r="AA1117" i="23"/>
  <c r="AB1117" i="23"/>
  <c r="AC1117" i="23"/>
  <c r="AD1117" i="23"/>
  <c r="AE1117" i="23"/>
  <c r="M1118" i="23"/>
  <c r="N1118" i="23"/>
  <c r="O1118" i="23"/>
  <c r="P1118" i="23"/>
  <c r="Q1118" i="23"/>
  <c r="T1118" i="23"/>
  <c r="U1118" i="23"/>
  <c r="V1118" i="23"/>
  <c r="W1118" i="23"/>
  <c r="X1118" i="23"/>
  <c r="AA1118" i="23"/>
  <c r="AB1118" i="23"/>
  <c r="AC1118" i="23"/>
  <c r="AD1118" i="23"/>
  <c r="AE1118" i="23"/>
  <c r="M1119" i="23"/>
  <c r="N1119" i="23"/>
  <c r="O1119" i="23"/>
  <c r="P1119" i="23"/>
  <c r="Q1119" i="23"/>
  <c r="T1119" i="23"/>
  <c r="U1119" i="23"/>
  <c r="V1119" i="23"/>
  <c r="W1119" i="23"/>
  <c r="X1119" i="23"/>
  <c r="AA1119" i="23"/>
  <c r="AB1119" i="23"/>
  <c r="AC1119" i="23"/>
  <c r="AD1119" i="23"/>
  <c r="AE1119" i="23"/>
  <c r="M1120" i="23"/>
  <c r="N1120" i="23"/>
  <c r="O1120" i="23"/>
  <c r="P1120" i="23"/>
  <c r="Q1120" i="23"/>
  <c r="T1120" i="23"/>
  <c r="U1120" i="23"/>
  <c r="V1120" i="23"/>
  <c r="W1120" i="23"/>
  <c r="X1120" i="23"/>
  <c r="AA1120" i="23"/>
  <c r="AB1120" i="23"/>
  <c r="AC1120" i="23"/>
  <c r="AD1120" i="23"/>
  <c r="AE1120" i="23"/>
  <c r="M1121" i="23"/>
  <c r="N1121" i="23"/>
  <c r="O1121" i="23"/>
  <c r="P1121" i="23"/>
  <c r="Q1121" i="23"/>
  <c r="T1121" i="23"/>
  <c r="U1121" i="23"/>
  <c r="V1121" i="23"/>
  <c r="W1121" i="23"/>
  <c r="X1121" i="23"/>
  <c r="AA1121" i="23"/>
  <c r="AB1121" i="23"/>
  <c r="AC1121" i="23"/>
  <c r="AD1121" i="23"/>
  <c r="AE1121" i="23"/>
  <c r="M1122" i="23"/>
  <c r="N1122" i="23"/>
  <c r="O1122" i="23"/>
  <c r="P1122" i="23"/>
  <c r="Q1122" i="23"/>
  <c r="T1122" i="23"/>
  <c r="U1122" i="23"/>
  <c r="V1122" i="23"/>
  <c r="W1122" i="23"/>
  <c r="X1122" i="23"/>
  <c r="AA1122" i="23"/>
  <c r="AB1122" i="23"/>
  <c r="AC1122" i="23"/>
  <c r="AD1122" i="23"/>
  <c r="AE1122" i="23"/>
  <c r="M1123" i="23"/>
  <c r="N1123" i="23"/>
  <c r="O1123" i="23"/>
  <c r="P1123" i="23"/>
  <c r="Q1123" i="23"/>
  <c r="T1123" i="23"/>
  <c r="U1123" i="23"/>
  <c r="V1123" i="23"/>
  <c r="W1123" i="23"/>
  <c r="X1123" i="23"/>
  <c r="AA1123" i="23"/>
  <c r="AB1123" i="23"/>
  <c r="AC1123" i="23"/>
  <c r="AD1123" i="23"/>
  <c r="AE1123" i="23"/>
  <c r="M1124" i="23"/>
  <c r="N1124" i="23"/>
  <c r="O1124" i="23"/>
  <c r="P1124" i="23"/>
  <c r="Q1124" i="23"/>
  <c r="T1124" i="23"/>
  <c r="U1124" i="23"/>
  <c r="V1124" i="23"/>
  <c r="W1124" i="23"/>
  <c r="X1124" i="23"/>
  <c r="AA1124" i="23"/>
  <c r="AB1124" i="23"/>
  <c r="AC1124" i="23"/>
  <c r="AD1124" i="23"/>
  <c r="AE1124" i="23"/>
  <c r="M1125" i="23"/>
  <c r="N1125" i="23"/>
  <c r="O1125" i="23"/>
  <c r="P1125" i="23"/>
  <c r="Q1125" i="23"/>
  <c r="T1125" i="23"/>
  <c r="U1125" i="23"/>
  <c r="V1125" i="23"/>
  <c r="W1125" i="23"/>
  <c r="X1125" i="23"/>
  <c r="AA1125" i="23"/>
  <c r="AB1125" i="23"/>
  <c r="AC1125" i="23"/>
  <c r="AD1125" i="23"/>
  <c r="AE1125" i="23"/>
  <c r="M1126" i="23"/>
  <c r="N1126" i="23"/>
  <c r="O1126" i="23"/>
  <c r="P1126" i="23"/>
  <c r="Q1126" i="23"/>
  <c r="T1126" i="23"/>
  <c r="U1126" i="23"/>
  <c r="V1126" i="23"/>
  <c r="W1126" i="23"/>
  <c r="X1126" i="23"/>
  <c r="AA1126" i="23"/>
  <c r="AB1126" i="23"/>
  <c r="AC1126" i="23"/>
  <c r="AD1126" i="23"/>
  <c r="AE1126" i="23"/>
  <c r="M1127" i="23"/>
  <c r="N1127" i="23"/>
  <c r="O1127" i="23"/>
  <c r="P1127" i="23"/>
  <c r="Q1127" i="23"/>
  <c r="T1127" i="23"/>
  <c r="U1127" i="23"/>
  <c r="V1127" i="23"/>
  <c r="W1127" i="23"/>
  <c r="X1127" i="23"/>
  <c r="AA1127" i="23"/>
  <c r="AB1127" i="23"/>
  <c r="AC1127" i="23"/>
  <c r="AD1127" i="23"/>
  <c r="AE1127" i="23"/>
  <c r="M1128" i="23"/>
  <c r="N1128" i="23"/>
  <c r="O1128" i="23"/>
  <c r="P1128" i="23"/>
  <c r="Q1128" i="23"/>
  <c r="T1128" i="23"/>
  <c r="U1128" i="23"/>
  <c r="V1128" i="23"/>
  <c r="W1128" i="23"/>
  <c r="X1128" i="23"/>
  <c r="AA1128" i="23"/>
  <c r="AB1128" i="23"/>
  <c r="AC1128" i="23"/>
  <c r="AD1128" i="23"/>
  <c r="AE1128" i="23"/>
  <c r="M1129" i="23"/>
  <c r="N1129" i="23"/>
  <c r="O1129" i="23"/>
  <c r="P1129" i="23"/>
  <c r="Q1129" i="23"/>
  <c r="T1129" i="23"/>
  <c r="U1129" i="23"/>
  <c r="V1129" i="23"/>
  <c r="W1129" i="23"/>
  <c r="X1129" i="23"/>
  <c r="AA1129" i="23"/>
  <c r="AB1129" i="23"/>
  <c r="AC1129" i="23"/>
  <c r="AD1129" i="23"/>
  <c r="AE1129" i="23"/>
  <c r="M1130" i="23"/>
  <c r="N1130" i="23"/>
  <c r="O1130" i="23"/>
  <c r="P1130" i="23"/>
  <c r="Q1130" i="23"/>
  <c r="T1130" i="23"/>
  <c r="U1130" i="23"/>
  <c r="V1130" i="23"/>
  <c r="W1130" i="23"/>
  <c r="X1130" i="23"/>
  <c r="AA1130" i="23"/>
  <c r="AB1130" i="23"/>
  <c r="AC1130" i="23"/>
  <c r="AD1130" i="23"/>
  <c r="AE1130" i="23"/>
  <c r="M1131" i="23"/>
  <c r="N1131" i="23"/>
  <c r="O1131" i="23"/>
  <c r="P1131" i="23"/>
  <c r="Q1131" i="23"/>
  <c r="T1131" i="23"/>
  <c r="U1131" i="23"/>
  <c r="V1131" i="23"/>
  <c r="W1131" i="23"/>
  <c r="X1131" i="23"/>
  <c r="AA1131" i="23"/>
  <c r="AB1131" i="23"/>
  <c r="AC1131" i="23"/>
  <c r="AD1131" i="23"/>
  <c r="AE1131" i="23"/>
  <c r="M1132" i="23"/>
  <c r="N1132" i="23"/>
  <c r="O1132" i="23"/>
  <c r="P1132" i="23"/>
  <c r="Q1132" i="23"/>
  <c r="T1132" i="23"/>
  <c r="U1132" i="23"/>
  <c r="V1132" i="23"/>
  <c r="W1132" i="23"/>
  <c r="X1132" i="23"/>
  <c r="AA1132" i="23"/>
  <c r="AB1132" i="23"/>
  <c r="AC1132" i="23"/>
  <c r="AD1132" i="23"/>
  <c r="AE1132" i="23"/>
  <c r="M1133" i="23"/>
  <c r="N1133" i="23"/>
  <c r="O1133" i="23"/>
  <c r="P1133" i="23"/>
  <c r="Q1133" i="23"/>
  <c r="T1133" i="23"/>
  <c r="U1133" i="23"/>
  <c r="V1133" i="23"/>
  <c r="W1133" i="23"/>
  <c r="X1133" i="23"/>
  <c r="AA1133" i="23"/>
  <c r="AB1133" i="23"/>
  <c r="AC1133" i="23"/>
  <c r="AD1133" i="23"/>
  <c r="AE1133" i="23"/>
  <c r="M1134" i="23"/>
  <c r="N1134" i="23"/>
  <c r="O1134" i="23"/>
  <c r="P1134" i="23"/>
  <c r="Q1134" i="23"/>
  <c r="T1134" i="23"/>
  <c r="U1134" i="23"/>
  <c r="V1134" i="23"/>
  <c r="W1134" i="23"/>
  <c r="X1134" i="23"/>
  <c r="AA1134" i="23"/>
  <c r="AB1134" i="23"/>
  <c r="AC1134" i="23"/>
  <c r="AD1134" i="23"/>
  <c r="AE1134" i="23"/>
  <c r="M1135" i="23"/>
  <c r="N1135" i="23"/>
  <c r="O1135" i="23"/>
  <c r="P1135" i="23"/>
  <c r="Q1135" i="23"/>
  <c r="T1135" i="23"/>
  <c r="U1135" i="23"/>
  <c r="V1135" i="23"/>
  <c r="W1135" i="23"/>
  <c r="X1135" i="23"/>
  <c r="AA1135" i="23"/>
  <c r="AB1135" i="23"/>
  <c r="AC1135" i="23"/>
  <c r="AD1135" i="23"/>
  <c r="AE1135" i="23"/>
  <c r="M1136" i="23"/>
  <c r="N1136" i="23"/>
  <c r="O1136" i="23"/>
  <c r="P1136" i="23"/>
  <c r="Q1136" i="23"/>
  <c r="T1136" i="23"/>
  <c r="U1136" i="23"/>
  <c r="V1136" i="23"/>
  <c r="W1136" i="23"/>
  <c r="X1136" i="23"/>
  <c r="AA1136" i="23"/>
  <c r="AB1136" i="23"/>
  <c r="AC1136" i="23"/>
  <c r="AD1136" i="23"/>
  <c r="AE1136" i="23"/>
  <c r="M1137" i="23"/>
  <c r="N1137" i="23"/>
  <c r="O1137" i="23"/>
  <c r="P1137" i="23"/>
  <c r="Q1137" i="23"/>
  <c r="T1137" i="23"/>
  <c r="U1137" i="23"/>
  <c r="V1137" i="23"/>
  <c r="W1137" i="23"/>
  <c r="X1137" i="23"/>
  <c r="AA1137" i="23"/>
  <c r="AB1137" i="23"/>
  <c r="AC1137" i="23"/>
  <c r="AD1137" i="23"/>
  <c r="AE1137" i="23"/>
  <c r="M1138" i="23"/>
  <c r="N1138" i="23"/>
  <c r="O1138" i="23"/>
  <c r="P1138" i="23"/>
  <c r="Q1138" i="23"/>
  <c r="T1138" i="23"/>
  <c r="U1138" i="23"/>
  <c r="V1138" i="23"/>
  <c r="W1138" i="23"/>
  <c r="X1138" i="23"/>
  <c r="AA1138" i="23"/>
  <c r="AB1138" i="23"/>
  <c r="AC1138" i="23"/>
  <c r="AD1138" i="23"/>
  <c r="AE1138" i="23"/>
  <c r="M1139" i="23"/>
  <c r="N1139" i="23"/>
  <c r="O1139" i="23"/>
  <c r="P1139" i="23"/>
  <c r="Q1139" i="23"/>
  <c r="T1139" i="23"/>
  <c r="U1139" i="23"/>
  <c r="V1139" i="23"/>
  <c r="W1139" i="23"/>
  <c r="X1139" i="23"/>
  <c r="AA1139" i="23"/>
  <c r="AB1139" i="23"/>
  <c r="AC1139" i="23"/>
  <c r="AD1139" i="23"/>
  <c r="AE1139" i="23"/>
  <c r="M1140" i="23"/>
  <c r="N1140" i="23"/>
  <c r="O1140" i="23"/>
  <c r="P1140" i="23"/>
  <c r="Q1140" i="23"/>
  <c r="T1140" i="23"/>
  <c r="U1140" i="23"/>
  <c r="V1140" i="23"/>
  <c r="W1140" i="23"/>
  <c r="X1140" i="23"/>
  <c r="AA1140" i="23"/>
  <c r="AB1140" i="23"/>
  <c r="AC1140" i="23"/>
  <c r="AD1140" i="23"/>
  <c r="AE1140" i="23"/>
  <c r="M1141" i="23"/>
  <c r="N1141" i="23"/>
  <c r="O1141" i="23"/>
  <c r="P1141" i="23"/>
  <c r="Q1141" i="23"/>
  <c r="T1141" i="23"/>
  <c r="U1141" i="23"/>
  <c r="V1141" i="23"/>
  <c r="W1141" i="23"/>
  <c r="X1141" i="23"/>
  <c r="AA1141" i="23"/>
  <c r="AB1141" i="23"/>
  <c r="AC1141" i="23"/>
  <c r="AD1141" i="23"/>
  <c r="AE1141" i="23"/>
  <c r="M1142" i="23"/>
  <c r="N1142" i="23"/>
  <c r="O1142" i="23"/>
  <c r="P1142" i="23"/>
  <c r="Q1142" i="23"/>
  <c r="T1142" i="23"/>
  <c r="U1142" i="23"/>
  <c r="V1142" i="23"/>
  <c r="W1142" i="23"/>
  <c r="X1142" i="23"/>
  <c r="AA1142" i="23"/>
  <c r="AB1142" i="23"/>
  <c r="AC1142" i="23"/>
  <c r="AD1142" i="23"/>
  <c r="AE1142" i="23"/>
  <c r="M1143" i="23"/>
  <c r="N1143" i="23"/>
  <c r="O1143" i="23"/>
  <c r="P1143" i="23"/>
  <c r="Q1143" i="23"/>
  <c r="T1143" i="23"/>
  <c r="U1143" i="23"/>
  <c r="V1143" i="23"/>
  <c r="W1143" i="23"/>
  <c r="X1143" i="23"/>
  <c r="AA1143" i="23"/>
  <c r="AB1143" i="23"/>
  <c r="AC1143" i="23"/>
  <c r="AD1143" i="23"/>
  <c r="AE1143" i="23"/>
  <c r="M1144" i="23"/>
  <c r="N1144" i="23"/>
  <c r="O1144" i="23"/>
  <c r="P1144" i="23"/>
  <c r="Q1144" i="23"/>
  <c r="T1144" i="23"/>
  <c r="U1144" i="23"/>
  <c r="V1144" i="23"/>
  <c r="W1144" i="23"/>
  <c r="X1144" i="23"/>
  <c r="AA1144" i="23"/>
  <c r="AB1144" i="23"/>
  <c r="AC1144" i="23"/>
  <c r="AD1144" i="23"/>
  <c r="AE1144" i="23"/>
  <c r="M1145" i="23"/>
  <c r="N1145" i="23"/>
  <c r="O1145" i="23"/>
  <c r="P1145" i="23"/>
  <c r="Q1145" i="23"/>
  <c r="T1145" i="23"/>
  <c r="U1145" i="23"/>
  <c r="V1145" i="23"/>
  <c r="W1145" i="23"/>
  <c r="X1145" i="23"/>
  <c r="AA1145" i="23"/>
  <c r="AB1145" i="23"/>
  <c r="AC1145" i="23"/>
  <c r="AD1145" i="23"/>
  <c r="AE1145" i="23"/>
  <c r="M1146" i="23"/>
  <c r="N1146" i="23"/>
  <c r="O1146" i="23"/>
  <c r="P1146" i="23"/>
  <c r="Q1146" i="23"/>
  <c r="T1146" i="23"/>
  <c r="U1146" i="23"/>
  <c r="V1146" i="23"/>
  <c r="W1146" i="23"/>
  <c r="X1146" i="23"/>
  <c r="AA1146" i="23"/>
  <c r="AB1146" i="23"/>
  <c r="AC1146" i="23"/>
  <c r="AD1146" i="23"/>
  <c r="AE1146" i="23"/>
  <c r="M1147" i="23"/>
  <c r="N1147" i="23"/>
  <c r="O1147" i="23"/>
  <c r="P1147" i="23"/>
  <c r="Q1147" i="23"/>
  <c r="T1147" i="23"/>
  <c r="U1147" i="23"/>
  <c r="V1147" i="23"/>
  <c r="W1147" i="23"/>
  <c r="X1147" i="23"/>
  <c r="AA1147" i="23"/>
  <c r="AB1147" i="23"/>
  <c r="AC1147" i="23"/>
  <c r="AD1147" i="23"/>
  <c r="AE1147" i="23"/>
  <c r="M1148" i="23"/>
  <c r="N1148" i="23"/>
  <c r="O1148" i="23"/>
  <c r="P1148" i="23"/>
  <c r="Q1148" i="23"/>
  <c r="T1148" i="23"/>
  <c r="U1148" i="23"/>
  <c r="V1148" i="23"/>
  <c r="W1148" i="23"/>
  <c r="X1148" i="23"/>
  <c r="AA1148" i="23"/>
  <c r="AB1148" i="23"/>
  <c r="AC1148" i="23"/>
  <c r="AD1148" i="23"/>
  <c r="AE1148" i="23"/>
  <c r="M1149" i="23"/>
  <c r="N1149" i="23"/>
  <c r="O1149" i="23"/>
  <c r="P1149" i="23"/>
  <c r="Q1149" i="23"/>
  <c r="T1149" i="23"/>
  <c r="U1149" i="23"/>
  <c r="V1149" i="23"/>
  <c r="W1149" i="23"/>
  <c r="X1149" i="23"/>
  <c r="AA1149" i="23"/>
  <c r="AB1149" i="23"/>
  <c r="AC1149" i="23"/>
  <c r="AD1149" i="23"/>
  <c r="AE1149" i="23"/>
  <c r="M1150" i="23"/>
  <c r="N1150" i="23"/>
  <c r="O1150" i="23"/>
  <c r="P1150" i="23"/>
  <c r="Q1150" i="23"/>
  <c r="T1150" i="23"/>
  <c r="U1150" i="23"/>
  <c r="V1150" i="23"/>
  <c r="W1150" i="23"/>
  <c r="X1150" i="23"/>
  <c r="AA1150" i="23"/>
  <c r="AB1150" i="23"/>
  <c r="AC1150" i="23"/>
  <c r="AD1150" i="23"/>
  <c r="AE1150" i="23"/>
  <c r="M1151" i="23"/>
  <c r="N1151" i="23"/>
  <c r="O1151" i="23"/>
  <c r="P1151" i="23"/>
  <c r="Q1151" i="23"/>
  <c r="T1151" i="23"/>
  <c r="U1151" i="23"/>
  <c r="V1151" i="23"/>
  <c r="W1151" i="23"/>
  <c r="X1151" i="23"/>
  <c r="AA1151" i="23"/>
  <c r="AB1151" i="23"/>
  <c r="AC1151" i="23"/>
  <c r="AD1151" i="23"/>
  <c r="AE1151" i="23"/>
  <c r="M1152" i="23"/>
  <c r="N1152" i="23"/>
  <c r="O1152" i="23"/>
  <c r="P1152" i="23"/>
  <c r="Q1152" i="23"/>
  <c r="T1152" i="23"/>
  <c r="U1152" i="23"/>
  <c r="V1152" i="23"/>
  <c r="W1152" i="23"/>
  <c r="X1152" i="23"/>
  <c r="AA1152" i="23"/>
  <c r="AB1152" i="23"/>
  <c r="AC1152" i="23"/>
  <c r="AD1152" i="23"/>
  <c r="AE1152" i="23"/>
  <c r="M1153" i="23"/>
  <c r="N1153" i="23"/>
  <c r="O1153" i="23"/>
  <c r="P1153" i="23"/>
  <c r="Q1153" i="23"/>
  <c r="T1153" i="23"/>
  <c r="U1153" i="23"/>
  <c r="V1153" i="23"/>
  <c r="W1153" i="23"/>
  <c r="X1153" i="23"/>
  <c r="AA1153" i="23"/>
  <c r="AB1153" i="23"/>
  <c r="AC1153" i="23"/>
  <c r="AD1153" i="23"/>
  <c r="AE1153" i="23"/>
  <c r="M1154" i="23"/>
  <c r="N1154" i="23"/>
  <c r="O1154" i="23"/>
  <c r="P1154" i="23"/>
  <c r="Q1154" i="23"/>
  <c r="T1154" i="23"/>
  <c r="U1154" i="23"/>
  <c r="V1154" i="23"/>
  <c r="W1154" i="23"/>
  <c r="X1154" i="23"/>
  <c r="AA1154" i="23"/>
  <c r="AB1154" i="23"/>
  <c r="AC1154" i="23"/>
  <c r="AD1154" i="23"/>
  <c r="AE1154" i="23"/>
  <c r="M1155" i="23"/>
  <c r="N1155" i="23"/>
  <c r="O1155" i="23"/>
  <c r="P1155" i="23"/>
  <c r="Q1155" i="23"/>
  <c r="T1155" i="23"/>
  <c r="U1155" i="23"/>
  <c r="V1155" i="23"/>
  <c r="W1155" i="23"/>
  <c r="X1155" i="23"/>
  <c r="AA1155" i="23"/>
  <c r="AB1155" i="23"/>
  <c r="AC1155" i="23"/>
  <c r="AD1155" i="23"/>
  <c r="AE1155" i="23"/>
  <c r="M1156" i="23"/>
  <c r="N1156" i="23"/>
  <c r="O1156" i="23"/>
  <c r="P1156" i="23"/>
  <c r="Q1156" i="23"/>
  <c r="T1156" i="23"/>
  <c r="U1156" i="23"/>
  <c r="V1156" i="23"/>
  <c r="W1156" i="23"/>
  <c r="X1156" i="23"/>
  <c r="AA1156" i="23"/>
  <c r="AB1156" i="23"/>
  <c r="AC1156" i="23"/>
  <c r="AD1156" i="23"/>
  <c r="AE1156" i="23"/>
  <c r="M1157" i="23"/>
  <c r="N1157" i="23"/>
  <c r="O1157" i="23"/>
  <c r="P1157" i="23"/>
  <c r="Q1157" i="23"/>
  <c r="T1157" i="23"/>
  <c r="U1157" i="23"/>
  <c r="V1157" i="23"/>
  <c r="W1157" i="23"/>
  <c r="X1157" i="23"/>
  <c r="AA1157" i="23"/>
  <c r="AB1157" i="23"/>
  <c r="AC1157" i="23"/>
  <c r="AD1157" i="23"/>
  <c r="AE1157" i="23"/>
  <c r="M1158" i="23"/>
  <c r="N1158" i="23"/>
  <c r="O1158" i="23"/>
  <c r="P1158" i="23"/>
  <c r="Q1158" i="23"/>
  <c r="T1158" i="23"/>
  <c r="U1158" i="23"/>
  <c r="V1158" i="23"/>
  <c r="W1158" i="23"/>
  <c r="X1158" i="23"/>
  <c r="AA1158" i="23"/>
  <c r="AB1158" i="23"/>
  <c r="AC1158" i="23"/>
  <c r="AD1158" i="23"/>
  <c r="AE1158" i="23"/>
  <c r="M1159" i="23"/>
  <c r="N1159" i="23"/>
  <c r="O1159" i="23"/>
  <c r="P1159" i="23"/>
  <c r="Q1159" i="23"/>
  <c r="T1159" i="23"/>
  <c r="U1159" i="23"/>
  <c r="V1159" i="23"/>
  <c r="W1159" i="23"/>
  <c r="X1159" i="23"/>
  <c r="AA1159" i="23"/>
  <c r="AB1159" i="23"/>
  <c r="AC1159" i="23"/>
  <c r="AD1159" i="23"/>
  <c r="AE1159" i="23"/>
  <c r="M1160" i="23"/>
  <c r="N1160" i="23"/>
  <c r="O1160" i="23"/>
  <c r="P1160" i="23"/>
  <c r="Q1160" i="23"/>
  <c r="T1160" i="23"/>
  <c r="U1160" i="23"/>
  <c r="V1160" i="23"/>
  <c r="W1160" i="23"/>
  <c r="X1160" i="23"/>
  <c r="AA1160" i="23"/>
  <c r="AB1160" i="23"/>
  <c r="AC1160" i="23"/>
  <c r="AD1160" i="23"/>
  <c r="AE1160" i="23"/>
  <c r="M1161" i="23"/>
  <c r="N1161" i="23"/>
  <c r="O1161" i="23"/>
  <c r="P1161" i="23"/>
  <c r="Q1161" i="23"/>
  <c r="T1161" i="23"/>
  <c r="U1161" i="23"/>
  <c r="V1161" i="23"/>
  <c r="W1161" i="23"/>
  <c r="X1161" i="23"/>
  <c r="AA1161" i="23"/>
  <c r="AB1161" i="23"/>
  <c r="AC1161" i="23"/>
  <c r="AD1161" i="23"/>
  <c r="AE1161" i="23"/>
  <c r="M1162" i="23"/>
  <c r="N1162" i="23"/>
  <c r="O1162" i="23"/>
  <c r="P1162" i="23"/>
  <c r="Q1162" i="23"/>
  <c r="T1162" i="23"/>
  <c r="U1162" i="23"/>
  <c r="V1162" i="23"/>
  <c r="W1162" i="23"/>
  <c r="X1162" i="23"/>
  <c r="AA1162" i="23"/>
  <c r="AB1162" i="23"/>
  <c r="AC1162" i="23"/>
  <c r="AD1162" i="23"/>
  <c r="AE1162" i="23"/>
  <c r="M1163" i="23"/>
  <c r="N1163" i="23"/>
  <c r="O1163" i="23"/>
  <c r="P1163" i="23"/>
  <c r="Q1163" i="23"/>
  <c r="T1163" i="23"/>
  <c r="U1163" i="23"/>
  <c r="V1163" i="23"/>
  <c r="W1163" i="23"/>
  <c r="X1163" i="23"/>
  <c r="AA1163" i="23"/>
  <c r="AB1163" i="23"/>
  <c r="AC1163" i="23"/>
  <c r="AD1163" i="23"/>
  <c r="AE1163" i="23"/>
  <c r="M1164" i="23"/>
  <c r="N1164" i="23"/>
  <c r="O1164" i="23"/>
  <c r="P1164" i="23"/>
  <c r="Q1164" i="23"/>
  <c r="T1164" i="23"/>
  <c r="U1164" i="23"/>
  <c r="V1164" i="23"/>
  <c r="W1164" i="23"/>
  <c r="X1164" i="23"/>
  <c r="AA1164" i="23"/>
  <c r="AB1164" i="23"/>
  <c r="AC1164" i="23"/>
  <c r="AD1164" i="23"/>
  <c r="AE1164" i="23"/>
  <c r="M1165" i="23"/>
  <c r="N1165" i="23"/>
  <c r="O1165" i="23"/>
  <c r="P1165" i="23"/>
  <c r="Q1165" i="23"/>
  <c r="T1165" i="23"/>
  <c r="U1165" i="23"/>
  <c r="V1165" i="23"/>
  <c r="W1165" i="23"/>
  <c r="X1165" i="23"/>
  <c r="AA1165" i="23"/>
  <c r="AB1165" i="23"/>
  <c r="AC1165" i="23"/>
  <c r="AD1165" i="23"/>
  <c r="AE1165" i="23"/>
  <c r="M1166" i="23"/>
  <c r="N1166" i="23"/>
  <c r="O1166" i="23"/>
  <c r="P1166" i="23"/>
  <c r="Q1166" i="23"/>
  <c r="T1166" i="23"/>
  <c r="U1166" i="23"/>
  <c r="V1166" i="23"/>
  <c r="W1166" i="23"/>
  <c r="X1166" i="23"/>
  <c r="AA1166" i="23"/>
  <c r="AB1166" i="23"/>
  <c r="AC1166" i="23"/>
  <c r="AD1166" i="23"/>
  <c r="AE1166" i="23"/>
  <c r="M1167" i="23"/>
  <c r="N1167" i="23"/>
  <c r="O1167" i="23"/>
  <c r="P1167" i="23"/>
  <c r="Q1167" i="23"/>
  <c r="T1167" i="23"/>
  <c r="U1167" i="23"/>
  <c r="V1167" i="23"/>
  <c r="W1167" i="23"/>
  <c r="X1167" i="23"/>
  <c r="AA1167" i="23"/>
  <c r="AB1167" i="23"/>
  <c r="AC1167" i="23"/>
  <c r="AD1167" i="23"/>
  <c r="AE1167" i="23"/>
  <c r="M1168" i="23"/>
  <c r="N1168" i="23"/>
  <c r="O1168" i="23"/>
  <c r="P1168" i="23"/>
  <c r="Q1168" i="23"/>
  <c r="T1168" i="23"/>
  <c r="U1168" i="23"/>
  <c r="V1168" i="23"/>
  <c r="W1168" i="23"/>
  <c r="X1168" i="23"/>
  <c r="AA1168" i="23"/>
  <c r="AB1168" i="23"/>
  <c r="AC1168" i="23"/>
  <c r="AD1168" i="23"/>
  <c r="AE1168" i="23"/>
  <c r="M1169" i="23"/>
  <c r="N1169" i="23"/>
  <c r="O1169" i="23"/>
  <c r="P1169" i="23"/>
  <c r="Q1169" i="23"/>
  <c r="T1169" i="23"/>
  <c r="U1169" i="23"/>
  <c r="V1169" i="23"/>
  <c r="W1169" i="23"/>
  <c r="X1169" i="23"/>
  <c r="AA1169" i="23"/>
  <c r="AB1169" i="23"/>
  <c r="AC1169" i="23"/>
  <c r="AD1169" i="23"/>
  <c r="AE1169" i="23"/>
  <c r="M1170" i="23"/>
  <c r="N1170" i="23"/>
  <c r="O1170" i="23"/>
  <c r="P1170" i="23"/>
  <c r="Q1170" i="23"/>
  <c r="T1170" i="23"/>
  <c r="U1170" i="23"/>
  <c r="V1170" i="23"/>
  <c r="W1170" i="23"/>
  <c r="X1170" i="23"/>
  <c r="AA1170" i="23"/>
  <c r="AB1170" i="23"/>
  <c r="AC1170" i="23"/>
  <c r="AD1170" i="23"/>
  <c r="AE1170" i="23"/>
  <c r="M1171" i="23"/>
  <c r="N1171" i="23"/>
  <c r="O1171" i="23"/>
  <c r="P1171" i="23"/>
  <c r="Q1171" i="23"/>
  <c r="T1171" i="23"/>
  <c r="U1171" i="23"/>
  <c r="V1171" i="23"/>
  <c r="W1171" i="23"/>
  <c r="X1171" i="23"/>
  <c r="AA1171" i="23"/>
  <c r="AB1171" i="23"/>
  <c r="AC1171" i="23"/>
  <c r="AD1171" i="23"/>
  <c r="AE1171" i="23"/>
  <c r="M1172" i="23"/>
  <c r="N1172" i="23"/>
  <c r="O1172" i="23"/>
  <c r="P1172" i="23"/>
  <c r="Q1172" i="23"/>
  <c r="T1172" i="23"/>
  <c r="U1172" i="23"/>
  <c r="V1172" i="23"/>
  <c r="W1172" i="23"/>
  <c r="X1172" i="23"/>
  <c r="AA1172" i="23"/>
  <c r="AB1172" i="23"/>
  <c r="AC1172" i="23"/>
  <c r="AD1172" i="23"/>
  <c r="AE1172" i="23"/>
  <c r="M1173" i="23"/>
  <c r="N1173" i="23"/>
  <c r="O1173" i="23"/>
  <c r="P1173" i="23"/>
  <c r="Q1173" i="23"/>
  <c r="T1173" i="23"/>
  <c r="U1173" i="23"/>
  <c r="V1173" i="23"/>
  <c r="W1173" i="23"/>
  <c r="X1173" i="23"/>
  <c r="AA1173" i="23"/>
  <c r="AB1173" i="23"/>
  <c r="AC1173" i="23"/>
  <c r="AD1173" i="23"/>
  <c r="AE1173" i="23"/>
  <c r="M1174" i="23"/>
  <c r="N1174" i="23"/>
  <c r="O1174" i="23"/>
  <c r="P1174" i="23"/>
  <c r="Q1174" i="23"/>
  <c r="T1174" i="23"/>
  <c r="U1174" i="23"/>
  <c r="V1174" i="23"/>
  <c r="W1174" i="23"/>
  <c r="X1174" i="23"/>
  <c r="AA1174" i="23"/>
  <c r="AB1174" i="23"/>
  <c r="AC1174" i="23"/>
  <c r="AD1174" i="23"/>
  <c r="AE1174" i="23"/>
  <c r="M1175" i="23"/>
  <c r="N1175" i="23"/>
  <c r="O1175" i="23"/>
  <c r="P1175" i="23"/>
  <c r="Q1175" i="23"/>
  <c r="T1175" i="23"/>
  <c r="U1175" i="23"/>
  <c r="V1175" i="23"/>
  <c r="W1175" i="23"/>
  <c r="X1175" i="23"/>
  <c r="AA1175" i="23"/>
  <c r="AB1175" i="23"/>
  <c r="AC1175" i="23"/>
  <c r="AD1175" i="23"/>
  <c r="AE1175" i="23"/>
  <c r="M1176" i="23"/>
  <c r="N1176" i="23"/>
  <c r="O1176" i="23"/>
  <c r="P1176" i="23"/>
  <c r="Q1176" i="23"/>
  <c r="T1176" i="23"/>
  <c r="U1176" i="23"/>
  <c r="V1176" i="23"/>
  <c r="W1176" i="23"/>
  <c r="X1176" i="23"/>
  <c r="AA1176" i="23"/>
  <c r="AB1176" i="23"/>
  <c r="AC1176" i="23"/>
  <c r="AD1176" i="23"/>
  <c r="AE1176" i="23"/>
  <c r="M1177" i="23"/>
  <c r="N1177" i="23"/>
  <c r="O1177" i="23"/>
  <c r="P1177" i="23"/>
  <c r="Q1177" i="23"/>
  <c r="T1177" i="23"/>
  <c r="U1177" i="23"/>
  <c r="V1177" i="23"/>
  <c r="W1177" i="23"/>
  <c r="X1177" i="23"/>
  <c r="AA1177" i="23"/>
  <c r="AB1177" i="23"/>
  <c r="AC1177" i="23"/>
  <c r="AD1177" i="23"/>
  <c r="AE1177" i="23"/>
  <c r="K3" i="23"/>
  <c r="K4" i="23"/>
  <c r="K5" i="23"/>
  <c r="K6" i="23"/>
  <c r="K7" i="23"/>
  <c r="K8" i="23"/>
  <c r="K9" i="23"/>
  <c r="K10" i="23"/>
  <c r="K11" i="23"/>
  <c r="K12" i="23"/>
  <c r="K13" i="23"/>
  <c r="K14" i="23"/>
  <c r="K15" i="23"/>
  <c r="K16" i="23"/>
  <c r="K17" i="23"/>
  <c r="K18" i="23"/>
  <c r="K19" i="23"/>
  <c r="K20" i="23"/>
  <c r="K21" i="23"/>
  <c r="K22" i="23"/>
  <c r="H23" i="23"/>
  <c r="K23" i="23"/>
  <c r="K24" i="23"/>
  <c r="K25" i="23"/>
  <c r="K26" i="23"/>
  <c r="K27" i="23"/>
  <c r="K28" i="23"/>
  <c r="K29" i="23"/>
  <c r="K30" i="23"/>
  <c r="K31" i="23"/>
  <c r="K32" i="23"/>
  <c r="K33" i="23"/>
  <c r="K34" i="23"/>
  <c r="K35" i="23"/>
  <c r="K36" i="23"/>
  <c r="K37" i="23"/>
  <c r="K38" i="23"/>
  <c r="K39" i="23"/>
  <c r="K40" i="23"/>
  <c r="K41" i="23"/>
  <c r="K42" i="23"/>
  <c r="K43" i="23"/>
  <c r="K44" i="23"/>
  <c r="K45" i="23"/>
  <c r="K46" i="23"/>
  <c r="K47" i="23"/>
  <c r="K48" i="23"/>
  <c r="K49" i="23"/>
  <c r="K50" i="23"/>
  <c r="K51" i="23"/>
  <c r="K52" i="23"/>
  <c r="K53" i="23"/>
  <c r="K54" i="23"/>
  <c r="K55" i="23"/>
  <c r="K56" i="23"/>
  <c r="H57" i="23"/>
  <c r="K57" i="23"/>
  <c r="K58" i="23"/>
  <c r="H59" i="23"/>
  <c r="K59" i="23"/>
  <c r="H261" i="23"/>
  <c r="K60" i="23"/>
  <c r="K61" i="23"/>
  <c r="K62" i="23"/>
  <c r="K63" i="23"/>
  <c r="K64" i="23"/>
  <c r="K65" i="23"/>
  <c r="K66" i="23"/>
  <c r="K67" i="23"/>
  <c r="K68" i="23"/>
  <c r="K69" i="23"/>
  <c r="K70" i="23"/>
  <c r="K71" i="23"/>
  <c r="K72" i="23"/>
  <c r="K73" i="23"/>
  <c r="K74" i="23"/>
  <c r="H75" i="23"/>
  <c r="K75" i="23"/>
  <c r="K76" i="23"/>
  <c r="K77" i="23"/>
  <c r="K78" i="23"/>
  <c r="K79" i="23"/>
  <c r="K80" i="23"/>
  <c r="K81" i="23"/>
  <c r="K82" i="23"/>
  <c r="K83" i="23"/>
  <c r="K84" i="23"/>
  <c r="H352" i="23"/>
  <c r="K85" i="23"/>
  <c r="K86" i="23"/>
  <c r="K87" i="23"/>
  <c r="K88" i="23"/>
  <c r="K89" i="23"/>
  <c r="K90" i="23"/>
  <c r="H225" i="23"/>
  <c r="K91" i="23"/>
  <c r="K92" i="23"/>
  <c r="K93" i="23"/>
  <c r="K94" i="23"/>
  <c r="K95" i="23"/>
  <c r="K96" i="23"/>
  <c r="H97" i="23"/>
  <c r="K97" i="23"/>
  <c r="K98" i="23"/>
  <c r="K99" i="23"/>
  <c r="K100" i="23"/>
  <c r="K101" i="23"/>
  <c r="H102" i="23"/>
  <c r="K102" i="23"/>
  <c r="H103" i="23"/>
  <c r="K103" i="23"/>
  <c r="K104" i="23"/>
  <c r="K105" i="23"/>
  <c r="K106" i="23"/>
  <c r="K107" i="23"/>
  <c r="K108" i="23"/>
  <c r="K109" i="23"/>
  <c r="K110" i="23"/>
  <c r="K111" i="23"/>
  <c r="K112" i="23"/>
  <c r="K113" i="23"/>
  <c r="K114" i="23"/>
  <c r="K115" i="23"/>
  <c r="K116" i="23"/>
  <c r="K117" i="23"/>
  <c r="K118" i="23"/>
  <c r="K119" i="23"/>
  <c r="K120" i="23"/>
  <c r="K121" i="23"/>
  <c r="K122" i="23"/>
  <c r="K123" i="23"/>
  <c r="K124" i="23"/>
  <c r="K125" i="23"/>
  <c r="K126" i="23"/>
  <c r="K127" i="23"/>
  <c r="K128" i="23"/>
  <c r="K129" i="23"/>
  <c r="K130" i="23"/>
  <c r="K131" i="23"/>
  <c r="K132" i="23"/>
  <c r="K133" i="23"/>
  <c r="K134" i="23"/>
  <c r="K135" i="23"/>
  <c r="K136" i="23"/>
  <c r="K137" i="23"/>
  <c r="K138" i="23"/>
  <c r="K139" i="23"/>
  <c r="K140" i="23"/>
  <c r="K141" i="23"/>
  <c r="K142" i="23"/>
  <c r="K143" i="23"/>
  <c r="K144" i="23"/>
  <c r="K145" i="23"/>
  <c r="K146" i="23"/>
  <c r="K147" i="23"/>
  <c r="K148" i="23"/>
  <c r="K149" i="23"/>
  <c r="K150" i="23"/>
  <c r="K151" i="23"/>
  <c r="H152" i="23"/>
  <c r="K152" i="23"/>
  <c r="K153" i="23"/>
  <c r="K154" i="23"/>
  <c r="K155" i="23"/>
  <c r="K156" i="23"/>
  <c r="K157" i="23"/>
  <c r="K158" i="23"/>
  <c r="K159" i="23"/>
  <c r="K160" i="23"/>
  <c r="K161" i="23"/>
  <c r="K162" i="23"/>
  <c r="K163" i="23"/>
  <c r="K164" i="23"/>
  <c r="K165" i="23"/>
  <c r="K166" i="23"/>
  <c r="K167" i="23"/>
  <c r="H447" i="23"/>
  <c r="K168" i="23"/>
  <c r="K169" i="23"/>
  <c r="K170" i="23"/>
  <c r="K171" i="23"/>
  <c r="K172" i="23"/>
  <c r="K173" i="23"/>
  <c r="K174" i="23"/>
  <c r="K175" i="23"/>
  <c r="K176" i="23"/>
  <c r="K177" i="23"/>
  <c r="K178" i="23"/>
  <c r="H179" i="23"/>
  <c r="K179" i="23"/>
  <c r="H180" i="23"/>
  <c r="K180" i="23"/>
  <c r="H928" i="23"/>
  <c r="K181" i="23"/>
  <c r="K182" i="23"/>
  <c r="K183" i="23"/>
  <c r="K184" i="23"/>
  <c r="K185" i="23"/>
  <c r="K186" i="23"/>
  <c r="H187" i="23"/>
  <c r="K187" i="23"/>
  <c r="K188" i="23"/>
  <c r="K189" i="23"/>
  <c r="K190" i="23"/>
  <c r="H191" i="23"/>
  <c r="K191" i="23"/>
  <c r="K192" i="23"/>
  <c r="H193" i="23"/>
  <c r="K193" i="23"/>
  <c r="K194" i="23"/>
  <c r="K195" i="23"/>
  <c r="H196" i="23"/>
  <c r="K196" i="23"/>
  <c r="K197" i="23"/>
  <c r="K198" i="23"/>
  <c r="H199" i="23"/>
  <c r="K199" i="23"/>
  <c r="K200" i="23"/>
  <c r="K201" i="23"/>
  <c r="H202" i="23"/>
  <c r="K202" i="23"/>
  <c r="K203" i="23"/>
  <c r="H844" i="23"/>
  <c r="K204" i="23"/>
  <c r="K205" i="23"/>
  <c r="K206" i="23"/>
  <c r="K207" i="23"/>
  <c r="K208" i="23"/>
  <c r="K209" i="23"/>
  <c r="K210" i="23"/>
  <c r="K211" i="23"/>
  <c r="K212" i="23"/>
  <c r="K213" i="23"/>
  <c r="K214" i="23"/>
  <c r="H639" i="23"/>
  <c r="K215" i="23"/>
  <c r="K216" i="23"/>
  <c r="K217" i="23"/>
  <c r="K218" i="23"/>
  <c r="K219" i="23"/>
  <c r="K220" i="23"/>
  <c r="K221" i="23"/>
  <c r="H222" i="23"/>
  <c r="K222" i="23"/>
  <c r="H634" i="23"/>
  <c r="K223" i="23"/>
  <c r="K224" i="23"/>
  <c r="K225" i="23"/>
  <c r="K226" i="23"/>
  <c r="K227" i="23"/>
  <c r="K228" i="23"/>
  <c r="K229" i="23"/>
  <c r="K230" i="23"/>
  <c r="K231" i="23"/>
  <c r="K232" i="23"/>
  <c r="H233" i="23"/>
  <c r="K233" i="23"/>
  <c r="K234" i="23"/>
  <c r="K235" i="23"/>
  <c r="K236" i="23"/>
  <c r="K237" i="23"/>
  <c r="H238" i="23"/>
  <c r="K238" i="23"/>
  <c r="K239" i="23"/>
  <c r="H240" i="23"/>
  <c r="K240" i="23"/>
  <c r="H241" i="23"/>
  <c r="K241" i="23"/>
  <c r="K242" i="23"/>
  <c r="K243" i="23"/>
  <c r="K244" i="23"/>
  <c r="K245" i="23"/>
  <c r="K246" i="23"/>
  <c r="H694" i="23"/>
  <c r="K247" i="23"/>
  <c r="K248" i="23"/>
  <c r="K249" i="23"/>
  <c r="K250" i="23"/>
  <c r="K251" i="23"/>
  <c r="K252" i="23"/>
  <c r="K253" i="23"/>
  <c r="K254" i="23"/>
  <c r="K255" i="23"/>
  <c r="K256" i="23"/>
  <c r="H257" i="23"/>
  <c r="K257" i="23"/>
  <c r="K258" i="23"/>
  <c r="K259" i="23"/>
  <c r="H260" i="23"/>
  <c r="K260" i="23"/>
  <c r="K261" i="23"/>
  <c r="K262" i="23"/>
  <c r="K263" i="23"/>
  <c r="K264" i="23"/>
  <c r="K265" i="23"/>
  <c r="K266" i="23"/>
  <c r="H267" i="23"/>
  <c r="K267" i="23"/>
  <c r="K268" i="23"/>
  <c r="H269" i="23"/>
  <c r="K269" i="23"/>
  <c r="K270" i="23"/>
  <c r="K271" i="23"/>
  <c r="K272" i="23"/>
  <c r="K273" i="23"/>
  <c r="K274" i="23"/>
  <c r="H275" i="23"/>
  <c r="K275" i="23"/>
  <c r="H276" i="23"/>
  <c r="K276" i="23"/>
  <c r="K277" i="23"/>
  <c r="K278" i="23"/>
  <c r="K279" i="23"/>
  <c r="K280" i="23"/>
  <c r="K281" i="23"/>
  <c r="H508" i="23"/>
  <c r="K282" i="23"/>
  <c r="K283" i="23"/>
  <c r="K284" i="23"/>
  <c r="K285" i="23"/>
  <c r="H286" i="23"/>
  <c r="K286" i="23"/>
  <c r="K287" i="23"/>
  <c r="K288" i="23"/>
  <c r="K289" i="23"/>
  <c r="K290" i="23"/>
  <c r="K291" i="23"/>
  <c r="H292" i="23"/>
  <c r="K292" i="23"/>
  <c r="H293" i="23"/>
  <c r="K293" i="23"/>
  <c r="H294" i="23"/>
  <c r="K294" i="23"/>
  <c r="H295" i="23"/>
  <c r="K295" i="23"/>
  <c r="H296" i="23"/>
  <c r="K296" i="23"/>
  <c r="K297" i="23"/>
  <c r="K298" i="23"/>
  <c r="H299" i="23"/>
  <c r="K299" i="23"/>
  <c r="H300" i="23"/>
  <c r="K300" i="23"/>
  <c r="H580" i="23"/>
  <c r="K301" i="23"/>
  <c r="H302" i="23"/>
  <c r="K302" i="23"/>
  <c r="K303" i="23"/>
  <c r="K304" i="23"/>
  <c r="H305" i="23"/>
  <c r="K305" i="23"/>
  <c r="H306" i="23"/>
  <c r="K306" i="23"/>
  <c r="K307" i="23"/>
  <c r="K308" i="23"/>
  <c r="K309" i="23"/>
  <c r="K310" i="23"/>
  <c r="K311" i="23"/>
  <c r="K312" i="23"/>
  <c r="H964" i="23"/>
  <c r="K313" i="23"/>
  <c r="K314" i="23"/>
  <c r="K315" i="23"/>
  <c r="K316" i="23"/>
  <c r="K317" i="23"/>
  <c r="H1019" i="23"/>
  <c r="K318" i="23"/>
  <c r="K319" i="23"/>
  <c r="K320" i="23"/>
  <c r="K321" i="23"/>
  <c r="K322" i="23"/>
  <c r="K323" i="23"/>
  <c r="K324" i="23"/>
  <c r="H681" i="23"/>
  <c r="K325" i="23"/>
  <c r="K326" i="23"/>
  <c r="K327" i="23"/>
  <c r="K328" i="23"/>
  <c r="K329" i="23"/>
  <c r="H330" i="23"/>
  <c r="K330" i="23"/>
  <c r="K331" i="23"/>
  <c r="H332" i="23"/>
  <c r="K332" i="23"/>
  <c r="K333" i="23"/>
  <c r="H334" i="23"/>
  <c r="K334" i="23"/>
  <c r="H335" i="23"/>
  <c r="K335" i="23"/>
  <c r="K336" i="23"/>
  <c r="K337" i="23"/>
  <c r="K338" i="23"/>
  <c r="K339" i="23"/>
  <c r="K340" i="23"/>
  <c r="K341" i="23"/>
  <c r="K342" i="23"/>
  <c r="K343" i="23"/>
  <c r="K344" i="23"/>
  <c r="K345" i="23"/>
  <c r="K346" i="23"/>
  <c r="K347" i="23"/>
  <c r="K348" i="23"/>
  <c r="K349" i="23"/>
  <c r="K350" i="23"/>
  <c r="K351" i="23"/>
  <c r="K352" i="23"/>
  <c r="K353" i="23"/>
  <c r="H891" i="23"/>
  <c r="K354" i="23"/>
  <c r="K355" i="23"/>
  <c r="H356" i="23"/>
  <c r="K356" i="23"/>
  <c r="K357" i="23"/>
  <c r="K358" i="23"/>
  <c r="H359" i="23"/>
  <c r="K359" i="23"/>
  <c r="K360" i="23"/>
  <c r="K361" i="23"/>
  <c r="K362" i="23"/>
  <c r="K363" i="23"/>
  <c r="K364" i="23"/>
  <c r="K365" i="23"/>
  <c r="K366" i="23"/>
  <c r="K367" i="23"/>
  <c r="K368" i="23"/>
  <c r="K369" i="23"/>
  <c r="K370" i="23"/>
  <c r="K371" i="23"/>
  <c r="H372" i="23"/>
  <c r="K372" i="23"/>
  <c r="K373" i="23"/>
  <c r="K374" i="23"/>
  <c r="K375" i="23"/>
  <c r="H376" i="23"/>
  <c r="K376" i="23"/>
  <c r="K377" i="23"/>
  <c r="K378" i="23"/>
  <c r="K379" i="23"/>
  <c r="K380" i="23"/>
  <c r="K381" i="23"/>
  <c r="K382" i="23"/>
  <c r="K383" i="23"/>
  <c r="K384" i="23"/>
  <c r="K385" i="23"/>
  <c r="K386" i="23"/>
  <c r="K387" i="23"/>
  <c r="K388" i="23"/>
  <c r="K389" i="23"/>
  <c r="H390" i="23"/>
  <c r="K390" i="23"/>
  <c r="K391" i="23"/>
  <c r="K392" i="23"/>
  <c r="K393" i="23"/>
  <c r="K394" i="23"/>
  <c r="K395" i="23"/>
  <c r="K396" i="23"/>
  <c r="K397" i="23"/>
  <c r="K398" i="23"/>
  <c r="K399" i="23"/>
  <c r="K400" i="23"/>
  <c r="K401" i="23"/>
  <c r="K402" i="23"/>
  <c r="K403" i="23"/>
  <c r="K404" i="23"/>
  <c r="K405" i="23"/>
  <c r="K406" i="23"/>
  <c r="K407" i="23"/>
  <c r="K408" i="23"/>
  <c r="K409" i="23"/>
  <c r="K410" i="23"/>
  <c r="K411" i="23"/>
  <c r="K412" i="23"/>
  <c r="K413" i="23"/>
  <c r="H706" i="23"/>
  <c r="K414" i="23"/>
  <c r="K415" i="23"/>
  <c r="K416" i="23"/>
  <c r="K417" i="23"/>
  <c r="H418" i="23"/>
  <c r="K418" i="23"/>
  <c r="K419" i="23"/>
  <c r="K420" i="23"/>
  <c r="H1100" i="23"/>
  <c r="K421" i="23"/>
  <c r="H422" i="23"/>
  <c r="K422" i="23"/>
  <c r="K423" i="23"/>
  <c r="K424" i="23"/>
  <c r="K425" i="23"/>
  <c r="K426" i="23"/>
  <c r="K427" i="23"/>
  <c r="K428" i="23"/>
  <c r="K429" i="23"/>
  <c r="K430" i="23"/>
  <c r="K431" i="23"/>
  <c r="K432" i="23"/>
  <c r="H433" i="23"/>
  <c r="K433" i="23"/>
  <c r="H434" i="23"/>
  <c r="K434" i="23"/>
  <c r="H435" i="23"/>
  <c r="K435" i="23"/>
  <c r="H436" i="23"/>
  <c r="K436" i="23"/>
  <c r="K437" i="23"/>
  <c r="K438" i="23"/>
  <c r="H181" i="23"/>
  <c r="K439" i="23"/>
  <c r="H440" i="23"/>
  <c r="K440" i="23"/>
  <c r="K441" i="23"/>
  <c r="K442" i="23"/>
  <c r="H441" i="23"/>
  <c r="K443" i="23"/>
  <c r="K444" i="23"/>
  <c r="K445" i="23"/>
  <c r="H446" i="23"/>
  <c r="K446" i="23"/>
  <c r="K447" i="23"/>
  <c r="H448" i="23"/>
  <c r="K448" i="23"/>
  <c r="H449" i="23"/>
  <c r="K449" i="23"/>
  <c r="H484" i="23"/>
  <c r="K450" i="23"/>
  <c r="K451" i="23"/>
  <c r="K452" i="23"/>
  <c r="H453" i="23"/>
  <c r="K453" i="23"/>
  <c r="K454" i="23"/>
  <c r="K455" i="23"/>
  <c r="K456" i="23"/>
  <c r="K457" i="23"/>
  <c r="K458" i="23"/>
  <c r="H459" i="23"/>
  <c r="K459" i="23"/>
  <c r="K460" i="23"/>
  <c r="H461" i="23"/>
  <c r="K461" i="23"/>
  <c r="H462" i="23"/>
  <c r="K462" i="23"/>
  <c r="H463" i="23"/>
  <c r="K463" i="23"/>
  <c r="K464" i="23"/>
  <c r="K465" i="23"/>
  <c r="K466" i="23"/>
  <c r="K467" i="23"/>
  <c r="H468" i="23"/>
  <c r="K468" i="23"/>
  <c r="K469" i="23"/>
  <c r="H470" i="23"/>
  <c r="K470" i="23"/>
  <c r="K471" i="23"/>
  <c r="K472" i="23"/>
  <c r="H473" i="23"/>
  <c r="K473" i="23"/>
  <c r="K474" i="23"/>
  <c r="K475" i="23"/>
  <c r="K476" i="23"/>
  <c r="K477" i="23"/>
  <c r="K478" i="23"/>
  <c r="K479" i="23"/>
  <c r="H480" i="23"/>
  <c r="K480" i="23"/>
  <c r="H481" i="23"/>
  <c r="K481" i="23"/>
  <c r="K482" i="23"/>
  <c r="K483" i="23"/>
  <c r="K484" i="23"/>
  <c r="K485" i="23"/>
  <c r="H935" i="23"/>
  <c r="K486" i="23"/>
  <c r="H487" i="23"/>
  <c r="K487" i="23"/>
  <c r="H488" i="23"/>
  <c r="K488" i="23"/>
  <c r="K489" i="23"/>
  <c r="K490" i="23"/>
  <c r="K491" i="23"/>
  <c r="H492" i="23"/>
  <c r="K492" i="23"/>
  <c r="K493" i="23"/>
  <c r="K494" i="23"/>
  <c r="K495" i="23"/>
  <c r="H496" i="23"/>
  <c r="K496" i="23"/>
  <c r="H497" i="23"/>
  <c r="K497" i="23"/>
  <c r="H498" i="23"/>
  <c r="K498" i="23"/>
  <c r="H929" i="23"/>
  <c r="K499" i="23"/>
  <c r="H500" i="23"/>
  <c r="K500" i="23"/>
  <c r="K501" i="23"/>
  <c r="K502" i="23"/>
  <c r="H503" i="23"/>
  <c r="K503" i="23"/>
  <c r="H504" i="23"/>
  <c r="K504" i="23"/>
  <c r="H505" i="23"/>
  <c r="K505" i="23"/>
  <c r="K506" i="23"/>
  <c r="K507" i="23"/>
  <c r="K508" i="23"/>
  <c r="H509" i="23"/>
  <c r="K509" i="23"/>
  <c r="H510" i="23"/>
  <c r="K510" i="23"/>
  <c r="K511" i="23"/>
  <c r="K512" i="23"/>
  <c r="K513" i="23"/>
  <c r="H514" i="23"/>
  <c r="K514" i="23"/>
  <c r="K515" i="23"/>
  <c r="K516" i="23"/>
  <c r="H517" i="23"/>
  <c r="K517" i="23"/>
  <c r="K518" i="23"/>
  <c r="K519" i="23"/>
  <c r="H520" i="23"/>
  <c r="K520" i="23"/>
  <c r="H521" i="23"/>
  <c r="K521" i="23"/>
  <c r="K522" i="23"/>
  <c r="H523" i="23"/>
  <c r="K523" i="23"/>
  <c r="K524" i="23"/>
  <c r="K525" i="23"/>
  <c r="H526" i="23"/>
  <c r="K526" i="23"/>
  <c r="K527" i="23"/>
  <c r="H528" i="23"/>
  <c r="K528" i="23"/>
  <c r="H529" i="23"/>
  <c r="K529" i="23"/>
  <c r="K530" i="23"/>
  <c r="K531" i="23"/>
  <c r="K532" i="23"/>
  <c r="H533" i="23"/>
  <c r="K533" i="23"/>
  <c r="H534" i="23"/>
  <c r="K534" i="23"/>
  <c r="H535" i="23"/>
  <c r="K535" i="23"/>
  <c r="H536" i="23"/>
  <c r="K536" i="23"/>
  <c r="H537" i="23"/>
  <c r="K537" i="23"/>
  <c r="H538" i="23"/>
  <c r="K538" i="23"/>
  <c r="K539" i="23"/>
  <c r="H540" i="23"/>
  <c r="K540" i="23"/>
  <c r="K541" i="23"/>
  <c r="K542" i="23"/>
  <c r="H543" i="23"/>
  <c r="K543" i="23"/>
  <c r="K544" i="23"/>
  <c r="K545" i="23"/>
  <c r="H546" i="23"/>
  <c r="K546" i="23"/>
  <c r="H952" i="23"/>
  <c r="K547" i="23"/>
  <c r="K548" i="23"/>
  <c r="K549" i="23"/>
  <c r="H550" i="23"/>
  <c r="K550" i="23"/>
  <c r="K551" i="23"/>
  <c r="K552" i="23"/>
  <c r="K553" i="23"/>
  <c r="K554" i="23"/>
  <c r="K555" i="23"/>
  <c r="K556" i="23"/>
  <c r="K557" i="23"/>
  <c r="K558" i="23"/>
  <c r="K559" i="23"/>
  <c r="K560" i="23"/>
  <c r="K561" i="23"/>
  <c r="K562" i="23"/>
  <c r="K563" i="23"/>
  <c r="K564" i="23"/>
  <c r="K565" i="23"/>
  <c r="K566" i="23"/>
  <c r="H567" i="23"/>
  <c r="K567" i="23"/>
  <c r="K568" i="23"/>
  <c r="K569" i="23"/>
  <c r="K570" i="23"/>
  <c r="H571" i="23"/>
  <c r="K571" i="23"/>
  <c r="H572" i="23"/>
  <c r="K572" i="23"/>
  <c r="K573" i="23"/>
  <c r="H574" i="23"/>
  <c r="K574" i="23"/>
  <c r="H575" i="23"/>
  <c r="K575" i="23"/>
  <c r="H576" i="23"/>
  <c r="K576" i="23"/>
  <c r="K577" i="23"/>
  <c r="H578" i="23"/>
  <c r="K578" i="23"/>
  <c r="K579" i="23"/>
  <c r="K580" i="23"/>
  <c r="K581" i="23"/>
  <c r="H582" i="23"/>
  <c r="K582" i="23"/>
  <c r="K583" i="23"/>
  <c r="K584" i="23"/>
  <c r="H585" i="23"/>
  <c r="K585" i="23"/>
  <c r="H586" i="23"/>
  <c r="K586" i="23"/>
  <c r="H587" i="23"/>
  <c r="K587" i="23"/>
  <c r="H588" i="23"/>
  <c r="K588" i="23"/>
  <c r="H589" i="23"/>
  <c r="K589" i="23"/>
  <c r="H590" i="23"/>
  <c r="K590" i="23"/>
  <c r="K591" i="23"/>
  <c r="K592" i="23"/>
  <c r="K593" i="23"/>
  <c r="H594" i="23"/>
  <c r="K594" i="23"/>
  <c r="H595" i="23"/>
  <c r="K595" i="23"/>
  <c r="K596" i="23"/>
  <c r="K597" i="23"/>
  <c r="K598" i="23"/>
  <c r="H599" i="23"/>
  <c r="K599" i="23"/>
  <c r="H600" i="23"/>
  <c r="K600" i="23"/>
  <c r="K601" i="23"/>
  <c r="K602" i="23"/>
  <c r="K603" i="23"/>
  <c r="K604" i="23"/>
  <c r="H989" i="23"/>
  <c r="K605" i="23"/>
  <c r="K606" i="23"/>
  <c r="K607" i="23"/>
  <c r="K608" i="23"/>
  <c r="K609" i="23"/>
  <c r="K610" i="23"/>
  <c r="K611" i="23"/>
  <c r="K612" i="23"/>
  <c r="K613" i="23"/>
  <c r="K614" i="23"/>
  <c r="K615" i="23"/>
  <c r="K616" i="23"/>
  <c r="K617" i="23"/>
  <c r="K618" i="23"/>
  <c r="K619" i="23"/>
  <c r="H620" i="23"/>
  <c r="K620" i="23"/>
  <c r="K621" i="23"/>
  <c r="K622" i="23"/>
  <c r="K623" i="23"/>
  <c r="K624" i="23"/>
  <c r="K625" i="23"/>
  <c r="K626" i="23"/>
  <c r="K627" i="23"/>
  <c r="K628" i="23"/>
  <c r="K629" i="23"/>
  <c r="H630" i="23"/>
  <c r="K630" i="23"/>
  <c r="H631" i="23"/>
  <c r="K631" i="23"/>
  <c r="K632" i="23"/>
  <c r="H633" i="23"/>
  <c r="K633" i="23"/>
  <c r="K634" i="23"/>
  <c r="H635" i="23"/>
  <c r="K635" i="23"/>
  <c r="H636" i="23"/>
  <c r="K636" i="23"/>
  <c r="K637" i="23"/>
  <c r="H638" i="23"/>
  <c r="K638" i="23"/>
  <c r="K639" i="23"/>
  <c r="K640" i="23"/>
  <c r="H641" i="23"/>
  <c r="K641" i="23"/>
  <c r="K642" i="23"/>
  <c r="K643" i="23"/>
  <c r="H644" i="23"/>
  <c r="K644" i="23"/>
  <c r="H645" i="23"/>
  <c r="K645" i="23"/>
  <c r="K646" i="23"/>
  <c r="K647" i="23"/>
  <c r="K648" i="23"/>
  <c r="K649" i="23"/>
  <c r="K650" i="23"/>
  <c r="K651" i="23"/>
  <c r="K652" i="23"/>
  <c r="H653" i="23"/>
  <c r="K653" i="23"/>
  <c r="H220" i="23"/>
  <c r="K654" i="23"/>
  <c r="K655" i="23"/>
  <c r="K656" i="23"/>
  <c r="K657" i="23"/>
  <c r="K658" i="23"/>
  <c r="K659" i="23"/>
  <c r="H660" i="23"/>
  <c r="K660" i="23"/>
  <c r="H661" i="23"/>
  <c r="K661" i="23"/>
  <c r="K662" i="23"/>
  <c r="K663" i="23"/>
  <c r="H664" i="23"/>
  <c r="K664" i="23"/>
  <c r="K665" i="23"/>
  <c r="H666" i="23"/>
  <c r="K666" i="23"/>
  <c r="H667" i="23"/>
  <c r="K667" i="23"/>
  <c r="K668" i="23"/>
  <c r="H669" i="23"/>
  <c r="K669" i="23"/>
  <c r="K670" i="23"/>
  <c r="K671" i="23"/>
  <c r="H672" i="23"/>
  <c r="K672" i="23"/>
  <c r="K673" i="23"/>
  <c r="K674" i="23"/>
  <c r="K675" i="23"/>
  <c r="K676" i="23"/>
  <c r="H677" i="23"/>
  <c r="K677" i="23"/>
  <c r="K678" i="23"/>
  <c r="K679" i="23"/>
  <c r="K680" i="23"/>
  <c r="K681" i="23"/>
  <c r="K682" i="23"/>
  <c r="K683" i="23"/>
  <c r="K684" i="23"/>
  <c r="K685" i="23"/>
  <c r="K686" i="23"/>
  <c r="H687" i="23"/>
  <c r="K687" i="23"/>
  <c r="H688" i="23"/>
  <c r="K688" i="23"/>
  <c r="K689" i="23"/>
  <c r="K690" i="23"/>
  <c r="K691" i="23"/>
  <c r="K692" i="23"/>
  <c r="K693" i="23"/>
  <c r="K694" i="23"/>
  <c r="K695" i="23"/>
  <c r="H696" i="23"/>
  <c r="K696" i="23"/>
  <c r="K697" i="23"/>
  <c r="H698" i="23"/>
  <c r="K698" i="23"/>
  <c r="K699" i="23"/>
  <c r="K700" i="23"/>
  <c r="H701" i="23"/>
  <c r="K701" i="23"/>
  <c r="K702" i="23"/>
  <c r="H1043" i="23"/>
  <c r="K703" i="23"/>
  <c r="H704" i="23"/>
  <c r="K704" i="23"/>
  <c r="K705" i="23"/>
  <c r="K706" i="23"/>
  <c r="H1048" i="23"/>
  <c r="K707" i="23"/>
  <c r="H708" i="23"/>
  <c r="K708" i="23"/>
  <c r="K709" i="23"/>
  <c r="K710" i="23"/>
  <c r="K711" i="23"/>
  <c r="K712" i="23"/>
  <c r="K713" i="23"/>
  <c r="K714" i="23"/>
  <c r="H715" i="23"/>
  <c r="K715" i="23"/>
  <c r="H716" i="23"/>
  <c r="K716" i="23"/>
  <c r="K717" i="23"/>
  <c r="K718" i="23"/>
  <c r="K719" i="23"/>
  <c r="H720" i="23"/>
  <c r="K720" i="23"/>
  <c r="H721" i="23"/>
  <c r="K721" i="23"/>
  <c r="H722" i="23"/>
  <c r="K722" i="23"/>
  <c r="K723" i="23"/>
  <c r="K724" i="23"/>
  <c r="K725" i="23"/>
  <c r="K726" i="23"/>
  <c r="H727" i="23"/>
  <c r="K727" i="23"/>
  <c r="H728" i="23"/>
  <c r="K728" i="23"/>
  <c r="K729" i="23"/>
  <c r="K730" i="23"/>
  <c r="K731" i="23"/>
  <c r="K732" i="23"/>
  <c r="H733" i="23"/>
  <c r="K733" i="23"/>
  <c r="K734" i="23"/>
  <c r="K735" i="23"/>
  <c r="K736" i="23"/>
  <c r="H789" i="23"/>
  <c r="K737" i="23"/>
  <c r="H892" i="23"/>
  <c r="K738" i="23"/>
  <c r="K739" i="23"/>
  <c r="K740" i="23"/>
  <c r="H741" i="23"/>
  <c r="K741" i="23"/>
  <c r="K742" i="23"/>
  <c r="K743" i="23"/>
  <c r="K744" i="23"/>
  <c r="H745" i="23"/>
  <c r="K745" i="23"/>
  <c r="H746" i="23"/>
  <c r="K746" i="23"/>
  <c r="K747" i="23"/>
  <c r="K748" i="23"/>
  <c r="K749" i="23"/>
  <c r="H750" i="23"/>
  <c r="K750" i="23"/>
  <c r="K751" i="23"/>
  <c r="H752" i="23"/>
  <c r="K752" i="23"/>
  <c r="K753" i="23"/>
  <c r="K754" i="23"/>
  <c r="K755" i="23"/>
  <c r="H756" i="23"/>
  <c r="K756" i="23"/>
  <c r="H757" i="23"/>
  <c r="K757" i="23"/>
  <c r="K758" i="23"/>
  <c r="K759" i="23"/>
  <c r="K760" i="23"/>
  <c r="H761" i="23"/>
  <c r="K761" i="23"/>
  <c r="K762" i="23"/>
  <c r="H763" i="23"/>
  <c r="K763" i="23"/>
  <c r="H764" i="23"/>
  <c r="K764" i="23"/>
  <c r="K765" i="23"/>
  <c r="H766" i="23"/>
  <c r="K766" i="23"/>
  <c r="K767" i="23"/>
  <c r="K768" i="23"/>
  <c r="K769" i="23"/>
  <c r="K770" i="23"/>
  <c r="H771" i="23"/>
  <c r="K771" i="23"/>
  <c r="H772" i="23"/>
  <c r="K772" i="23"/>
  <c r="H773" i="23"/>
  <c r="K773" i="23"/>
  <c r="K774" i="23"/>
  <c r="K775" i="23"/>
  <c r="H776" i="23"/>
  <c r="K776" i="23"/>
  <c r="K777" i="23"/>
  <c r="K778" i="23"/>
  <c r="H779" i="23"/>
  <c r="K779" i="23"/>
  <c r="H780" i="23"/>
  <c r="K780" i="23"/>
  <c r="H781" i="23"/>
  <c r="K781" i="23"/>
  <c r="H782" i="23"/>
  <c r="K782" i="23"/>
  <c r="H783" i="23"/>
  <c r="K783" i="23"/>
  <c r="H784" i="23"/>
  <c r="K784" i="23"/>
  <c r="H785" i="23"/>
  <c r="K785" i="23"/>
  <c r="H786" i="23"/>
  <c r="K786" i="23"/>
  <c r="H787" i="23"/>
  <c r="K787" i="23"/>
  <c r="K788" i="23"/>
  <c r="K789" i="23"/>
  <c r="K790" i="23"/>
  <c r="K791" i="23"/>
  <c r="K792" i="23"/>
  <c r="K793" i="23"/>
  <c r="H794" i="23"/>
  <c r="K794" i="23"/>
  <c r="K795" i="23"/>
  <c r="K796" i="23"/>
  <c r="K797" i="23"/>
  <c r="H798" i="23"/>
  <c r="K798" i="23"/>
  <c r="H799" i="23"/>
  <c r="K799" i="23"/>
  <c r="K800" i="23"/>
  <c r="H801" i="23"/>
  <c r="K801" i="23"/>
  <c r="K802" i="23"/>
  <c r="K803" i="23"/>
  <c r="H804" i="23"/>
  <c r="K804" i="23"/>
  <c r="K805" i="23"/>
  <c r="K806" i="23"/>
  <c r="K807" i="23"/>
  <c r="K808" i="23"/>
  <c r="H809" i="23"/>
  <c r="K809" i="23"/>
  <c r="H810" i="23"/>
  <c r="K810" i="23"/>
  <c r="H811" i="23"/>
  <c r="K811" i="23"/>
  <c r="H812" i="23"/>
  <c r="K812" i="23"/>
  <c r="K813" i="23"/>
  <c r="K814" i="23"/>
  <c r="K815" i="23"/>
  <c r="H816" i="23"/>
  <c r="K816" i="23"/>
  <c r="H817" i="23"/>
  <c r="K817" i="23"/>
  <c r="K818" i="23"/>
  <c r="K819" i="23"/>
  <c r="K820" i="23"/>
  <c r="H821" i="23"/>
  <c r="K821" i="23"/>
  <c r="H822" i="23"/>
  <c r="K822" i="23"/>
  <c r="H823" i="23"/>
  <c r="K823" i="23"/>
  <c r="K824" i="23"/>
  <c r="K825" i="23"/>
  <c r="H826" i="23"/>
  <c r="K826" i="23"/>
  <c r="H827" i="23"/>
  <c r="K827" i="23"/>
  <c r="H828" i="23"/>
  <c r="K828" i="23"/>
  <c r="H829" i="23"/>
  <c r="K829" i="23"/>
  <c r="K830" i="23"/>
  <c r="H831" i="23"/>
  <c r="K831" i="23"/>
  <c r="K832" i="23"/>
  <c r="K833" i="23"/>
  <c r="K834" i="23"/>
  <c r="H835" i="23"/>
  <c r="K835" i="23"/>
  <c r="H836" i="23"/>
  <c r="K836" i="23"/>
  <c r="K837" i="23"/>
  <c r="K838" i="23"/>
  <c r="K839" i="23"/>
  <c r="H840" i="23"/>
  <c r="K840" i="23"/>
  <c r="K841" i="23"/>
  <c r="K842" i="23"/>
  <c r="H843" i="23"/>
  <c r="K843" i="23"/>
  <c r="K844" i="23"/>
  <c r="K845" i="23"/>
  <c r="K846" i="23"/>
  <c r="K847" i="23"/>
  <c r="K848" i="23"/>
  <c r="K849" i="23"/>
  <c r="K850" i="23"/>
  <c r="K851" i="23"/>
  <c r="K852" i="23"/>
  <c r="K853" i="23"/>
  <c r="K854" i="23"/>
  <c r="K855" i="23"/>
  <c r="K856" i="23"/>
  <c r="K857" i="23"/>
  <c r="H858" i="23"/>
  <c r="K858" i="23"/>
  <c r="K859" i="23"/>
  <c r="K860" i="23"/>
  <c r="K861" i="23"/>
  <c r="K862" i="23"/>
  <c r="K863" i="23"/>
  <c r="H573" i="23"/>
  <c r="K864" i="23"/>
  <c r="K865" i="23"/>
  <c r="K866" i="23"/>
  <c r="K867" i="23"/>
  <c r="K868" i="23"/>
  <c r="K869" i="23"/>
  <c r="K870" i="23"/>
  <c r="H1055" i="23"/>
  <c r="K871" i="23"/>
  <c r="K872" i="23"/>
  <c r="K873" i="23"/>
  <c r="K874" i="23"/>
  <c r="K875" i="23"/>
  <c r="K876" i="23"/>
  <c r="K877" i="23"/>
  <c r="K878" i="23"/>
  <c r="K879" i="23"/>
  <c r="K880" i="23"/>
  <c r="K881" i="23"/>
  <c r="K882" i="23"/>
  <c r="K883" i="23"/>
  <c r="K884" i="23"/>
  <c r="K885" i="23"/>
  <c r="K886" i="23"/>
  <c r="K887" i="23"/>
  <c r="K888" i="23"/>
  <c r="H889" i="23"/>
  <c r="K889" i="23"/>
  <c r="K890" i="23"/>
  <c r="K891" i="23"/>
  <c r="K892" i="23"/>
  <c r="K893" i="23"/>
  <c r="H894" i="23"/>
  <c r="K894" i="23"/>
  <c r="H895" i="23"/>
  <c r="K895" i="23"/>
  <c r="K896" i="23"/>
  <c r="K897" i="23"/>
  <c r="K898" i="23"/>
  <c r="K899" i="23"/>
  <c r="K900" i="23"/>
  <c r="K901" i="23"/>
  <c r="K902" i="23"/>
  <c r="K903" i="23"/>
  <c r="K904" i="23"/>
  <c r="K905" i="23"/>
  <c r="K906" i="23"/>
  <c r="H753" i="23"/>
  <c r="K907" i="23"/>
  <c r="K908" i="23"/>
  <c r="K909" i="23"/>
  <c r="K910" i="23"/>
  <c r="K911" i="23"/>
  <c r="K912" i="23"/>
  <c r="K913" i="23"/>
  <c r="K914" i="23"/>
  <c r="K915" i="23"/>
  <c r="K916" i="23"/>
  <c r="K917" i="23"/>
  <c r="H918" i="23"/>
  <c r="K918" i="23"/>
  <c r="K919" i="23"/>
  <c r="H920" i="23"/>
  <c r="K920" i="23"/>
  <c r="K921" i="23"/>
  <c r="K922" i="23"/>
  <c r="K923" i="23"/>
  <c r="K924" i="23"/>
  <c r="H279" i="23"/>
  <c r="K925" i="23"/>
  <c r="H926" i="23"/>
  <c r="K926" i="23"/>
  <c r="H927" i="23"/>
  <c r="K927" i="23"/>
  <c r="K928" i="23"/>
  <c r="K929" i="23"/>
  <c r="H930" i="23"/>
  <c r="K930" i="23"/>
  <c r="H931" i="23"/>
  <c r="K931" i="23"/>
  <c r="H932" i="23"/>
  <c r="K932" i="23"/>
  <c r="K933" i="23"/>
  <c r="K934" i="23"/>
  <c r="K935" i="23"/>
  <c r="K936" i="23"/>
  <c r="K937" i="23"/>
  <c r="H938" i="23"/>
  <c r="K938" i="23"/>
  <c r="K939" i="23"/>
  <c r="K940" i="23"/>
  <c r="K941" i="23"/>
  <c r="K942" i="23"/>
  <c r="K943" i="23"/>
  <c r="K944" i="23"/>
  <c r="K945" i="23"/>
  <c r="K946" i="23"/>
  <c r="K947" i="23"/>
  <c r="H948" i="23"/>
  <c r="K948" i="23"/>
  <c r="K949" i="23"/>
  <c r="K950" i="23"/>
  <c r="K951" i="23"/>
  <c r="K952" i="23"/>
  <c r="K953" i="23"/>
  <c r="H954" i="23"/>
  <c r="K954" i="23"/>
  <c r="H955" i="23"/>
  <c r="K955" i="23"/>
  <c r="H956" i="23"/>
  <c r="K956" i="23"/>
  <c r="K957" i="23"/>
  <c r="K958" i="23"/>
  <c r="K959" i="23"/>
  <c r="H960" i="23"/>
  <c r="K960" i="23"/>
  <c r="K961" i="23"/>
  <c r="K962" i="23"/>
  <c r="K963" i="23"/>
  <c r="K964" i="23"/>
  <c r="H965" i="23"/>
  <c r="K965" i="23"/>
  <c r="K966" i="23"/>
  <c r="H967" i="23"/>
  <c r="K967" i="23"/>
  <c r="H968" i="23"/>
  <c r="K968" i="23"/>
  <c r="K969" i="23"/>
  <c r="K970" i="23"/>
  <c r="H971" i="23"/>
  <c r="K971" i="23"/>
  <c r="K972" i="23"/>
  <c r="K973" i="23"/>
  <c r="H974" i="23"/>
  <c r="K974" i="23"/>
  <c r="K975" i="23"/>
  <c r="K976" i="23"/>
  <c r="K977" i="23"/>
  <c r="H978" i="23"/>
  <c r="K978" i="23"/>
  <c r="K979" i="23"/>
  <c r="H980" i="23"/>
  <c r="K980" i="23"/>
  <c r="K981" i="23"/>
  <c r="H982" i="23"/>
  <c r="K982" i="23"/>
  <c r="K983" i="23"/>
  <c r="K984" i="23"/>
  <c r="H820" i="23"/>
  <c r="K985" i="23"/>
  <c r="H610" i="23"/>
  <c r="K986" i="23"/>
  <c r="K987" i="23"/>
  <c r="H988" i="23"/>
  <c r="K988" i="23"/>
  <c r="K989" i="23"/>
  <c r="K990" i="23"/>
  <c r="K991" i="23"/>
  <c r="K992" i="23"/>
  <c r="K993" i="23"/>
  <c r="H994" i="23"/>
  <c r="K994" i="23"/>
  <c r="K995" i="23"/>
  <c r="K996" i="23"/>
  <c r="K997" i="23"/>
  <c r="H998" i="23"/>
  <c r="K998" i="23"/>
  <c r="K999" i="23"/>
  <c r="K1000" i="23"/>
  <c r="K1001" i="23"/>
  <c r="K1002" i="23"/>
  <c r="K1003" i="23"/>
  <c r="K1004" i="23"/>
  <c r="K1005" i="23"/>
  <c r="K1006" i="23"/>
  <c r="K1007" i="23"/>
  <c r="K1008" i="23"/>
  <c r="K1009" i="23"/>
  <c r="H1010" i="23"/>
  <c r="K1010" i="23"/>
  <c r="K1011" i="23"/>
  <c r="K1012" i="23"/>
  <c r="K1013" i="23"/>
  <c r="H1014" i="23"/>
  <c r="K1014" i="23"/>
  <c r="K1015" i="23"/>
  <c r="H1016" i="23"/>
  <c r="K1016" i="23"/>
  <c r="K1017" i="23"/>
  <c r="K1018" i="23"/>
  <c r="K1019" i="23"/>
  <c r="H682" i="23"/>
  <c r="K1020" i="23"/>
  <c r="H1021" i="23"/>
  <c r="K1021" i="23"/>
  <c r="H1022" i="23"/>
  <c r="K1022" i="23"/>
  <c r="K1023" i="23"/>
  <c r="H1024" i="23"/>
  <c r="K1024" i="23"/>
  <c r="H1025" i="23"/>
  <c r="K1025" i="23"/>
  <c r="K1026" i="23"/>
  <c r="K1027" i="23"/>
  <c r="K1028" i="23"/>
  <c r="K1029" i="23"/>
  <c r="K1030" i="23"/>
  <c r="K1031" i="23"/>
  <c r="H1032" i="23"/>
  <c r="K1032" i="23"/>
  <c r="K1033" i="23"/>
  <c r="K1034" i="23"/>
  <c r="K1035" i="23"/>
  <c r="K1036" i="23"/>
  <c r="H1037" i="23"/>
  <c r="K1037" i="23"/>
  <c r="H699" i="23"/>
  <c r="K1038" i="23"/>
  <c r="H700" i="23"/>
  <c r="K1039" i="23"/>
  <c r="K1040" i="23"/>
  <c r="K1041" i="23"/>
  <c r="K1042" i="23"/>
  <c r="K1043" i="23"/>
  <c r="H1044" i="23"/>
  <c r="K1044" i="23"/>
  <c r="K1045" i="23"/>
  <c r="H1046" i="23"/>
  <c r="K1046" i="23"/>
  <c r="K1047" i="23"/>
  <c r="K1048" i="23"/>
  <c r="K1049" i="23"/>
  <c r="K1050" i="23"/>
  <c r="H1051" i="23"/>
  <c r="K1051" i="23"/>
  <c r="H711" i="23"/>
  <c r="K1052" i="23"/>
  <c r="K1053" i="23"/>
  <c r="K1054" i="23"/>
  <c r="K1055" i="23"/>
  <c r="K1056" i="23"/>
  <c r="K1057" i="23"/>
  <c r="K1058" i="23"/>
  <c r="K1059" i="23"/>
  <c r="K1060" i="23"/>
  <c r="K1061" i="23"/>
  <c r="K1062" i="23"/>
  <c r="H724" i="23"/>
  <c r="K1063" i="23"/>
  <c r="K1064" i="23"/>
  <c r="K1065" i="23"/>
  <c r="K1066" i="23"/>
  <c r="K1067" i="23"/>
  <c r="K1068" i="23"/>
  <c r="K1069" i="23"/>
  <c r="K1070" i="23"/>
  <c r="K1071" i="23"/>
  <c r="K1072" i="23"/>
  <c r="K1073" i="23"/>
  <c r="K1074" i="23"/>
  <c r="K1075" i="23"/>
  <c r="K1076" i="23"/>
  <c r="K1077" i="23"/>
  <c r="K1078" i="23"/>
  <c r="K1079" i="23"/>
  <c r="H880" i="23"/>
  <c r="K1080" i="23"/>
  <c r="H1081" i="23"/>
  <c r="K1081" i="23"/>
  <c r="K1082" i="23"/>
  <c r="K1083" i="23"/>
  <c r="K1084" i="23"/>
  <c r="K1085" i="23"/>
  <c r="K1086" i="23"/>
  <c r="K1087" i="23"/>
  <c r="H693" i="23"/>
  <c r="K1088" i="23"/>
  <c r="K1089" i="23"/>
  <c r="K1090" i="23"/>
  <c r="K1091" i="23"/>
  <c r="K1092" i="23"/>
  <c r="K1093" i="23"/>
  <c r="K1094" i="23"/>
  <c r="K1095" i="23"/>
  <c r="K1096" i="23"/>
  <c r="K1097" i="23"/>
  <c r="K1098" i="23"/>
  <c r="K1099" i="23"/>
  <c r="K1100" i="23"/>
  <c r="K1101" i="23"/>
  <c r="K1102" i="23"/>
  <c r="K1103" i="23"/>
  <c r="K1104" i="23"/>
  <c r="K1105" i="23"/>
  <c r="K1106" i="23"/>
  <c r="K1107" i="23"/>
  <c r="K1108" i="23"/>
  <c r="K1109" i="23"/>
  <c r="K1110" i="23"/>
  <c r="K1111" i="23"/>
  <c r="K1112" i="23"/>
  <c r="K1113" i="23"/>
  <c r="K1114" i="23"/>
  <c r="K1115" i="23"/>
  <c r="K1116" i="23"/>
  <c r="K1117" i="23"/>
  <c r="K1118" i="23"/>
  <c r="K1119" i="23"/>
  <c r="K1120" i="23"/>
  <c r="K1121" i="23"/>
  <c r="K1122" i="23"/>
  <c r="K1123" i="23"/>
  <c r="K1124" i="23"/>
  <c r="K1125" i="23"/>
  <c r="K1126" i="23"/>
  <c r="K1127" i="23"/>
  <c r="K1128" i="23"/>
  <c r="K1129" i="23"/>
  <c r="K1130" i="23"/>
  <c r="K1131" i="23"/>
  <c r="K1132" i="23"/>
  <c r="K1133" i="23"/>
  <c r="K1134" i="23"/>
  <c r="K1135" i="23"/>
  <c r="K1136" i="23"/>
  <c r="K1137" i="23"/>
  <c r="K1138" i="23"/>
  <c r="K1139" i="23"/>
  <c r="K1140" i="23"/>
  <c r="K1141" i="23"/>
  <c r="K1142" i="23"/>
  <c r="K1143" i="23"/>
  <c r="K1144" i="23"/>
  <c r="K1145" i="23"/>
  <c r="K1146" i="23"/>
  <c r="K1147" i="23"/>
  <c r="K1148" i="23"/>
  <c r="K1149" i="23"/>
  <c r="K1150" i="23"/>
  <c r="K1151" i="23"/>
  <c r="K1152" i="23"/>
  <c r="K1153" i="23"/>
  <c r="K1154" i="23"/>
  <c r="K1155" i="23"/>
  <c r="K1156" i="23"/>
  <c r="K1157" i="23"/>
  <c r="K1158" i="23"/>
  <c r="K1159" i="23"/>
  <c r="K1160" i="23"/>
  <c r="K1161" i="23"/>
  <c r="K1162" i="23"/>
  <c r="K1163" i="23"/>
  <c r="K1164" i="23"/>
  <c r="K1165" i="23"/>
  <c r="K1166" i="23"/>
  <c r="K1167" i="23"/>
  <c r="K1168" i="23"/>
  <c r="K1169" i="23"/>
  <c r="K1170" i="23"/>
  <c r="K1171" i="23"/>
  <c r="K1172" i="23"/>
  <c r="K1173" i="23"/>
  <c r="K1174" i="23"/>
  <c r="K1175" i="23"/>
  <c r="K1176" i="23"/>
  <c r="K1177" i="23"/>
  <c r="H237" i="23"/>
  <c r="H273" i="23"/>
  <c r="H316" i="23"/>
  <c r="H328" i="23"/>
  <c r="H333" i="23"/>
  <c r="H364" i="23"/>
  <c r="H375" i="23"/>
  <c r="H460" i="23"/>
  <c r="H465" i="23"/>
  <c r="H466" i="23"/>
  <c r="H471" i="23"/>
  <c r="H489" i="23"/>
  <c r="H490" i="23"/>
  <c r="H525" i="23"/>
  <c r="H531" i="23"/>
  <c r="H532" i="23"/>
  <c r="H555" i="23"/>
  <c r="H562" i="23"/>
  <c r="H591" i="23"/>
  <c r="H592" i="23"/>
  <c r="H615" i="23"/>
  <c r="H616" i="23"/>
  <c r="H621" i="23"/>
  <c r="H622" i="23"/>
  <c r="H717" i="23"/>
  <c r="H729" i="23"/>
  <c r="H747" i="23"/>
  <c r="H748" i="23"/>
  <c r="H759" i="23"/>
  <c r="H777" i="23"/>
  <c r="H790" i="23"/>
  <c r="H795" i="23"/>
  <c r="H796" i="23"/>
  <c r="H808" i="23"/>
  <c r="H825" i="23"/>
  <c r="H899" i="23"/>
  <c r="H905" i="23"/>
  <c r="H934" i="23"/>
  <c r="H937" i="23"/>
  <c r="H943" i="23"/>
  <c r="H946" i="23"/>
  <c r="H977" i="23"/>
  <c r="H1012" i="23"/>
  <c r="H1097" i="23"/>
  <c r="H1102" i="23"/>
  <c r="H1105" i="23"/>
  <c r="H1106" i="23"/>
  <c r="H1108" i="23"/>
  <c r="H1112" i="23"/>
  <c r="H1113" i="23"/>
  <c r="H1114" i="23"/>
  <c r="H1115" i="23"/>
  <c r="H1116" i="23"/>
  <c r="H1117" i="23"/>
  <c r="H1118" i="23"/>
  <c r="H1119" i="23"/>
  <c r="H1120" i="23"/>
  <c r="H1121" i="23"/>
  <c r="H1122" i="23"/>
  <c r="H1123" i="23"/>
  <c r="H1124" i="23"/>
  <c r="H1125" i="23"/>
  <c r="H1126" i="23"/>
  <c r="H1127" i="23"/>
  <c r="H1128" i="23"/>
  <c r="H1129" i="23"/>
  <c r="H1130" i="23"/>
  <c r="H1131" i="23"/>
  <c r="H1132" i="23"/>
  <c r="H1133" i="23"/>
  <c r="H1134" i="23"/>
  <c r="H1135" i="23"/>
  <c r="H1136" i="23"/>
  <c r="H1137" i="23"/>
  <c r="H1138" i="23"/>
  <c r="H1139" i="23"/>
  <c r="H1140" i="23"/>
  <c r="H1141" i="23"/>
  <c r="H1142" i="23"/>
  <c r="H1143" i="23"/>
  <c r="H1144" i="23"/>
  <c r="H1145" i="23"/>
  <c r="H1146" i="23"/>
  <c r="H1147" i="23"/>
  <c r="H1148" i="23"/>
  <c r="H1149" i="23"/>
  <c r="H1150" i="23"/>
  <c r="H1151" i="23"/>
  <c r="H1152" i="23"/>
  <c r="H1153" i="23"/>
  <c r="H1154" i="23"/>
  <c r="H1155" i="23"/>
  <c r="H1156" i="23"/>
  <c r="H1157" i="23"/>
  <c r="H1158" i="23"/>
  <c r="H1159" i="23"/>
  <c r="H1160" i="23"/>
  <c r="H1161" i="23"/>
  <c r="H1162" i="23"/>
  <c r="H1163" i="23"/>
  <c r="H1164" i="23"/>
  <c r="H1165" i="23"/>
  <c r="H1166" i="23"/>
  <c r="H1167" i="23"/>
  <c r="H1168" i="23"/>
  <c r="H1169" i="23"/>
  <c r="H1170" i="23"/>
  <c r="H1171" i="23"/>
  <c r="H1172" i="23"/>
  <c r="H1173" i="23"/>
  <c r="H1174" i="23"/>
  <c r="H1175" i="23"/>
  <c r="H1176" i="23"/>
  <c r="H1177" i="23"/>
  <c r="AF1142" i="23" l="1"/>
  <c r="AJ1142" i="23" s="1"/>
  <c r="S1155" i="23"/>
  <c r="AG1136" i="23"/>
  <c r="AF1119" i="23"/>
  <c r="AJ1119" i="23" s="1"/>
  <c r="AG1163" i="23"/>
  <c r="AF1155" i="23"/>
  <c r="AJ1155" i="23" s="1"/>
  <c r="AF1118" i="23"/>
  <c r="AJ1118" i="23" s="1"/>
  <c r="AG1151" i="23"/>
  <c r="AG1168" i="23"/>
  <c r="AF1128" i="23"/>
  <c r="AJ1128" i="23" s="1"/>
  <c r="AG1120" i="23"/>
  <c r="AF1166" i="23"/>
  <c r="AJ1166" i="23" s="1"/>
  <c r="S1136" i="23"/>
  <c r="AG501" i="23"/>
  <c r="H1034" i="23"/>
  <c r="H944" i="23"/>
  <c r="H559" i="23"/>
  <c r="H541" i="23"/>
  <c r="H445" i="23"/>
  <c r="H675" i="23"/>
  <c r="H399" i="23"/>
  <c r="H570" i="23"/>
  <c r="H907" i="23"/>
  <c r="H472" i="23"/>
  <c r="H995" i="23"/>
  <c r="H917" i="23"/>
  <c r="H832" i="23"/>
  <c r="H568" i="23"/>
  <c r="H454" i="23"/>
  <c r="H304" i="23"/>
  <c r="H274" i="23"/>
  <c r="H256" i="23"/>
  <c r="H100" i="23"/>
  <c r="H976" i="23"/>
  <c r="H52" i="23"/>
  <c r="H285" i="23"/>
  <c r="H945" i="23"/>
  <c r="H337" i="23"/>
  <c r="H702" i="23"/>
  <c r="H624" i="23"/>
  <c r="H859" i="23"/>
  <c r="H805" i="23"/>
  <c r="H793" i="23"/>
  <c r="H751" i="23"/>
  <c r="H336" i="23"/>
  <c r="H697" i="23"/>
  <c r="H691" i="23"/>
  <c r="H637" i="23"/>
  <c r="H583" i="23"/>
  <c r="H577" i="23"/>
  <c r="H553" i="23"/>
  <c r="H474" i="23"/>
  <c r="H507" i="23"/>
  <c r="H379" i="23"/>
  <c r="H355" i="23"/>
  <c r="H289" i="23"/>
  <c r="H277" i="23"/>
  <c r="H690" i="23"/>
  <c r="H838" i="23"/>
  <c r="H940" i="23"/>
  <c r="H141" i="23"/>
  <c r="H55" i="23"/>
  <c r="H49" i="23"/>
  <c r="H814" i="23"/>
  <c r="H234" i="23"/>
  <c r="H513" i="23"/>
  <c r="H856" i="23"/>
  <c r="H438" i="23"/>
  <c r="H611" i="23"/>
  <c r="H1056" i="23"/>
  <c r="H996" i="23"/>
  <c r="H310" i="23"/>
  <c r="H906" i="23"/>
  <c r="H839" i="23"/>
  <c r="H833" i="23"/>
  <c r="H815" i="23"/>
  <c r="H767" i="23"/>
  <c r="H713" i="23"/>
  <c r="H689" i="23"/>
  <c r="H494" i="23"/>
  <c r="H919" i="23"/>
  <c r="H370" i="23"/>
  <c r="H1018" i="23"/>
  <c r="H186" i="23"/>
  <c r="H819" i="23"/>
  <c r="H351" i="23"/>
  <c r="H130" i="23"/>
  <c r="H802" i="23"/>
  <c r="H959" i="23"/>
  <c r="H544" i="23"/>
  <c r="H519" i="23"/>
  <c r="H774" i="23"/>
  <c r="H983" i="23"/>
  <c r="H358" i="23"/>
  <c r="H298" i="23"/>
  <c r="H244" i="23"/>
  <c r="H549" i="23"/>
  <c r="H189" i="23"/>
  <c r="H136" i="23"/>
  <c r="H309" i="23"/>
  <c r="H837" i="23"/>
  <c r="H970" i="23"/>
  <c r="H1030" i="23"/>
  <c r="H430" i="23"/>
  <c r="H1053" i="23"/>
  <c r="H1047" i="23"/>
  <c r="H999" i="23"/>
  <c r="H579" i="23"/>
  <c r="H849" i="23"/>
  <c r="H800" i="23"/>
  <c r="H268" i="23"/>
  <c r="H291" i="23"/>
  <c r="H542" i="23"/>
  <c r="H512" i="23"/>
  <c r="H813" i="23"/>
  <c r="H482" i="23"/>
  <c r="H280" i="23"/>
  <c r="H953" i="23"/>
  <c r="H87" i="23"/>
  <c r="H391" i="23"/>
  <c r="H265" i="23"/>
  <c r="H259" i="23"/>
  <c r="H323" i="23"/>
  <c r="H211" i="23"/>
  <c r="H175" i="23"/>
  <c r="H1084" i="23"/>
  <c r="AF541" i="23"/>
  <c r="AJ541" i="23" s="1"/>
  <c r="Z522" i="23"/>
  <c r="H493" i="23"/>
  <c r="H324" i="23"/>
  <c r="H201" i="23"/>
  <c r="H1033" i="23"/>
  <c r="H997" i="23"/>
  <c r="H991" i="23"/>
  <c r="H979" i="23"/>
  <c r="H973" i="23"/>
  <c r="H249" i="23"/>
  <c r="H852" i="23"/>
  <c r="H834" i="23"/>
  <c r="H762" i="23"/>
  <c r="H714" i="23"/>
  <c r="H327" i="23"/>
  <c r="H678" i="23"/>
  <c r="H642" i="23"/>
  <c r="H552" i="23"/>
  <c r="H444" i="23"/>
  <c r="H378" i="23"/>
  <c r="H246" i="23"/>
  <c r="H228" i="23"/>
  <c r="H1003" i="23"/>
  <c r="H347" i="23"/>
  <c r="H174" i="23"/>
  <c r="H135" i="23"/>
  <c r="H66" i="23"/>
  <c r="AG688" i="23"/>
  <c r="H198" i="23"/>
  <c r="H99" i="23"/>
  <c r="Z899" i="23"/>
  <c r="H287" i="23"/>
  <c r="H262" i="23"/>
  <c r="H239" i="23"/>
  <c r="H173" i="23"/>
  <c r="H53" i="23"/>
  <c r="H47" i="23"/>
  <c r="H563" i="23"/>
  <c r="H1050" i="23"/>
  <c r="H972" i="23"/>
  <c r="H966" i="23"/>
  <c r="H912" i="23"/>
  <c r="H797" i="23"/>
  <c r="H719" i="23"/>
  <c r="H659" i="23"/>
  <c r="H629" i="23"/>
  <c r="H593" i="23"/>
  <c r="H581" i="23"/>
  <c r="H569" i="23"/>
  <c r="H545" i="23"/>
  <c r="H539" i="23"/>
  <c r="H479" i="23"/>
  <c r="H377" i="23"/>
  <c r="H195" i="23"/>
  <c r="H94" i="23"/>
  <c r="H1057" i="23"/>
  <c r="H861" i="23"/>
  <c r="H561" i="23"/>
  <c r="H486" i="23"/>
  <c r="H93" i="23"/>
  <c r="H226" i="23"/>
  <c r="H738" i="23"/>
  <c r="H522" i="23"/>
  <c r="H363" i="23"/>
  <c r="H303" i="23"/>
  <c r="H1054" i="23"/>
  <c r="H483" i="23"/>
  <c r="H301" i="23"/>
  <c r="Z519" i="23"/>
  <c r="H1042" i="23"/>
  <c r="H778" i="23"/>
  <c r="H718" i="23"/>
  <c r="H478" i="23"/>
  <c r="H184" i="23"/>
  <c r="Z1076" i="23"/>
  <c r="AF745" i="23"/>
  <c r="AJ745" i="23" s="1"/>
  <c r="H841" i="23"/>
  <c r="H502" i="23"/>
  <c r="H916" i="23"/>
  <c r="H477" i="23"/>
  <c r="H1041" i="23"/>
  <c r="H1035" i="23"/>
  <c r="H1005" i="23"/>
  <c r="H214" i="23"/>
  <c r="H981" i="23"/>
  <c r="H957" i="23"/>
  <c r="H923" i="23"/>
  <c r="H354" i="23"/>
  <c r="H1049" i="23"/>
  <c r="H854" i="23"/>
  <c r="H842" i="23"/>
  <c r="H830" i="23"/>
  <c r="H824" i="23"/>
  <c r="H818" i="23"/>
  <c r="H788" i="23"/>
  <c r="H692" i="23"/>
  <c r="H1007" i="23"/>
  <c r="H632" i="23"/>
  <c r="H598" i="23"/>
  <c r="H584" i="23"/>
  <c r="H566" i="23"/>
  <c r="H560" i="23"/>
  <c r="H554" i="23"/>
  <c r="H530" i="23"/>
  <c r="H524" i="23"/>
  <c r="H518" i="23"/>
  <c r="H506" i="23"/>
  <c r="H941" i="23"/>
  <c r="H464" i="23"/>
  <c r="H458" i="23"/>
  <c r="H270" i="23"/>
  <c r="H368" i="23"/>
  <c r="H338" i="23"/>
  <c r="H314" i="23"/>
  <c r="H284" i="23"/>
  <c r="H278" i="23"/>
  <c r="H266" i="23"/>
  <c r="H242" i="23"/>
  <c r="H236" i="23"/>
  <c r="H200" i="23"/>
  <c r="H485" i="23"/>
  <c r="H450" i="23"/>
  <c r="H98" i="23"/>
  <c r="H45" i="23"/>
  <c r="H50" i="23"/>
  <c r="H30" i="23"/>
  <c r="H1072" i="23"/>
  <c r="H1031" i="23"/>
  <c r="H947" i="23"/>
  <c r="H910" i="23"/>
  <c r="S1132" i="23"/>
  <c r="S647" i="23"/>
  <c r="S1142" i="23"/>
  <c r="S1118" i="23"/>
  <c r="S1137" i="23"/>
  <c r="AG792" i="23"/>
  <c r="Z582" i="23"/>
  <c r="Z1175" i="23"/>
  <c r="AF1136" i="23"/>
  <c r="AJ1136" i="23" s="1"/>
  <c r="AF1124" i="23"/>
  <c r="AJ1124" i="23" s="1"/>
  <c r="S940" i="23"/>
  <c r="S858" i="23"/>
  <c r="S803" i="23"/>
  <c r="S1177" i="23"/>
  <c r="Z1160" i="23"/>
  <c r="AG1128" i="23"/>
  <c r="H735" i="23"/>
  <c r="H325" i="23"/>
  <c r="H673" i="23"/>
  <c r="H625" i="23"/>
  <c r="H607" i="23"/>
  <c r="H969" i="23"/>
  <c r="H649" i="23"/>
  <c r="H271" i="23"/>
  <c r="H388" i="23"/>
  <c r="H96" i="23"/>
  <c r="H48" i="23"/>
  <c r="H874" i="23"/>
  <c r="H37" i="23"/>
  <c r="AF1161" i="23"/>
  <c r="AJ1161" i="23" s="1"/>
  <c r="Z1148" i="23"/>
  <c r="S1138" i="23"/>
  <c r="AF1131" i="23"/>
  <c r="AJ1131" i="23" s="1"/>
  <c r="S1131" i="23"/>
  <c r="AF1127" i="23"/>
  <c r="AJ1127" i="23" s="1"/>
  <c r="S1122" i="23"/>
  <c r="AF1087" i="23"/>
  <c r="AJ1087" i="23" s="1"/>
  <c r="Z1005" i="23"/>
  <c r="H232" i="23"/>
  <c r="AF1177" i="23"/>
  <c r="AJ1177" i="23" s="1"/>
  <c r="AF1176" i="23"/>
  <c r="AJ1176" i="23" s="1"/>
  <c r="S1168" i="23"/>
  <c r="S1165" i="23"/>
  <c r="AF1154" i="23"/>
  <c r="AJ1154" i="23" s="1"/>
  <c r="S1153" i="23"/>
  <c r="AG1131" i="23"/>
  <c r="AF1123" i="23"/>
  <c r="AJ1123" i="23" s="1"/>
  <c r="AG1122" i="23"/>
  <c r="S1119" i="23"/>
  <c r="Z1113" i="23"/>
  <c r="H608" i="23"/>
  <c r="H342" i="23"/>
  <c r="H1040" i="23"/>
  <c r="H431" i="23"/>
  <c r="Z1155" i="23"/>
  <c r="AG703" i="23"/>
  <c r="AG511" i="23"/>
  <c r="Z505" i="23"/>
  <c r="H913" i="23"/>
  <c r="H1028" i="23"/>
  <c r="H723" i="23"/>
  <c r="H405" i="23"/>
  <c r="H1045" i="23"/>
  <c r="H958" i="23"/>
  <c r="Z1147" i="23"/>
  <c r="Z1146" i="23"/>
  <c r="AG1138" i="23"/>
  <c r="S1134" i="23"/>
  <c r="S1130" i="23"/>
  <c r="AG1119" i="23"/>
  <c r="AG1118" i="23"/>
  <c r="S574" i="23"/>
  <c r="S542" i="23"/>
  <c r="H867" i="23"/>
  <c r="H348" i="23"/>
  <c r="H1013" i="23"/>
  <c r="H754" i="23"/>
  <c r="H684" i="23"/>
  <c r="H264" i="23"/>
  <c r="H217" i="23"/>
  <c r="H1098" i="23"/>
  <c r="H406" i="23"/>
  <c r="H54" i="23"/>
  <c r="H663" i="23"/>
  <c r="H1002" i="23"/>
  <c r="H605" i="23"/>
  <c r="H942" i="23"/>
  <c r="H397" i="23"/>
  <c r="H734" i="23"/>
  <c r="H9" i="23"/>
  <c r="H25" i="23"/>
  <c r="H676" i="23"/>
  <c r="H845" i="23"/>
  <c r="H961" i="23"/>
  <c r="H791" i="23"/>
  <c r="H424" i="23"/>
  <c r="H851" i="23"/>
  <c r="H556" i="23"/>
  <c r="H963" i="23"/>
  <c r="H527" i="23"/>
  <c r="H515" i="23"/>
  <c r="H491" i="23"/>
  <c r="H933" i="23"/>
  <c r="H467" i="23"/>
  <c r="H908" i="23"/>
  <c r="H1099" i="23"/>
  <c r="H903" i="23"/>
  <c r="H210" i="23"/>
  <c r="H695" i="23"/>
  <c r="H229" i="23"/>
  <c r="H665" i="23"/>
  <c r="H281" i="23"/>
  <c r="H138" i="23"/>
  <c r="H421" i="23"/>
  <c r="H1009" i="23"/>
  <c r="H987" i="23"/>
  <c r="H1083" i="23"/>
  <c r="AF1164" i="23"/>
  <c r="AJ1164" i="23" s="1"/>
  <c r="S1156" i="23"/>
  <c r="S1133" i="23"/>
  <c r="AG682" i="23"/>
  <c r="AF1135" i="23"/>
  <c r="AJ1135" i="23" s="1"/>
  <c r="H2" i="23"/>
  <c r="H897" i="23"/>
  <c r="H857" i="23"/>
  <c r="H216" i="23"/>
  <c r="Z1158" i="23"/>
  <c r="AF1156" i="23"/>
  <c r="AJ1156" i="23" s="1"/>
  <c r="AF1130" i="23"/>
  <c r="AJ1130" i="23" s="1"/>
  <c r="AF1126" i="23"/>
  <c r="AJ1126" i="23" s="1"/>
  <c r="S1125" i="23"/>
  <c r="S873" i="23"/>
  <c r="AF662" i="23"/>
  <c r="AJ662" i="23" s="1"/>
  <c r="AF586" i="23"/>
  <c r="AJ586" i="23" s="1"/>
  <c r="H1073" i="23"/>
  <c r="H1036" i="23"/>
  <c r="H803" i="23"/>
  <c r="H204" i="23"/>
  <c r="H63" i="23"/>
  <c r="Z1173" i="23"/>
  <c r="AF1137" i="23"/>
  <c r="AJ1137" i="23" s="1"/>
  <c r="AG1125" i="23"/>
  <c r="S1121" i="23"/>
  <c r="AG949" i="23"/>
  <c r="AF945" i="23"/>
  <c r="AJ945" i="23" s="1"/>
  <c r="H975" i="23"/>
  <c r="H925" i="23"/>
  <c r="H749" i="23"/>
  <c r="H60" i="23"/>
  <c r="AG1152" i="23"/>
  <c r="AF1144" i="23"/>
  <c r="AJ1144" i="23" s="1"/>
  <c r="AF1129" i="23"/>
  <c r="AJ1129" i="23" s="1"/>
  <c r="Z1123" i="23"/>
  <c r="S1120" i="23"/>
  <c r="AF1109" i="23"/>
  <c r="AJ1109" i="23" s="1"/>
  <c r="AG1070" i="23"/>
  <c r="S1028" i="23"/>
  <c r="S625" i="23"/>
  <c r="H1017" i="23"/>
  <c r="H662" i="23"/>
  <c r="H1070" i="23"/>
  <c r="H686" i="23"/>
  <c r="H1063" i="23"/>
  <c r="H921" i="23"/>
  <c r="H707" i="23"/>
  <c r="H670" i="23"/>
  <c r="AF1167" i="23"/>
  <c r="AJ1167" i="23" s="1"/>
  <c r="AF1140" i="23"/>
  <c r="AJ1140" i="23" s="1"/>
  <c r="AF1120" i="23"/>
  <c r="AJ1120" i="23" s="1"/>
  <c r="S660" i="23"/>
  <c r="S644" i="23"/>
  <c r="AF596" i="23"/>
  <c r="AJ596" i="23" s="1"/>
  <c r="H868" i="23"/>
  <c r="H623" i="23"/>
  <c r="H551" i="23"/>
  <c r="H423" i="23"/>
  <c r="H64" i="23"/>
  <c r="Z725" i="23"/>
  <c r="AG586" i="23"/>
  <c r="S586" i="23"/>
  <c r="H924" i="23"/>
  <c r="H887" i="23"/>
  <c r="H737" i="23"/>
  <c r="H366" i="23"/>
  <c r="H1082" i="23"/>
  <c r="H877" i="23"/>
  <c r="H962" i="23"/>
  <c r="H437" i="23"/>
  <c r="H902" i="23"/>
  <c r="H890" i="23"/>
  <c r="H253" i="23"/>
  <c r="H402" i="23"/>
  <c r="H853" i="23"/>
  <c r="H357" i="23"/>
  <c r="H655" i="23"/>
  <c r="H311" i="23"/>
  <c r="H1089" i="23"/>
  <c r="H469" i="23"/>
  <c r="H455" i="23"/>
  <c r="H914" i="23"/>
  <c r="H177" i="23"/>
  <c r="H367" i="23"/>
  <c r="H322" i="23"/>
  <c r="H79" i="23"/>
  <c r="S1175" i="23"/>
  <c r="AF1165" i="23"/>
  <c r="AJ1165" i="23" s="1"/>
  <c r="AG1157" i="23"/>
  <c r="AG1156" i="23"/>
  <c r="Z1150" i="23"/>
  <c r="S1140" i="23"/>
  <c r="AG1129" i="23"/>
  <c r="S1129" i="23"/>
  <c r="AG1123" i="23"/>
  <c r="AF1121" i="23"/>
  <c r="AJ1121" i="23" s="1"/>
  <c r="Z1079" i="23"/>
  <c r="AG918" i="23"/>
  <c r="AF862" i="23"/>
  <c r="AJ862" i="23" s="1"/>
  <c r="AF643" i="23"/>
  <c r="AJ643" i="23" s="1"/>
  <c r="AG639" i="23"/>
  <c r="AF590" i="23"/>
  <c r="AJ590" i="23" s="1"/>
  <c r="S524" i="23"/>
  <c r="H904" i="23"/>
  <c r="H886" i="23"/>
  <c r="H792" i="23"/>
  <c r="H736" i="23"/>
  <c r="H215" i="23"/>
  <c r="AG1172" i="23"/>
  <c r="Z1170" i="23"/>
  <c r="AG1164" i="23"/>
  <c r="Z1149" i="23"/>
  <c r="AF1138" i="23"/>
  <c r="AJ1138" i="23" s="1"/>
  <c r="AG1134" i="23"/>
  <c r="AF1085" i="23"/>
  <c r="AJ1085" i="23" s="1"/>
  <c r="AG1061" i="23"/>
  <c r="AG1028" i="23"/>
  <c r="AF887" i="23"/>
  <c r="AJ887" i="23" s="1"/>
  <c r="AF727" i="23"/>
  <c r="AJ727" i="23" s="1"/>
  <c r="S618" i="23"/>
  <c r="AF594" i="23"/>
  <c r="AJ594" i="23" s="1"/>
  <c r="AF535" i="23"/>
  <c r="AJ535" i="23" s="1"/>
  <c r="Z530" i="23"/>
  <c r="H883" i="23"/>
  <c r="H860" i="23"/>
  <c r="H640" i="23"/>
  <c r="H417" i="23"/>
  <c r="H208" i="23"/>
  <c r="H1069" i="23"/>
  <c r="H227" i="23"/>
  <c r="Z1172" i="23"/>
  <c r="S1162" i="23"/>
  <c r="AF1141" i="23"/>
  <c r="AJ1141" i="23" s="1"/>
  <c r="S1115" i="23"/>
  <c r="S1100" i="23"/>
  <c r="AF1045" i="23"/>
  <c r="AJ1045" i="23" s="1"/>
  <c r="Z919" i="23"/>
  <c r="AG916" i="23"/>
  <c r="S904" i="23"/>
  <c r="S890" i="23"/>
  <c r="S813" i="23"/>
  <c r="AG735" i="23"/>
  <c r="Z705" i="23"/>
  <c r="Z647" i="23"/>
  <c r="AG642" i="23"/>
  <c r="AF536" i="23"/>
  <c r="AJ536" i="23" s="1"/>
  <c r="H1000" i="23"/>
  <c r="H900" i="23"/>
  <c r="H732" i="23"/>
  <c r="AG1169" i="23"/>
  <c r="AF1125" i="23"/>
  <c r="AJ1125" i="23" s="1"/>
  <c r="S1048" i="23"/>
  <c r="AF1028" i="23"/>
  <c r="AJ1028" i="23" s="1"/>
  <c r="S1012" i="23"/>
  <c r="AF981" i="23"/>
  <c r="AJ981" i="23" s="1"/>
  <c r="Z914" i="23"/>
  <c r="AG775" i="23"/>
  <c r="AF688" i="23"/>
  <c r="AJ688" i="23" s="1"/>
  <c r="AF626" i="23"/>
  <c r="AJ626" i="23" s="1"/>
  <c r="S597" i="23"/>
  <c r="Z545" i="23"/>
  <c r="AF542" i="23"/>
  <c r="AJ542" i="23" s="1"/>
  <c r="H125" i="23"/>
  <c r="H17" i="23"/>
  <c r="H171" i="23"/>
  <c r="AG1174" i="23"/>
  <c r="Z1163" i="23"/>
  <c r="AF1151" i="23"/>
  <c r="AJ1151" i="23" s="1"/>
  <c r="S1139" i="23"/>
  <c r="AG1135" i="23"/>
  <c r="AG1127" i="23"/>
  <c r="S1091" i="23"/>
  <c r="AF1056" i="23"/>
  <c r="AJ1056" i="23" s="1"/>
  <c r="Z747" i="23"/>
  <c r="AF523" i="23"/>
  <c r="AJ523" i="23" s="1"/>
  <c r="H855" i="23"/>
  <c r="H705" i="23"/>
  <c r="H321" i="23"/>
  <c r="H88" i="23"/>
  <c r="AG1176" i="23"/>
  <c r="S1166" i="23"/>
  <c r="S1158" i="23"/>
  <c r="AF1153" i="23"/>
  <c r="AJ1153" i="23" s="1"/>
  <c r="S1144" i="23"/>
  <c r="Z1141" i="23"/>
  <c r="AF1133" i="23"/>
  <c r="AJ1133" i="23" s="1"/>
  <c r="AG1130" i="23"/>
  <c r="AG1126" i="23"/>
  <c r="S1126" i="23"/>
  <c r="Z1052" i="23"/>
  <c r="S1034" i="23"/>
  <c r="AF1019" i="23"/>
  <c r="AJ1019" i="23" s="1"/>
  <c r="AF983" i="23"/>
  <c r="AJ983" i="23" s="1"/>
  <c r="AG960" i="23"/>
  <c r="Z897" i="23"/>
  <c r="Z883" i="23"/>
  <c r="S832" i="23"/>
  <c r="AG770" i="23"/>
  <c r="AF706" i="23"/>
  <c r="AJ706" i="23" s="1"/>
  <c r="Z654" i="23"/>
  <c r="Z580" i="23"/>
  <c r="H597" i="23"/>
  <c r="H558" i="23"/>
  <c r="H501" i="23"/>
  <c r="H263" i="23"/>
  <c r="AF1168" i="23"/>
  <c r="AJ1168" i="23" s="1"/>
  <c r="AG1137" i="23"/>
  <c r="S1128" i="23"/>
  <c r="AG1124" i="23"/>
  <c r="S1117" i="23"/>
  <c r="AG1107" i="23"/>
  <c r="S1105" i="23"/>
  <c r="AF1103" i="23"/>
  <c r="AJ1103" i="23" s="1"/>
  <c r="AG1087" i="23"/>
  <c r="S963" i="23"/>
  <c r="S887" i="23"/>
  <c r="AG825" i="23"/>
  <c r="AG726" i="23"/>
  <c r="Z689" i="23"/>
  <c r="S687" i="23"/>
  <c r="AG683" i="23"/>
  <c r="AF655" i="23"/>
  <c r="AJ655" i="23" s="1"/>
  <c r="Z617" i="23"/>
  <c r="Z613" i="23"/>
  <c r="AG578" i="23"/>
  <c r="H1039" i="23"/>
  <c r="H1015" i="23"/>
  <c r="H949" i="23"/>
  <c r="H893" i="23"/>
  <c r="H765" i="23"/>
  <c r="H654" i="23"/>
  <c r="H596" i="23"/>
  <c r="H557" i="23"/>
  <c r="H133" i="23"/>
  <c r="H76" i="23"/>
  <c r="AF1117" i="23"/>
  <c r="AJ1117" i="23" s="1"/>
  <c r="AF1027" i="23"/>
  <c r="AJ1027" i="23" s="1"/>
  <c r="AF1023" i="23"/>
  <c r="AJ1023" i="23" s="1"/>
  <c r="Z1016" i="23"/>
  <c r="S852" i="23"/>
  <c r="Z668" i="23"/>
  <c r="AF639" i="23"/>
  <c r="AJ639" i="23" s="1"/>
  <c r="S577" i="23"/>
  <c r="S501" i="23"/>
  <c r="H870" i="23"/>
  <c r="H742" i="23"/>
  <c r="H251" i="23"/>
  <c r="AG1177" i="23"/>
  <c r="AG1175" i="23"/>
  <c r="Z1174" i="23"/>
  <c r="AF1173" i="23"/>
  <c r="AJ1173" i="23" s="1"/>
  <c r="AG1167" i="23"/>
  <c r="S1167" i="23"/>
  <c r="AG1166" i="23"/>
  <c r="S1157" i="23"/>
  <c r="AG1155" i="23"/>
  <c r="S1146" i="23"/>
  <c r="AF1139" i="23"/>
  <c r="AJ1139" i="23" s="1"/>
  <c r="AF1114" i="23"/>
  <c r="AJ1114" i="23" s="1"/>
  <c r="AF1018" i="23"/>
  <c r="AJ1018" i="23" s="1"/>
  <c r="Z735" i="23"/>
  <c r="Z714" i="23"/>
  <c r="Z567" i="23"/>
  <c r="H869" i="23"/>
  <c r="H119" i="23"/>
  <c r="H384" i="23"/>
  <c r="H1071" i="23"/>
  <c r="H360" i="23"/>
  <c r="H1029" i="23"/>
  <c r="H683" i="23"/>
  <c r="H612" i="23"/>
  <c r="H951" i="23"/>
  <c r="H1093" i="23"/>
  <c r="H442" i="23"/>
  <c r="H429" i="23"/>
  <c r="H383" i="23"/>
  <c r="H35" i="23"/>
  <c r="H412" i="23"/>
  <c r="H939" i="23"/>
  <c r="H875" i="23"/>
  <c r="H882" i="23"/>
  <c r="H710" i="23"/>
  <c r="H1011" i="23"/>
  <c r="H428" i="23"/>
  <c r="H272" i="23"/>
  <c r="H212" i="23"/>
  <c r="H205" i="23"/>
  <c r="H194" i="23"/>
  <c r="H8" i="23"/>
  <c r="AF1152" i="23"/>
  <c r="AJ1152" i="23" s="1"/>
  <c r="AF1132" i="23"/>
  <c r="AJ1132" i="23" s="1"/>
  <c r="S1124" i="23"/>
  <c r="AG1110" i="23"/>
  <c r="AF875" i="23"/>
  <c r="AJ875" i="23" s="1"/>
  <c r="Z872" i="23"/>
  <c r="S814" i="23"/>
  <c r="AF729" i="23"/>
  <c r="AJ729" i="23" s="1"/>
  <c r="Z688" i="23"/>
  <c r="S681" i="23"/>
  <c r="Z636" i="23"/>
  <c r="S579" i="23"/>
  <c r="AG573" i="23"/>
  <c r="H1065" i="23"/>
  <c r="H403" i="23"/>
  <c r="H404" i="23"/>
  <c r="AF1107" i="23"/>
  <c r="AJ1107" i="23" s="1"/>
  <c r="S1103" i="23"/>
  <c r="AG1117" i="23"/>
  <c r="AF1113" i="23"/>
  <c r="AJ1113" i="23" s="1"/>
  <c r="S1116" i="23"/>
  <c r="AG1114" i="23"/>
  <c r="AG1105" i="23"/>
  <c r="AF1102" i="23"/>
  <c r="AJ1102" i="23" s="1"/>
  <c r="H871" i="23"/>
  <c r="H888" i="23"/>
  <c r="H769" i="23"/>
  <c r="H617" i="23"/>
  <c r="H619" i="23"/>
  <c r="H72" i="23"/>
  <c r="H601" i="23"/>
  <c r="H603" i="23"/>
  <c r="H548" i="23"/>
  <c r="H807" i="23"/>
  <c r="H192" i="23"/>
  <c r="H950" i="23"/>
  <c r="H511" i="23"/>
  <c r="H652" i="23"/>
  <c r="H427" i="23"/>
  <c r="H901" i="23"/>
  <c r="H24" i="23"/>
  <c r="H126" i="23"/>
  <c r="Z557" i="23"/>
  <c r="H992" i="23"/>
  <c r="H873" i="23"/>
  <c r="H648" i="23"/>
  <c r="H604" i="23"/>
  <c r="H499" i="23"/>
  <c r="H419" i="23"/>
  <c r="AG867" i="23"/>
  <c r="S777" i="23"/>
  <c r="AG763" i="23"/>
  <c r="Z757" i="23"/>
  <c r="AF751" i="23"/>
  <c r="AJ751" i="23" s="1"/>
  <c r="AF744" i="23"/>
  <c r="AJ744" i="23" s="1"/>
  <c r="AF668" i="23"/>
  <c r="AJ668" i="23" s="1"/>
  <c r="AG594" i="23"/>
  <c r="Z553" i="23"/>
  <c r="Z549" i="23"/>
  <c r="S504" i="23"/>
  <c r="H1103" i="23"/>
  <c r="H1052" i="23"/>
  <c r="H1023" i="23"/>
  <c r="H1006" i="23"/>
  <c r="H872" i="23"/>
  <c r="H775" i="23"/>
  <c r="H647" i="23"/>
  <c r="H602" i="23"/>
  <c r="H452" i="23"/>
  <c r="H385" i="23"/>
  <c r="H172" i="23"/>
  <c r="S1039" i="23"/>
  <c r="AF1037" i="23"/>
  <c r="AJ1037" i="23" s="1"/>
  <c r="Z930" i="23"/>
  <c r="AG863" i="23"/>
  <c r="Z842" i="23"/>
  <c r="AG824" i="23"/>
  <c r="AG790" i="23"/>
  <c r="Z787" i="23"/>
  <c r="S743" i="23"/>
  <c r="S693" i="23"/>
  <c r="AF683" i="23"/>
  <c r="AJ683" i="23" s="1"/>
  <c r="AF595" i="23"/>
  <c r="AJ595" i="23" s="1"/>
  <c r="AG584" i="23"/>
  <c r="Z583" i="23"/>
  <c r="AF580" i="23"/>
  <c r="AJ580" i="23" s="1"/>
  <c r="Z560" i="23"/>
  <c r="H760" i="23"/>
  <c r="H731" i="23"/>
  <c r="H703" i="23"/>
  <c r="H674" i="23"/>
  <c r="H618" i="23"/>
  <c r="H451" i="23"/>
  <c r="H250" i="23"/>
  <c r="Z880" i="23"/>
  <c r="Z760" i="23"/>
  <c r="Z755" i="23"/>
  <c r="AG751" i="23"/>
  <c r="AF613" i="23"/>
  <c r="AJ613" i="23" s="1"/>
  <c r="S605" i="23"/>
  <c r="AF504" i="23"/>
  <c r="AJ504" i="23" s="1"/>
  <c r="AG504" i="23"/>
  <c r="H1004" i="23"/>
  <c r="H744" i="23"/>
  <c r="H658" i="23"/>
  <c r="H415" i="23"/>
  <c r="AG1086" i="23"/>
  <c r="AG1040" i="23"/>
  <c r="AF951" i="23"/>
  <c r="AJ951" i="23" s="1"/>
  <c r="AF870" i="23"/>
  <c r="AJ870" i="23" s="1"/>
  <c r="AF790" i="23"/>
  <c r="AJ790" i="23" s="1"/>
  <c r="AF602" i="23"/>
  <c r="AJ602" i="23" s="1"/>
  <c r="H657" i="23"/>
  <c r="H413" i="23"/>
  <c r="H643" i="23"/>
  <c r="Z799" i="23"/>
  <c r="H1096" i="23"/>
  <c r="H1001" i="23"/>
  <c r="H986" i="23"/>
  <c r="H915" i="23"/>
  <c r="H685" i="23"/>
  <c r="H656" i="23"/>
  <c r="H614" i="23"/>
  <c r="H373" i="23"/>
  <c r="S1055" i="23"/>
  <c r="AF801" i="23"/>
  <c r="AJ801" i="23" s="1"/>
  <c r="AG801" i="23"/>
  <c r="AG613" i="23"/>
  <c r="Z607" i="23"/>
  <c r="H1095" i="23"/>
  <c r="H985" i="23"/>
  <c r="H866" i="23"/>
  <c r="H850" i="23"/>
  <c r="H770" i="23"/>
  <c r="H740" i="23"/>
  <c r="H726" i="23"/>
  <c r="H712" i="23"/>
  <c r="H628" i="23"/>
  <c r="H613" i="23"/>
  <c r="H565" i="23"/>
  <c r="H476" i="23"/>
  <c r="H190" i="23"/>
  <c r="H132" i="23"/>
  <c r="H84" i="23"/>
  <c r="Z986" i="23"/>
  <c r="Z983" i="23"/>
  <c r="S974" i="23"/>
  <c r="Z972" i="23"/>
  <c r="AG938" i="23"/>
  <c r="S892" i="23"/>
  <c r="S888" i="23"/>
  <c r="AG815" i="23"/>
  <c r="AF708" i="23"/>
  <c r="AJ708" i="23" s="1"/>
  <c r="S707" i="23"/>
  <c r="AG701" i="23"/>
  <c r="H1094" i="23"/>
  <c r="H1059" i="23"/>
  <c r="H885" i="23"/>
  <c r="H865" i="23"/>
  <c r="H668" i="23"/>
  <c r="H626" i="23"/>
  <c r="H475" i="23"/>
  <c r="H371" i="23"/>
  <c r="S830" i="23"/>
  <c r="AF819" i="23"/>
  <c r="AJ819" i="23" s="1"/>
  <c r="Z570" i="23"/>
  <c r="S513" i="23"/>
  <c r="H1111" i="23"/>
  <c r="H1058" i="23"/>
  <c r="H898" i="23"/>
  <c r="H884" i="23"/>
  <c r="H848" i="23"/>
  <c r="H547" i="23"/>
  <c r="H443" i="23"/>
  <c r="H426" i="23"/>
  <c r="H313" i="23"/>
  <c r="Z1021" i="23"/>
  <c r="AG1018" i="23"/>
  <c r="Z993" i="23"/>
  <c r="S983" i="23"/>
  <c r="AG973" i="23"/>
  <c r="AF970" i="23"/>
  <c r="AJ970" i="23" s="1"/>
  <c r="AF966" i="23"/>
  <c r="AJ966" i="23" s="1"/>
  <c r="AF815" i="23"/>
  <c r="AJ815" i="23" s="1"/>
  <c r="S807" i="23"/>
  <c r="AG706" i="23"/>
  <c r="Z702" i="23"/>
  <c r="AG643" i="23"/>
  <c r="AG536" i="23"/>
  <c r="Z531" i="23"/>
  <c r="Z510" i="23"/>
  <c r="H846" i="23"/>
  <c r="H806" i="23"/>
  <c r="H709" i="23"/>
  <c r="H679" i="23"/>
  <c r="H651" i="23"/>
  <c r="H400" i="23"/>
  <c r="H409" i="23"/>
  <c r="H627" i="23"/>
  <c r="H993" i="23"/>
  <c r="H213" i="23"/>
  <c r="H183" i="23"/>
  <c r="H414" i="23"/>
  <c r="H4" i="23"/>
  <c r="H911" i="23"/>
  <c r="H758" i="23"/>
  <c r="H231" i="23"/>
  <c r="H680" i="23"/>
  <c r="H46" i="23"/>
  <c r="H495" i="23"/>
  <c r="H288" i="23"/>
  <c r="H743" i="23"/>
  <c r="H143" i="23"/>
  <c r="H131" i="23"/>
  <c r="H416" i="23"/>
  <c r="H410" i="23"/>
  <c r="H230" i="23"/>
  <c r="AF1022" i="23"/>
  <c r="AJ1022" i="23" s="1"/>
  <c r="AF995" i="23"/>
  <c r="AJ995" i="23" s="1"/>
  <c r="S981" i="23"/>
  <c r="AF911" i="23"/>
  <c r="AJ911" i="23" s="1"/>
  <c r="AF845" i="23"/>
  <c r="AJ845" i="23" s="1"/>
  <c r="S639" i="23"/>
  <c r="AG575" i="23"/>
  <c r="AF574" i="23"/>
  <c r="AJ574" i="23" s="1"/>
  <c r="S527" i="23"/>
  <c r="AG525" i="23"/>
  <c r="H1107" i="23"/>
  <c r="H1085" i="23"/>
  <c r="H1027" i="23"/>
  <c r="H922" i="23"/>
  <c r="H909" i="23"/>
  <c r="H881" i="23"/>
  <c r="H650" i="23"/>
  <c r="H609" i="23"/>
  <c r="H457" i="23"/>
  <c r="H439" i="23"/>
  <c r="H203" i="23"/>
  <c r="Z1093" i="23"/>
  <c r="AF811" i="23"/>
  <c r="AJ811" i="23" s="1"/>
  <c r="AF807" i="23"/>
  <c r="AJ807" i="23" s="1"/>
  <c r="AF722" i="23"/>
  <c r="AJ722" i="23" s="1"/>
  <c r="Z541" i="23"/>
  <c r="S540" i="23"/>
  <c r="AG513" i="23"/>
  <c r="H407" i="23"/>
  <c r="H252" i="23"/>
  <c r="H44" i="23"/>
  <c r="S1089" i="23"/>
  <c r="AF1047" i="23"/>
  <c r="AJ1047" i="23" s="1"/>
  <c r="S930" i="23"/>
  <c r="AF873" i="23"/>
  <c r="AJ873" i="23" s="1"/>
  <c r="Z868" i="23"/>
  <c r="AG848" i="23"/>
  <c r="AF832" i="23"/>
  <c r="AJ832" i="23" s="1"/>
  <c r="AF804" i="23"/>
  <c r="AJ804" i="23" s="1"/>
  <c r="S709" i="23"/>
  <c r="Z691" i="23"/>
  <c r="S659" i="23"/>
  <c r="S628" i="23"/>
  <c r="AF598" i="23"/>
  <c r="AJ598" i="23" s="1"/>
  <c r="AG591" i="23"/>
  <c r="AG581" i="23"/>
  <c r="AG512" i="23"/>
  <c r="S503" i="23"/>
  <c r="H1109" i="23"/>
  <c r="H847" i="23"/>
  <c r="H739" i="23"/>
  <c r="H1060" i="23"/>
  <c r="H456" i="23"/>
  <c r="H258" i="23"/>
  <c r="H109" i="23"/>
  <c r="AG1089" i="23"/>
  <c r="Z1059" i="23"/>
  <c r="AF1039" i="23"/>
  <c r="AJ1039" i="23" s="1"/>
  <c r="Z1007" i="23"/>
  <c r="AG1003" i="23"/>
  <c r="AF998" i="23"/>
  <c r="AJ998" i="23" s="1"/>
  <c r="S960" i="23"/>
  <c r="AF958" i="23"/>
  <c r="AJ958" i="23" s="1"/>
  <c r="Z726" i="23"/>
  <c r="AG709" i="23"/>
  <c r="AG645" i="23"/>
  <c r="S590" i="23"/>
  <c r="AF543" i="23"/>
  <c r="AJ543" i="23" s="1"/>
  <c r="AF528" i="23"/>
  <c r="AJ528" i="23" s="1"/>
  <c r="Z518" i="23"/>
  <c r="AG503" i="23"/>
  <c r="S1060" i="23"/>
  <c r="AG1049" i="23"/>
  <c r="AG961" i="23"/>
  <c r="Z903" i="23"/>
  <c r="AG862" i="23"/>
  <c r="S847" i="23"/>
  <c r="Z782" i="23"/>
  <c r="AG727" i="23"/>
  <c r="Z565" i="23"/>
  <c r="Z558" i="23"/>
  <c r="AF516" i="23"/>
  <c r="AJ516" i="23" s="1"/>
  <c r="Z1046" i="23"/>
  <c r="AF1038" i="23"/>
  <c r="AJ1038" i="23" s="1"/>
  <c r="Z1026" i="23"/>
  <c r="AF1013" i="23"/>
  <c r="AJ1013" i="23" s="1"/>
  <c r="S1008" i="23"/>
  <c r="Z1004" i="23"/>
  <c r="Z955" i="23"/>
  <c r="AF948" i="23"/>
  <c r="AJ948" i="23" s="1"/>
  <c r="S894" i="23"/>
  <c r="AG890" i="23"/>
  <c r="Z845" i="23"/>
  <c r="AF824" i="23"/>
  <c r="AJ824" i="23" s="1"/>
  <c r="Z785" i="23"/>
  <c r="Z778" i="23"/>
  <c r="Z736" i="23"/>
  <c r="Z717" i="23"/>
  <c r="Z664" i="23"/>
  <c r="Z629" i="23"/>
  <c r="AF618" i="23"/>
  <c r="AJ618" i="23" s="1"/>
  <c r="AG597" i="23"/>
  <c r="AF539" i="23"/>
  <c r="AJ539" i="23" s="1"/>
  <c r="Z529" i="23"/>
  <c r="Z1068" i="23"/>
  <c r="Z1057" i="23"/>
  <c r="AG1020" i="23"/>
  <c r="AG998" i="23"/>
  <c r="AF980" i="23"/>
  <c r="AJ980" i="23" s="1"/>
  <c r="S951" i="23"/>
  <c r="AG880" i="23"/>
  <c r="AF806" i="23"/>
  <c r="AJ806" i="23" s="1"/>
  <c r="AG776" i="23"/>
  <c r="AF716" i="23"/>
  <c r="AJ716" i="23" s="1"/>
  <c r="Z697" i="23"/>
  <c r="AF666" i="23"/>
  <c r="AJ666" i="23" s="1"/>
  <c r="AG662" i="23"/>
  <c r="AG651" i="23"/>
  <c r="S621" i="23"/>
  <c r="AG614" i="23"/>
  <c r="Z609" i="23"/>
  <c r="S607" i="23"/>
  <c r="S602" i="23"/>
  <c r="AG593" i="23"/>
  <c r="S538" i="23"/>
  <c r="S537" i="23"/>
  <c r="AG535" i="23"/>
  <c r="Z517" i="23"/>
  <c r="AF1092" i="23"/>
  <c r="AJ1092" i="23" s="1"/>
  <c r="AG1012" i="23"/>
  <c r="S966" i="23"/>
  <c r="S937" i="23"/>
  <c r="Z906" i="23"/>
  <c r="S882" i="23"/>
  <c r="S837" i="23"/>
  <c r="S812" i="23"/>
  <c r="AG744" i="23"/>
  <c r="S701" i="23"/>
  <c r="AG695" i="23"/>
  <c r="S650" i="23"/>
  <c r="S614" i="23"/>
  <c r="AG607" i="23"/>
  <c r="AF582" i="23"/>
  <c r="AJ582" i="23" s="1"/>
  <c r="AG579" i="23"/>
  <c r="S1084" i="23"/>
  <c r="Z1060" i="23"/>
  <c r="Z990" i="23"/>
  <c r="AG948" i="23"/>
  <c r="AF947" i="23"/>
  <c r="AJ947" i="23" s="1"/>
  <c r="AF897" i="23"/>
  <c r="AJ897" i="23" s="1"/>
  <c r="AG882" i="23"/>
  <c r="AG861" i="23"/>
  <c r="Z800" i="23"/>
  <c r="Z749" i="23"/>
  <c r="S744" i="23"/>
  <c r="S729" i="23"/>
  <c r="AF718" i="23"/>
  <c r="AJ718" i="23" s="1"/>
  <c r="Z667" i="23"/>
  <c r="AG657" i="23"/>
  <c r="AF636" i="23"/>
  <c r="AJ636" i="23" s="1"/>
  <c r="Z634" i="23"/>
  <c r="AG633" i="23"/>
  <c r="Z620" i="23"/>
  <c r="Z616" i="23"/>
  <c r="AF592" i="23"/>
  <c r="AJ592" i="23" s="1"/>
  <c r="S591" i="23"/>
  <c r="AF585" i="23"/>
  <c r="AJ585" i="23" s="1"/>
  <c r="AF578" i="23"/>
  <c r="AJ578" i="23" s="1"/>
  <c r="AG523" i="23"/>
  <c r="AF515" i="23"/>
  <c r="AJ515" i="23" s="1"/>
  <c r="AF511" i="23"/>
  <c r="AJ511" i="23" s="1"/>
  <c r="H71" i="23"/>
  <c r="H11" i="23"/>
  <c r="S1076" i="23"/>
  <c r="S1083" i="23"/>
  <c r="AG1069" i="23"/>
  <c r="H1077" i="23"/>
  <c r="H730" i="23"/>
  <c r="H167" i="23"/>
  <c r="Z1077" i="23"/>
  <c r="H1076" i="23"/>
  <c r="H160" i="23"/>
  <c r="H111" i="23"/>
  <c r="H879" i="23"/>
  <c r="AF1072" i="23"/>
  <c r="AJ1072" i="23" s="1"/>
  <c r="AG1067" i="23"/>
  <c r="H1075" i="23"/>
  <c r="H159" i="23"/>
  <c r="H108" i="23"/>
  <c r="H425" i="23"/>
  <c r="H411" i="23"/>
  <c r="H156" i="23"/>
  <c r="H36" i="23"/>
  <c r="H878" i="23"/>
  <c r="H155" i="23"/>
  <c r="H1101" i="23"/>
  <c r="AG1074" i="23"/>
  <c r="AF1106" i="23"/>
  <c r="AJ1106" i="23" s="1"/>
  <c r="AG1106" i="23"/>
  <c r="AG1100" i="23"/>
  <c r="AF1100" i="23"/>
  <c r="AJ1100" i="23" s="1"/>
  <c r="H395" i="23"/>
  <c r="AF1083" i="23"/>
  <c r="AJ1083" i="23" s="1"/>
  <c r="AG1083" i="23"/>
  <c r="AF1066" i="23"/>
  <c r="AJ1066" i="23" s="1"/>
  <c r="AG1066" i="23"/>
  <c r="Z1051" i="23"/>
  <c r="AG1043" i="23"/>
  <c r="AF1029" i="23"/>
  <c r="AJ1029" i="23" s="1"/>
  <c r="S1002" i="23"/>
  <c r="S991" i="23"/>
  <c r="Z938" i="23"/>
  <c r="S908" i="23"/>
  <c r="H876" i="23"/>
  <c r="H864" i="23"/>
  <c r="H768" i="23"/>
  <c r="H401" i="23"/>
  <c r="H95" i="23"/>
  <c r="AF1108" i="23"/>
  <c r="AJ1108" i="23" s="1"/>
  <c r="AG1108" i="23"/>
  <c r="AG1065" i="23"/>
  <c r="AF1049" i="23"/>
  <c r="AJ1049" i="23" s="1"/>
  <c r="AG925" i="23"/>
  <c r="Z913" i="23"/>
  <c r="H1104" i="23"/>
  <c r="H1092" i="23"/>
  <c r="H1080" i="23"/>
  <c r="H1068" i="23"/>
  <c r="H1020" i="23"/>
  <c r="H1008" i="23"/>
  <c r="H984" i="23"/>
  <c r="H936" i="23"/>
  <c r="H863" i="23"/>
  <c r="H755" i="23"/>
  <c r="H671" i="23"/>
  <c r="H168" i="23"/>
  <c r="AF1099" i="23"/>
  <c r="AJ1099" i="23" s="1"/>
  <c r="AG1038" i="23"/>
  <c r="AG1029" i="23"/>
  <c r="AG1019" i="23"/>
  <c r="AG1002" i="23"/>
  <c r="Z992" i="23"/>
  <c r="AF973" i="23"/>
  <c r="AJ973" i="23" s="1"/>
  <c r="AF955" i="23"/>
  <c r="AJ955" i="23" s="1"/>
  <c r="AF946" i="23"/>
  <c r="AJ946" i="23" s="1"/>
  <c r="S928" i="23"/>
  <c r="AG908" i="23"/>
  <c r="AF891" i="23"/>
  <c r="AJ891" i="23" s="1"/>
  <c r="S869" i="23"/>
  <c r="AG844" i="23"/>
  <c r="H1091" i="23"/>
  <c r="H1079" i="23"/>
  <c r="H1067" i="23"/>
  <c r="H862" i="23"/>
  <c r="H646" i="23"/>
  <c r="H255" i="23"/>
  <c r="Z1109" i="23"/>
  <c r="S1102" i="23"/>
  <c r="Z1100" i="23"/>
  <c r="S1085" i="23"/>
  <c r="AF1071" i="23"/>
  <c r="AJ1071" i="23" s="1"/>
  <c r="AF1065" i="23"/>
  <c r="AJ1065" i="23" s="1"/>
  <c r="S1035" i="23"/>
  <c r="S980" i="23"/>
  <c r="AG947" i="23"/>
  <c r="S947" i="23"/>
  <c r="Z929" i="23"/>
  <c r="S911" i="23"/>
  <c r="S883" i="23"/>
  <c r="AF773" i="23"/>
  <c r="AJ773" i="23" s="1"/>
  <c r="AG773" i="23"/>
  <c r="S764" i="23"/>
  <c r="AG762" i="23"/>
  <c r="AF762" i="23"/>
  <c r="AJ762" i="23" s="1"/>
  <c r="H1090" i="23"/>
  <c r="H1078" i="23"/>
  <c r="H1066" i="23"/>
  <c r="H396" i="23"/>
  <c r="H120" i="23"/>
  <c r="S1054" i="23"/>
  <c r="Z1053" i="23"/>
  <c r="AF1032" i="23"/>
  <c r="AJ1032" i="23" s="1"/>
  <c r="AG1032" i="23"/>
  <c r="Z978" i="23"/>
  <c r="AF961" i="23"/>
  <c r="AJ961" i="23" s="1"/>
  <c r="Z933" i="23"/>
  <c r="AF917" i="23"/>
  <c r="AJ917" i="23" s="1"/>
  <c r="AG917" i="23"/>
  <c r="AF894" i="23"/>
  <c r="AJ894" i="23" s="1"/>
  <c r="AG894" i="23"/>
  <c r="AF883" i="23"/>
  <c r="AJ883" i="23" s="1"/>
  <c r="AG883" i="23"/>
  <c r="Z801" i="23"/>
  <c r="Z790" i="23"/>
  <c r="Z1040" i="23"/>
  <c r="Z915" i="23"/>
  <c r="H1088" i="23"/>
  <c r="H1064" i="23"/>
  <c r="H896" i="23"/>
  <c r="H34" i="23"/>
  <c r="H344" i="23"/>
  <c r="H326" i="23"/>
  <c r="H320" i="23"/>
  <c r="H290" i="23"/>
  <c r="H248" i="23"/>
  <c r="H224" i="23"/>
  <c r="H218" i="23"/>
  <c r="H188" i="23"/>
  <c r="H182" i="23"/>
  <c r="H176" i="23"/>
  <c r="H164" i="23"/>
  <c r="H157" i="23"/>
  <c r="H68" i="23"/>
  <c r="H61" i="23"/>
  <c r="H38" i="23"/>
  <c r="H32" i="23"/>
  <c r="H80" i="23"/>
  <c r="H116" i="23"/>
  <c r="AG1113" i="23"/>
  <c r="S1104" i="23"/>
  <c r="S1067" i="23"/>
  <c r="AF1055" i="23"/>
  <c r="AJ1055" i="23" s="1"/>
  <c r="AF993" i="23"/>
  <c r="AJ993" i="23" s="1"/>
  <c r="AF949" i="23"/>
  <c r="AJ949" i="23" s="1"/>
  <c r="S934" i="23"/>
  <c r="AG931" i="23"/>
  <c r="S919" i="23"/>
  <c r="AF893" i="23"/>
  <c r="AJ893" i="23" s="1"/>
  <c r="S886" i="23"/>
  <c r="H1087" i="23"/>
  <c r="H606" i="23"/>
  <c r="H312" i="23"/>
  <c r="Z1041" i="23"/>
  <c r="AG1021" i="23"/>
  <c r="AG964" i="23"/>
  <c r="S857" i="23"/>
  <c r="AG816" i="23"/>
  <c r="AF816" i="23"/>
  <c r="AJ816" i="23" s="1"/>
  <c r="H1110" i="23"/>
  <c r="H1086" i="23"/>
  <c r="H1074" i="23"/>
  <c r="H1062" i="23"/>
  <c r="H1038" i="23"/>
  <c r="H1026" i="23"/>
  <c r="H990" i="23"/>
  <c r="H725" i="23"/>
  <c r="H83" i="23"/>
  <c r="H16" i="23"/>
  <c r="H33" i="23"/>
  <c r="H331" i="23"/>
  <c r="H319" i="23"/>
  <c r="H307" i="23"/>
  <c r="H235" i="23"/>
  <c r="H223" i="23"/>
  <c r="H106" i="23"/>
  <c r="H139" i="23"/>
  <c r="H67" i="23"/>
  <c r="H43" i="23"/>
  <c r="H31" i="23"/>
  <c r="H127" i="23"/>
  <c r="H19" i="23"/>
  <c r="H115" i="23"/>
  <c r="H7" i="23"/>
  <c r="Z1114" i="23"/>
  <c r="Z1105" i="23"/>
  <c r="AF1104" i="23"/>
  <c r="AJ1104" i="23" s="1"/>
  <c r="S1090" i="23"/>
  <c r="Z1072" i="23"/>
  <c r="AG1024" i="23"/>
  <c r="AF1014" i="23"/>
  <c r="AJ1014" i="23" s="1"/>
  <c r="AG1014" i="23"/>
  <c r="S1010" i="23"/>
  <c r="AF997" i="23"/>
  <c r="AJ997" i="23" s="1"/>
  <c r="S988" i="23"/>
  <c r="Z954" i="23"/>
  <c r="AG953" i="23"/>
  <c r="AF953" i="23"/>
  <c r="AJ953" i="23" s="1"/>
  <c r="AG934" i="23"/>
  <c r="AF934" i="23"/>
  <c r="AJ934" i="23" s="1"/>
  <c r="Z932" i="23"/>
  <c r="AG923" i="23"/>
  <c r="S895" i="23"/>
  <c r="AF886" i="23"/>
  <c r="AJ886" i="23" s="1"/>
  <c r="AG886" i="23"/>
  <c r="S1092" i="23"/>
  <c r="Z1078" i="23"/>
  <c r="AF1073" i="23"/>
  <c r="AJ1073" i="23" s="1"/>
  <c r="AF1040" i="23"/>
  <c r="AJ1040" i="23" s="1"/>
  <c r="Z1022" i="23"/>
  <c r="Z1014" i="23"/>
  <c r="AG970" i="23"/>
  <c r="S970" i="23"/>
  <c r="AG952" i="23"/>
  <c r="Z901" i="23"/>
  <c r="H12" i="23"/>
  <c r="H1061" i="23"/>
  <c r="H144" i="23"/>
  <c r="H243" i="23"/>
  <c r="H564" i="23"/>
  <c r="H516" i="23"/>
  <c r="H420" i="23"/>
  <c r="H408" i="23"/>
  <c r="H107" i="23"/>
  <c r="H69" i="23"/>
  <c r="H56" i="23"/>
  <c r="H166" i="23"/>
  <c r="H247" i="23"/>
  <c r="Z1058" i="23"/>
  <c r="S1043" i="23"/>
  <c r="AF1017" i="23"/>
  <c r="AJ1017" i="23" s="1"/>
  <c r="AG1017" i="23"/>
  <c r="Z1001" i="23"/>
  <c r="AF937" i="23"/>
  <c r="AJ937" i="23" s="1"/>
  <c r="Z924" i="23"/>
  <c r="Z920" i="23"/>
  <c r="Z900" i="23"/>
  <c r="Z865" i="23"/>
  <c r="AF822" i="23"/>
  <c r="AJ822" i="23" s="1"/>
  <c r="AG822" i="23"/>
  <c r="S1007" i="23"/>
  <c r="AF999" i="23"/>
  <c r="AJ999" i="23" s="1"/>
  <c r="Z965" i="23"/>
  <c r="Z943" i="23"/>
  <c r="AF888" i="23"/>
  <c r="AJ888" i="23" s="1"/>
  <c r="AG869" i="23"/>
  <c r="AF860" i="23"/>
  <c r="AJ860" i="23" s="1"/>
  <c r="AG860" i="23"/>
  <c r="AF836" i="23"/>
  <c r="AJ836" i="23" s="1"/>
  <c r="AF808" i="23"/>
  <c r="AJ808" i="23" s="1"/>
  <c r="AG1082" i="23"/>
  <c r="AG1072" i="23"/>
  <c r="AF1067" i="23"/>
  <c r="AJ1067" i="23" s="1"/>
  <c r="S1059" i="23"/>
  <c r="S1023" i="23"/>
  <c r="AF987" i="23"/>
  <c r="AJ987" i="23" s="1"/>
  <c r="S975" i="23"/>
  <c r="AG966" i="23"/>
  <c r="AF963" i="23"/>
  <c r="AJ963" i="23" s="1"/>
  <c r="AF944" i="23"/>
  <c r="AJ944" i="23" s="1"/>
  <c r="Z939" i="23"/>
  <c r="Z925" i="23"/>
  <c r="AF885" i="23"/>
  <c r="AJ885" i="23" s="1"/>
  <c r="AF863" i="23"/>
  <c r="AJ863" i="23" s="1"/>
  <c r="AG779" i="23"/>
  <c r="Z758" i="23"/>
  <c r="AG739" i="23"/>
  <c r="H51" i="23"/>
  <c r="H178" i="23"/>
  <c r="H39" i="23"/>
  <c r="H353" i="23"/>
  <c r="H329" i="23"/>
  <c r="H317" i="23"/>
  <c r="H245" i="23"/>
  <c r="H318" i="23"/>
  <c r="H221" i="23"/>
  <c r="H209" i="23"/>
  <c r="H197" i="23"/>
  <c r="H392" i="23"/>
  <c r="H161" i="23"/>
  <c r="H6" i="23"/>
  <c r="H169" i="23"/>
  <c r="H85" i="23"/>
  <c r="H145" i="23"/>
  <c r="H65" i="23"/>
  <c r="H393" i="23"/>
  <c r="H387" i="23"/>
  <c r="H151" i="23"/>
  <c r="H343" i="23"/>
  <c r="S1107" i="23"/>
  <c r="Z1095" i="23"/>
  <c r="AF1084" i="23"/>
  <c r="AJ1084" i="23" s="1"/>
  <c r="S1066" i="23"/>
  <c r="Z1055" i="23"/>
  <c r="AG1054" i="23"/>
  <c r="S992" i="23"/>
  <c r="AF969" i="23"/>
  <c r="AJ969" i="23" s="1"/>
  <c r="S935" i="23"/>
  <c r="Z912" i="23"/>
  <c r="AF907" i="23"/>
  <c r="AJ907" i="23" s="1"/>
  <c r="S907" i="23"/>
  <c r="S900" i="23"/>
  <c r="AF772" i="23"/>
  <c r="AJ772" i="23" s="1"/>
  <c r="Z759" i="23"/>
  <c r="AG1091" i="23"/>
  <c r="Z1043" i="23"/>
  <c r="AF1034" i="23"/>
  <c r="AJ1034" i="23" s="1"/>
  <c r="AF960" i="23"/>
  <c r="AJ960" i="23" s="1"/>
  <c r="AF938" i="23"/>
  <c r="AJ938" i="23" s="1"/>
  <c r="S938" i="23"/>
  <c r="Z917" i="23"/>
  <c r="S868" i="23"/>
  <c r="Z867" i="23"/>
  <c r="AG793" i="23"/>
  <c r="Z788" i="23"/>
  <c r="Z780" i="23"/>
  <c r="AF778" i="23"/>
  <c r="AJ778" i="23" s="1"/>
  <c r="AG1103" i="23"/>
  <c r="AG1101" i="23"/>
  <c r="AG1088" i="23"/>
  <c r="Z1049" i="23"/>
  <c r="AF1041" i="23"/>
  <c r="AJ1041" i="23" s="1"/>
  <c r="S1019" i="23"/>
  <c r="Z997" i="23"/>
  <c r="AF941" i="23"/>
  <c r="AJ941" i="23" s="1"/>
  <c r="AF935" i="23"/>
  <c r="AJ935" i="23" s="1"/>
  <c r="AF932" i="23"/>
  <c r="AJ932" i="23" s="1"/>
  <c r="AF918" i="23"/>
  <c r="AJ918" i="23" s="1"/>
  <c r="Z911" i="23"/>
  <c r="S903" i="23"/>
  <c r="AG881" i="23"/>
  <c r="AG868" i="23"/>
  <c r="AF868" i="23"/>
  <c r="AJ868" i="23" s="1"/>
  <c r="S862" i="23"/>
  <c r="AF851" i="23"/>
  <c r="AJ851" i="23" s="1"/>
  <c r="Z850" i="23"/>
  <c r="AG778" i="23"/>
  <c r="S1093" i="23"/>
  <c r="Z1081" i="23"/>
  <c r="AG1044" i="23"/>
  <c r="Z1034" i="23"/>
  <c r="S1022" i="23"/>
  <c r="Z996" i="23"/>
  <c r="AG995" i="23"/>
  <c r="S994" i="23"/>
  <c r="AF986" i="23"/>
  <c r="AJ986" i="23" s="1"/>
  <c r="Z976" i="23"/>
  <c r="Z949" i="23"/>
  <c r="S946" i="23"/>
  <c r="AG937" i="23"/>
  <c r="AF912" i="23"/>
  <c r="AJ912" i="23" s="1"/>
  <c r="AG887" i="23"/>
  <c r="AF876" i="23"/>
  <c r="AJ876" i="23" s="1"/>
  <c r="S875" i="23"/>
  <c r="Z856" i="23"/>
  <c r="AF827" i="23"/>
  <c r="AJ827" i="23" s="1"/>
  <c r="H432" i="23"/>
  <c r="AG1060" i="23"/>
  <c r="S1029" i="23"/>
  <c r="S1011" i="23"/>
  <c r="Z989" i="23"/>
  <c r="AG962" i="23"/>
  <c r="AG955" i="23"/>
  <c r="S950" i="23"/>
  <c r="S948" i="23"/>
  <c r="AG943" i="23"/>
  <c r="Z936" i="23"/>
  <c r="Z926" i="23"/>
  <c r="AG889" i="23"/>
  <c r="AG873" i="23"/>
  <c r="Z863" i="23"/>
  <c r="AF834" i="23"/>
  <c r="AJ834" i="23" s="1"/>
  <c r="S823" i="23"/>
  <c r="AF810" i="23"/>
  <c r="AJ810" i="23" s="1"/>
  <c r="AG810" i="23"/>
  <c r="S770" i="23"/>
  <c r="AG1093" i="23"/>
  <c r="AF1088" i="23"/>
  <c r="AJ1088" i="23" s="1"/>
  <c r="S1062" i="23"/>
  <c r="AG1039" i="23"/>
  <c r="Z1031" i="23"/>
  <c r="AG1027" i="23"/>
  <c r="AF1003" i="23"/>
  <c r="AJ1003" i="23" s="1"/>
  <c r="AF985" i="23"/>
  <c r="AJ985" i="23" s="1"/>
  <c r="S958" i="23"/>
  <c r="S952" i="23"/>
  <c r="AG946" i="23"/>
  <c r="S945" i="23"/>
  <c r="S896" i="23"/>
  <c r="AF889" i="23"/>
  <c r="AJ889" i="23" s="1"/>
  <c r="AG888" i="23"/>
  <c r="S877" i="23"/>
  <c r="AG875" i="23"/>
  <c r="S872" i="23"/>
  <c r="AG847" i="23"/>
  <c r="AG845" i="23"/>
  <c r="AF825" i="23"/>
  <c r="AJ825" i="23" s="1"/>
  <c r="AG813" i="23"/>
  <c r="AG805" i="23"/>
  <c r="AF763" i="23"/>
  <c r="AJ763" i="23" s="1"/>
  <c r="Z750" i="23"/>
  <c r="AF623" i="23"/>
  <c r="AJ623" i="23" s="1"/>
  <c r="Z606" i="23"/>
  <c r="AG595" i="23"/>
  <c r="S585" i="23"/>
  <c r="S576" i="23"/>
  <c r="AF858" i="23"/>
  <c r="AJ858" i="23" s="1"/>
  <c r="S835" i="23"/>
  <c r="S817" i="23"/>
  <c r="S688" i="23"/>
  <c r="Z671" i="23"/>
  <c r="AG648" i="23"/>
  <c r="Z612" i="23"/>
  <c r="Z608" i="23"/>
  <c r="S575" i="23"/>
  <c r="AF573" i="23"/>
  <c r="AJ573" i="23" s="1"/>
  <c r="Z556" i="23"/>
  <c r="Z550" i="23"/>
  <c r="Z535" i="23"/>
  <c r="Z532" i="23"/>
  <c r="Z521" i="23"/>
  <c r="AG515" i="23"/>
  <c r="AF846" i="23"/>
  <c r="AJ846" i="23" s="1"/>
  <c r="S824" i="23"/>
  <c r="AF732" i="23"/>
  <c r="AJ732" i="23" s="1"/>
  <c r="Z672" i="23"/>
  <c r="Z649" i="23"/>
  <c r="Z641" i="23"/>
  <c r="AG516" i="23"/>
  <c r="S516" i="23"/>
  <c r="AF715" i="23"/>
  <c r="AJ715" i="23" s="1"/>
  <c r="S712" i="23"/>
  <c r="AF682" i="23"/>
  <c r="AJ682" i="23" s="1"/>
  <c r="S661" i="23"/>
  <c r="S655" i="23"/>
  <c r="Z605" i="23"/>
  <c r="S587" i="23"/>
  <c r="AG583" i="23"/>
  <c r="AG574" i="23"/>
  <c r="AG572" i="23"/>
  <c r="Z546" i="23"/>
  <c r="AG528" i="23"/>
  <c r="S528" i="23"/>
  <c r="Z838" i="23"/>
  <c r="AG834" i="23"/>
  <c r="AG819" i="23"/>
  <c r="AF793" i="23"/>
  <c r="AJ793" i="23" s="1"/>
  <c r="Z781" i="23"/>
  <c r="S775" i="23"/>
  <c r="AG743" i="23"/>
  <c r="AF735" i="23"/>
  <c r="AJ735" i="23" s="1"/>
  <c r="AF728" i="23"/>
  <c r="AJ728" i="23" s="1"/>
  <c r="AF597" i="23"/>
  <c r="AJ597" i="23" s="1"/>
  <c r="Z564" i="23"/>
  <c r="Z866" i="23"/>
  <c r="S860" i="23"/>
  <c r="S850" i="23"/>
  <c r="S848" i="23"/>
  <c r="AF837" i="23"/>
  <c r="AJ837" i="23" s="1"/>
  <c r="S819" i="23"/>
  <c r="AG807" i="23"/>
  <c r="Z796" i="23"/>
  <c r="AF777" i="23"/>
  <c r="AJ777" i="23" s="1"/>
  <c r="AG772" i="23"/>
  <c r="S739" i="23"/>
  <c r="AF726" i="23"/>
  <c r="AJ726" i="23" s="1"/>
  <c r="Z713" i="23"/>
  <c r="AG708" i="23"/>
  <c r="S703" i="23"/>
  <c r="AG693" i="23"/>
  <c r="AF675" i="23"/>
  <c r="AJ675" i="23" s="1"/>
  <c r="S638" i="23"/>
  <c r="AF627" i="23"/>
  <c r="AJ627" i="23" s="1"/>
  <c r="Z604" i="23"/>
  <c r="Z589" i="23"/>
  <c r="AG582" i="23"/>
  <c r="Z555" i="23"/>
  <c r="S548" i="23"/>
  <c r="S525" i="23"/>
  <c r="Z902" i="23"/>
  <c r="AF890" i="23"/>
  <c r="AJ890" i="23" s="1"/>
  <c r="AF869" i="23"/>
  <c r="AJ869" i="23" s="1"/>
  <c r="AG857" i="23"/>
  <c r="AF850" i="23"/>
  <c r="AJ850" i="23" s="1"/>
  <c r="AF848" i="23"/>
  <c r="AJ848" i="23" s="1"/>
  <c r="AF844" i="23"/>
  <c r="AJ844" i="23" s="1"/>
  <c r="S840" i="23"/>
  <c r="S825" i="23"/>
  <c r="AG823" i="23"/>
  <c r="S816" i="23"/>
  <c r="AG809" i="23"/>
  <c r="Z784" i="23"/>
  <c r="AG777" i="23"/>
  <c r="AF775" i="23"/>
  <c r="AJ775" i="23" s="1"/>
  <c r="AG734" i="23"/>
  <c r="S725" i="23"/>
  <c r="Z724" i="23"/>
  <c r="Z682" i="23"/>
  <c r="Z648" i="23"/>
  <c r="Z637" i="23"/>
  <c r="S530" i="23"/>
  <c r="Z686" i="23"/>
  <c r="Z659" i="23"/>
  <c r="Z658" i="23"/>
  <c r="AG655" i="23"/>
  <c r="AF651" i="23"/>
  <c r="AJ651" i="23" s="1"/>
  <c r="S651" i="23"/>
  <c r="Z643" i="23"/>
  <c r="AF642" i="23"/>
  <c r="AJ642" i="23" s="1"/>
  <c r="AG590" i="23"/>
  <c r="Z509" i="23"/>
  <c r="Z506" i="23"/>
  <c r="AG872" i="23"/>
  <c r="AG836" i="23"/>
  <c r="AG827" i="23"/>
  <c r="S827" i="23"/>
  <c r="AG821" i="23"/>
  <c r="AG811" i="23"/>
  <c r="Z806" i="23"/>
  <c r="S804" i="23"/>
  <c r="AF792" i="23"/>
  <c r="AJ792" i="23" s="1"/>
  <c r="Z753" i="23"/>
  <c r="S742" i="23"/>
  <c r="Z731" i="23"/>
  <c r="S710" i="23"/>
  <c r="AF687" i="23"/>
  <c r="AJ687" i="23" s="1"/>
  <c r="AG681" i="23"/>
  <c r="S674" i="23"/>
  <c r="S673" i="23"/>
  <c r="Z655" i="23"/>
  <c r="S635" i="23"/>
  <c r="AF629" i="23"/>
  <c r="AJ629" i="23" s="1"/>
  <c r="AG599" i="23"/>
  <c r="AG598" i="23"/>
  <c r="Z571" i="23"/>
  <c r="Z559" i="23"/>
  <c r="Z554" i="23"/>
  <c r="AF548" i="23"/>
  <c r="AJ548" i="23" s="1"/>
  <c r="AG539" i="23"/>
  <c r="S539" i="23"/>
  <c r="AF831" i="23"/>
  <c r="AJ831" i="23" s="1"/>
  <c r="S818" i="23"/>
  <c r="S808" i="23"/>
  <c r="S806" i="23"/>
  <c r="S802" i="23"/>
  <c r="Z712" i="23"/>
  <c r="AG705" i="23"/>
  <c r="S692" i="23"/>
  <c r="S632" i="23"/>
  <c r="AF620" i="23"/>
  <c r="AJ620" i="23" s="1"/>
  <c r="Z619" i="23"/>
  <c r="AG605" i="23"/>
  <c r="AG602" i="23"/>
  <c r="AF591" i="23"/>
  <c r="AJ591" i="23" s="1"/>
  <c r="Z568" i="23"/>
  <c r="AG543" i="23"/>
  <c r="S541" i="23"/>
  <c r="AF503" i="23"/>
  <c r="AJ503" i="23" s="1"/>
  <c r="Z858" i="23"/>
  <c r="Z840" i="23"/>
  <c r="AG804" i="23"/>
  <c r="AF779" i="23"/>
  <c r="AJ779" i="23" s="1"/>
  <c r="S705" i="23"/>
  <c r="AF692" i="23"/>
  <c r="AJ692" i="23" s="1"/>
  <c r="S689" i="23"/>
  <c r="AG663" i="23"/>
  <c r="AF632" i="23"/>
  <c r="AJ632" i="23" s="1"/>
  <c r="AF624" i="23"/>
  <c r="AJ624" i="23" s="1"/>
  <c r="AF583" i="23"/>
  <c r="AJ583" i="23" s="1"/>
  <c r="AF579" i="23"/>
  <c r="AJ579" i="23" s="1"/>
  <c r="AF575" i="23"/>
  <c r="AJ575" i="23" s="1"/>
  <c r="Z561" i="23"/>
  <c r="S512" i="23"/>
  <c r="S849" i="23"/>
  <c r="S820" i="23"/>
  <c r="S815" i="23"/>
  <c r="AG806" i="23"/>
  <c r="AG802" i="23"/>
  <c r="Z786" i="23"/>
  <c r="S776" i="23"/>
  <c r="AG666" i="23"/>
  <c r="S653" i="23"/>
  <c r="Z652" i="23"/>
  <c r="Z633" i="23"/>
  <c r="AF631" i="23"/>
  <c r="AJ631" i="23" s="1"/>
  <c r="S593" i="23"/>
  <c r="S588" i="23"/>
  <c r="S526" i="23"/>
  <c r="S514" i="23"/>
  <c r="S502" i="23"/>
  <c r="AG1145" i="23"/>
  <c r="AF1051" i="23"/>
  <c r="AJ1051" i="23" s="1"/>
  <c r="AG1051" i="23"/>
  <c r="S1004" i="23"/>
  <c r="S1111" i="23"/>
  <c r="AF1091" i="23"/>
  <c r="AJ1091" i="23" s="1"/>
  <c r="Z941" i="23"/>
  <c r="AF926" i="23"/>
  <c r="AJ926" i="23" s="1"/>
  <c r="AG926" i="23"/>
  <c r="S926" i="23"/>
  <c r="AF1158" i="23"/>
  <c r="AJ1158" i="23" s="1"/>
  <c r="AG1158" i="23"/>
  <c r="Z1131" i="23"/>
  <c r="AF1111" i="23"/>
  <c r="AJ1111" i="23" s="1"/>
  <c r="AG1111" i="23"/>
  <c r="Z1110" i="23"/>
  <c r="Z1107" i="23"/>
  <c r="AG1098" i="23"/>
  <c r="Z1086" i="23"/>
  <c r="AF1076" i="23"/>
  <c r="AJ1076" i="23" s="1"/>
  <c r="AG1076" i="23"/>
  <c r="S1074" i="23"/>
  <c r="AF1064" i="23"/>
  <c r="AJ1064" i="23" s="1"/>
  <c r="AF1043" i="23"/>
  <c r="AJ1043" i="23" s="1"/>
  <c r="S1032" i="23"/>
  <c r="S996" i="23"/>
  <c r="Z995" i="23"/>
  <c r="Z888" i="23"/>
  <c r="AF667" i="23"/>
  <c r="AJ667" i="23" s="1"/>
  <c r="AG667" i="23"/>
  <c r="Z1177" i="23"/>
  <c r="Z1070" i="23"/>
  <c r="AG1011" i="23"/>
  <c r="AF1011" i="23"/>
  <c r="AJ1011" i="23" s="1"/>
  <c r="S978" i="23"/>
  <c r="S1108" i="23"/>
  <c r="Z1102" i="23"/>
  <c r="AF1096" i="23"/>
  <c r="AJ1096" i="23" s="1"/>
  <c r="AG1096" i="23"/>
  <c r="AG1062" i="23"/>
  <c r="AF1062" i="23"/>
  <c r="AJ1062" i="23" s="1"/>
  <c r="Z1023" i="23"/>
  <c r="AF924" i="23"/>
  <c r="AJ924" i="23" s="1"/>
  <c r="AG924" i="23"/>
  <c r="AF1160" i="23"/>
  <c r="AJ1160" i="23" s="1"/>
  <c r="Z1124" i="23"/>
  <c r="AF957" i="23"/>
  <c r="AJ957" i="23" s="1"/>
  <c r="AG957" i="23"/>
  <c r="AF940" i="23"/>
  <c r="AJ940" i="23" s="1"/>
  <c r="AG940" i="23"/>
  <c r="AG524" i="23"/>
  <c r="AF524" i="23"/>
  <c r="AJ524" i="23" s="1"/>
  <c r="S1068" i="23"/>
  <c r="AG1010" i="23"/>
  <c r="AF1010" i="23"/>
  <c r="AJ1010" i="23" s="1"/>
  <c r="AF1004" i="23"/>
  <c r="AJ1004" i="23" s="1"/>
  <c r="AG1004" i="23"/>
  <c r="AG980" i="23"/>
  <c r="S968" i="23"/>
  <c r="S1176" i="23"/>
  <c r="Z1157" i="23"/>
  <c r="Z1152" i="23"/>
  <c r="AF1150" i="23"/>
  <c r="AJ1150" i="23" s="1"/>
  <c r="AG1150" i="23"/>
  <c r="S1150" i="23"/>
  <c r="S1109" i="23"/>
  <c r="AF1098" i="23"/>
  <c r="AJ1098" i="23" s="1"/>
  <c r="AF1095" i="23"/>
  <c r="AJ1095" i="23" s="1"/>
  <c r="AG1095" i="23"/>
  <c r="AF1089" i="23"/>
  <c r="AJ1089" i="23" s="1"/>
  <c r="Z1082" i="23"/>
  <c r="AF1078" i="23"/>
  <c r="AJ1078" i="23" s="1"/>
  <c r="AG1078" i="23"/>
  <c r="AF1068" i="23"/>
  <c r="AJ1068" i="23" s="1"/>
  <c r="AG1068" i="23"/>
  <c r="Z1065" i="23"/>
  <c r="S1057" i="23"/>
  <c r="S1053" i="23"/>
  <c r="Z1045" i="23"/>
  <c r="S1041" i="23"/>
  <c r="AF996" i="23"/>
  <c r="AJ996" i="23" s="1"/>
  <c r="AG996" i="23"/>
  <c r="AF971" i="23"/>
  <c r="AJ971" i="23" s="1"/>
  <c r="AG971" i="23"/>
  <c r="S942" i="23"/>
  <c r="Z673" i="23"/>
  <c r="Z1169" i="23"/>
  <c r="AG1161" i="23"/>
  <c r="S1161" i="23"/>
  <c r="Z1153" i="23"/>
  <c r="Z1136" i="23"/>
  <c r="Z1134" i="23"/>
  <c r="Z1129" i="23"/>
  <c r="Z1126" i="23"/>
  <c r="Z1122" i="23"/>
  <c r="AF1115" i="23"/>
  <c r="AJ1115" i="23" s="1"/>
  <c r="AG1115" i="23"/>
  <c r="S1114" i="23"/>
  <c r="Z1098" i="23"/>
  <c r="S1086" i="23"/>
  <c r="Z1084" i="23"/>
  <c r="Z1073" i="23"/>
  <c r="S1021" i="23"/>
  <c r="Z1020" i="23"/>
  <c r="Z999" i="23"/>
  <c r="S959" i="23"/>
  <c r="AF942" i="23"/>
  <c r="AJ942" i="23" s="1"/>
  <c r="AG942" i="23"/>
  <c r="AF896" i="23"/>
  <c r="AJ896" i="23" s="1"/>
  <c r="Z1083" i="23"/>
  <c r="AF1147" i="23"/>
  <c r="AJ1147" i="23" s="1"/>
  <c r="AG1147" i="23"/>
  <c r="S1160" i="23"/>
  <c r="S1147" i="23"/>
  <c r="Z1133" i="23"/>
  <c r="Z1128" i="23"/>
  <c r="S1113" i="23"/>
  <c r="AF1171" i="23"/>
  <c r="AJ1171" i="23" s="1"/>
  <c r="AG1171" i="23"/>
  <c r="AF1169" i="23"/>
  <c r="AJ1169" i="23" s="1"/>
  <c r="S1169" i="23"/>
  <c r="Z1164" i="23"/>
  <c r="Z1161" i="23"/>
  <c r="AF1157" i="23"/>
  <c r="AJ1157" i="23" s="1"/>
  <c r="AG1153" i="23"/>
  <c r="AF1146" i="23"/>
  <c r="AJ1146" i="23" s="1"/>
  <c r="Z1145" i="23"/>
  <c r="Z1143" i="23"/>
  <c r="Z1139" i="23"/>
  <c r="Z1103" i="23"/>
  <c r="Z1101" i="23"/>
  <c r="AF1090" i="23"/>
  <c r="AJ1090" i="23" s="1"/>
  <c r="AG1090" i="23"/>
  <c r="AG1084" i="23"/>
  <c r="AF1082" i="23"/>
  <c r="AJ1082" i="23" s="1"/>
  <c r="AF1054" i="23"/>
  <c r="AJ1054" i="23" s="1"/>
  <c r="AF1046" i="23"/>
  <c r="AJ1046" i="23" s="1"/>
  <c r="AG1046" i="23"/>
  <c r="AF1025" i="23"/>
  <c r="AJ1025" i="23" s="1"/>
  <c r="AG1025" i="23"/>
  <c r="S1025" i="23"/>
  <c r="S1014" i="23"/>
  <c r="Z988" i="23"/>
  <c r="Z953" i="23"/>
  <c r="S1149" i="23"/>
  <c r="Z1156" i="23"/>
  <c r="Z1138" i="23"/>
  <c r="Z1027" i="23"/>
  <c r="AG1173" i="23"/>
  <c r="Z1171" i="23"/>
  <c r="S1171" i="23"/>
  <c r="Z1167" i="23"/>
  <c r="Z1165" i="23"/>
  <c r="AF1162" i="23"/>
  <c r="AJ1162" i="23" s="1"/>
  <c r="AG1162" i="23"/>
  <c r="Z1154" i="23"/>
  <c r="S1151" i="23"/>
  <c r="AF1148" i="23"/>
  <c r="AJ1148" i="23" s="1"/>
  <c r="AG1148" i="23"/>
  <c r="S1145" i="23"/>
  <c r="AG1144" i="23"/>
  <c r="S1143" i="23"/>
  <c r="AG1142" i="23"/>
  <c r="S1141" i="23"/>
  <c r="AG1140" i="23"/>
  <c r="Z1108" i="23"/>
  <c r="AG1102" i="23"/>
  <c r="S1101" i="23"/>
  <c r="S1094" i="23"/>
  <c r="AG1080" i="23"/>
  <c r="AF1080" i="23"/>
  <c r="AJ1080" i="23" s="1"/>
  <c r="AF1069" i="23"/>
  <c r="AJ1069" i="23" s="1"/>
  <c r="AF1050" i="23"/>
  <c r="AJ1050" i="23" s="1"/>
  <c r="AG1050" i="23"/>
  <c r="S1050" i="23"/>
  <c r="Z1047" i="23"/>
  <c r="S1036" i="23"/>
  <c r="Z1029" i="23"/>
  <c r="Z1025" i="23"/>
  <c r="S995" i="23"/>
  <c r="AG899" i="23"/>
  <c r="AF899" i="23"/>
  <c r="AJ899" i="23" s="1"/>
  <c r="S898" i="23"/>
  <c r="Z1142" i="23"/>
  <c r="S1173" i="23"/>
  <c r="AG1143" i="23"/>
  <c r="Z1096" i="23"/>
  <c r="AG1159" i="23"/>
  <c r="AF1159" i="23"/>
  <c r="AJ1159" i="23" s="1"/>
  <c r="AG1154" i="23"/>
  <c r="S1154" i="23"/>
  <c r="Z1151" i="23"/>
  <c r="AF1145" i="23"/>
  <c r="AJ1145" i="23" s="1"/>
  <c r="AF1143" i="23"/>
  <c r="AJ1143" i="23" s="1"/>
  <c r="Z1132" i="23"/>
  <c r="AF1112" i="23"/>
  <c r="AJ1112" i="23" s="1"/>
  <c r="AG1112" i="23"/>
  <c r="S1112" i="23"/>
  <c r="AF1101" i="23"/>
  <c r="AJ1101" i="23" s="1"/>
  <c r="AG1097" i="23"/>
  <c r="AF1097" i="23"/>
  <c r="AJ1097" i="23" s="1"/>
  <c r="AF1094" i="23"/>
  <c r="AJ1094" i="23" s="1"/>
  <c r="AG1094" i="23"/>
  <c r="S1075" i="23"/>
  <c r="Z1050" i="23"/>
  <c r="Z1044" i="23"/>
  <c r="Z1009" i="23"/>
  <c r="AF976" i="23"/>
  <c r="AJ976" i="23" s="1"/>
  <c r="AG976" i="23"/>
  <c r="AG967" i="23"/>
  <c r="AF967" i="23"/>
  <c r="AJ967" i="23" s="1"/>
  <c r="Z746" i="23"/>
  <c r="Z741" i="23"/>
  <c r="S1164" i="23"/>
  <c r="AG1058" i="23"/>
  <c r="AF1058" i="23"/>
  <c r="AJ1058" i="23" s="1"/>
  <c r="AF1149" i="23"/>
  <c r="AJ1149" i="23" s="1"/>
  <c r="AG1149" i="23"/>
  <c r="AF1175" i="23"/>
  <c r="AJ1175" i="23" s="1"/>
  <c r="AG1141" i="23"/>
  <c r="Z1048" i="23"/>
  <c r="AG1165" i="23"/>
  <c r="AF1163" i="23"/>
  <c r="AJ1163" i="23" s="1"/>
  <c r="Z1162" i="23"/>
  <c r="AG1160" i="23"/>
  <c r="AF1174" i="23"/>
  <c r="AJ1174" i="23" s="1"/>
  <c r="Z1168" i="23"/>
  <c r="Z1159" i="23"/>
  <c r="AF1116" i="23"/>
  <c r="AJ1116" i="23" s="1"/>
  <c r="AG1116" i="23"/>
  <c r="S1110" i="23"/>
  <c r="Z1097" i="23"/>
  <c r="Z1094" i="23"/>
  <c r="S1088" i="23"/>
  <c r="AF1075" i="23"/>
  <c r="AJ1075" i="23" s="1"/>
  <c r="AG1075" i="23"/>
  <c r="Z1074" i="23"/>
  <c r="Z1067" i="23"/>
  <c r="S1064" i="23"/>
  <c r="AF1052" i="23"/>
  <c r="AJ1052" i="23" s="1"/>
  <c r="AG1052" i="23"/>
  <c r="S1045" i="23"/>
  <c r="S1038" i="23"/>
  <c r="AG1022" i="23"/>
  <c r="S1018" i="23"/>
  <c r="S1000" i="23"/>
  <c r="AF989" i="23"/>
  <c r="AJ989" i="23" s="1"/>
  <c r="AG989" i="23"/>
  <c r="S989" i="23"/>
  <c r="S969" i="23"/>
  <c r="AG933" i="23"/>
  <c r="AF933" i="23"/>
  <c r="AJ933" i="23" s="1"/>
  <c r="Z1087" i="23"/>
  <c r="Z1019" i="23"/>
  <c r="Z1144" i="23"/>
  <c r="AG1139" i="23"/>
  <c r="Z1135" i="23"/>
  <c r="Z1104" i="23"/>
  <c r="AF1042" i="23"/>
  <c r="AJ1042" i="23" s="1"/>
  <c r="AG1042" i="23"/>
  <c r="S1030" i="23"/>
  <c r="AF994" i="23"/>
  <c r="AJ994" i="23" s="1"/>
  <c r="AG994" i="23"/>
  <c r="AF978" i="23"/>
  <c r="AJ978" i="23" s="1"/>
  <c r="AG978" i="23"/>
  <c r="AG975" i="23"/>
  <c r="AF975" i="23"/>
  <c r="AJ975" i="23" s="1"/>
  <c r="S924" i="23"/>
  <c r="AF1033" i="23"/>
  <c r="AJ1033" i="23" s="1"/>
  <c r="AG1033" i="23"/>
  <c r="Z947" i="23"/>
  <c r="Z923" i="23"/>
  <c r="AG517" i="23"/>
  <c r="AF517" i="23"/>
  <c r="AJ517" i="23" s="1"/>
  <c r="AF1170" i="23"/>
  <c r="AJ1170" i="23" s="1"/>
  <c r="AG1170" i="23"/>
  <c r="AF1053" i="23"/>
  <c r="AJ1053" i="23" s="1"/>
  <c r="AG1047" i="23"/>
  <c r="AF1030" i="23"/>
  <c r="AJ1030" i="23" s="1"/>
  <c r="AG1030" i="23"/>
  <c r="S1170" i="23"/>
  <c r="Z1166" i="23"/>
  <c r="S1159" i="23"/>
  <c r="S1152" i="23"/>
  <c r="Z1137" i="23"/>
  <c r="AG1132" i="23"/>
  <c r="Z1127" i="23"/>
  <c r="Z1112" i="23"/>
  <c r="Z1176" i="23"/>
  <c r="S1174" i="23"/>
  <c r="AF1172" i="23"/>
  <c r="AJ1172" i="23" s="1"/>
  <c r="S1172" i="23"/>
  <c r="S1163" i="23"/>
  <c r="Z1130" i="23"/>
  <c r="S1127" i="23"/>
  <c r="Z1117" i="23"/>
  <c r="Z1085" i="23"/>
  <c r="AF1079" i="23"/>
  <c r="AJ1079" i="23" s="1"/>
  <c r="AG1079" i="23"/>
  <c r="AF1077" i="23"/>
  <c r="AJ1077" i="23" s="1"/>
  <c r="AG1077" i="23"/>
  <c r="S1073" i="23"/>
  <c r="AG1064" i="23"/>
  <c r="Z1061" i="23"/>
  <c r="S1040" i="23"/>
  <c r="AF1036" i="23"/>
  <c r="AJ1036" i="23" s="1"/>
  <c r="AG1036" i="23"/>
  <c r="S1033" i="23"/>
  <c r="AF1031" i="23"/>
  <c r="AJ1031" i="23" s="1"/>
  <c r="S957" i="23"/>
  <c r="Z1116" i="23"/>
  <c r="AF1081" i="23"/>
  <c r="AJ1081" i="23" s="1"/>
  <c r="Z1066" i="23"/>
  <c r="AG1063" i="23"/>
  <c r="AG1059" i="23"/>
  <c r="Z1038" i="23"/>
  <c r="Z1028" i="23"/>
  <c r="Z1015" i="23"/>
  <c r="AF1000" i="23"/>
  <c r="AJ1000" i="23" s="1"/>
  <c r="AG1000" i="23"/>
  <c r="AG982" i="23"/>
  <c r="AF982" i="23"/>
  <c r="AJ982" i="23" s="1"/>
  <c r="Z974" i="23"/>
  <c r="AF962" i="23"/>
  <c r="AJ962" i="23" s="1"/>
  <c r="S955" i="23"/>
  <c r="Z890" i="23"/>
  <c r="S748" i="23"/>
  <c r="S745" i="23"/>
  <c r="AF742" i="23"/>
  <c r="AJ742" i="23" s="1"/>
  <c r="AG742" i="23"/>
  <c r="AF684" i="23"/>
  <c r="AJ684" i="23" s="1"/>
  <c r="AG684" i="23"/>
  <c r="Z680" i="23"/>
  <c r="S1099" i="23"/>
  <c r="Z1092" i="23"/>
  <c r="Z1056" i="23"/>
  <c r="S1031" i="23"/>
  <c r="AF1026" i="23"/>
  <c r="AJ1026" i="23" s="1"/>
  <c r="AG1026" i="23"/>
  <c r="AF1008" i="23"/>
  <c r="AJ1008" i="23" s="1"/>
  <c r="S993" i="23"/>
  <c r="Z963" i="23"/>
  <c r="AG959" i="23"/>
  <c r="S949" i="23"/>
  <c r="S939" i="23"/>
  <c r="S901" i="23"/>
  <c r="Z892" i="23"/>
  <c r="S867" i="23"/>
  <c r="AF768" i="23"/>
  <c r="AJ768" i="23" s="1"/>
  <c r="S760" i="23"/>
  <c r="AF748" i="23"/>
  <c r="AJ748" i="23" s="1"/>
  <c r="AG748" i="23"/>
  <c r="Z952" i="23"/>
  <c r="Z945" i="23"/>
  <c r="AG944" i="23"/>
  <c r="AG939" i="23"/>
  <c r="AF939" i="23"/>
  <c r="AJ939" i="23" s="1"/>
  <c r="AG901" i="23"/>
  <c r="AF901" i="23"/>
  <c r="AJ901" i="23" s="1"/>
  <c r="Z870" i="23"/>
  <c r="AG589" i="23"/>
  <c r="AF589" i="23"/>
  <c r="AJ589" i="23" s="1"/>
  <c r="Z572" i="23"/>
  <c r="Z566" i="23"/>
  <c r="Z1111" i="23"/>
  <c r="AG1104" i="23"/>
  <c r="AF1086" i="23"/>
  <c r="AJ1086" i="23" s="1"/>
  <c r="AG1085" i="23"/>
  <c r="S1082" i="23"/>
  <c r="Z1075" i="23"/>
  <c r="AF1070" i="23"/>
  <c r="AJ1070" i="23" s="1"/>
  <c r="AF1060" i="23"/>
  <c r="AJ1060" i="23" s="1"/>
  <c r="S1047" i="23"/>
  <c r="AG1041" i="23"/>
  <c r="AG1034" i="23"/>
  <c r="AF1020" i="23"/>
  <c r="AJ1020" i="23" s="1"/>
  <c r="Z1011" i="23"/>
  <c r="Z994" i="23"/>
  <c r="AG968" i="23"/>
  <c r="AG945" i="23"/>
  <c r="Z942" i="23"/>
  <c r="Z935" i="23"/>
  <c r="Z931" i="23"/>
  <c r="Z921" i="23"/>
  <c r="S920" i="23"/>
  <c r="S906" i="23"/>
  <c r="Z904" i="23"/>
  <c r="Z894" i="23"/>
  <c r="AF871" i="23"/>
  <c r="AJ871" i="23" s="1"/>
  <c r="S859" i="23"/>
  <c r="AF1134" i="23"/>
  <c r="AJ1134" i="23" s="1"/>
  <c r="AG1133" i="23"/>
  <c r="AF1105" i="23"/>
  <c r="AJ1105" i="23" s="1"/>
  <c r="S1070" i="23"/>
  <c r="Z1062" i="23"/>
  <c r="AG1055" i="23"/>
  <c r="AF1048" i="23"/>
  <c r="AJ1048" i="23" s="1"/>
  <c r="AG1048" i="23"/>
  <c r="AG1037" i="23"/>
  <c r="Z1033" i="23"/>
  <c r="Z1018" i="23"/>
  <c r="Z1013" i="23"/>
  <c r="AG1005" i="23"/>
  <c r="AF1005" i="23"/>
  <c r="AJ1005" i="23" s="1"/>
  <c r="S1005" i="23"/>
  <c r="S990" i="23"/>
  <c r="S979" i="23"/>
  <c r="AF956" i="23"/>
  <c r="AJ956" i="23" s="1"/>
  <c r="AG956" i="23"/>
  <c r="Z948" i="23"/>
  <c r="AF906" i="23"/>
  <c r="AJ906" i="23" s="1"/>
  <c r="AG906" i="23"/>
  <c r="AF900" i="23"/>
  <c r="AJ900" i="23" s="1"/>
  <c r="AF895" i="23"/>
  <c r="AJ895" i="23" s="1"/>
  <c r="AG895" i="23"/>
  <c r="S790" i="23"/>
  <c r="AF780" i="23"/>
  <c r="AJ780" i="23" s="1"/>
  <c r="AG780" i="23"/>
  <c r="S1087" i="23"/>
  <c r="Z1080" i="23"/>
  <c r="AG1071" i="23"/>
  <c r="S1065" i="23"/>
  <c r="AF1044" i="23"/>
  <c r="AJ1044" i="23" s="1"/>
  <c r="S1044" i="23"/>
  <c r="Z1042" i="23"/>
  <c r="Z1030" i="23"/>
  <c r="Z991" i="23"/>
  <c r="AF972" i="23"/>
  <c r="AJ972" i="23" s="1"/>
  <c r="AG972" i="23"/>
  <c r="Z969" i="23"/>
  <c r="AF968" i="23"/>
  <c r="AJ968" i="23" s="1"/>
  <c r="S936" i="23"/>
  <c r="Z928" i="23"/>
  <c r="Z916" i="23"/>
  <c r="S915" i="23"/>
  <c r="AG903" i="23"/>
  <c r="AF903" i="23"/>
  <c r="AJ903" i="23" s="1"/>
  <c r="Z879" i="23"/>
  <c r="S861" i="23"/>
  <c r="AF802" i="23"/>
  <c r="AJ802" i="23" s="1"/>
  <c r="S1135" i="23"/>
  <c r="AF1122" i="23"/>
  <c r="AJ1122" i="23" s="1"/>
  <c r="AG1121" i="23"/>
  <c r="S1080" i="23"/>
  <c r="S1079" i="23"/>
  <c r="S1078" i="23"/>
  <c r="S1077" i="23"/>
  <c r="Z1071" i="23"/>
  <c r="S1071" i="23"/>
  <c r="Z1063" i="23"/>
  <c r="S1058" i="23"/>
  <c r="S1051" i="23"/>
  <c r="S1042" i="23"/>
  <c r="S1024" i="23"/>
  <c r="S1017" i="23"/>
  <c r="AG1009" i="23"/>
  <c r="AF1009" i="23"/>
  <c r="AJ1009" i="23" s="1"/>
  <c r="S1009" i="23"/>
  <c r="Z1002" i="23"/>
  <c r="S997" i="23"/>
  <c r="Z987" i="23"/>
  <c r="S962" i="23"/>
  <c r="Z957" i="23"/>
  <c r="AF950" i="23"/>
  <c r="AJ950" i="23" s="1"/>
  <c r="AG950" i="23"/>
  <c r="S929" i="23"/>
  <c r="S922" i="23"/>
  <c r="Z843" i="23"/>
  <c r="AF842" i="23"/>
  <c r="AJ842" i="23" s="1"/>
  <c r="AG842" i="23"/>
  <c r="Z812" i="23"/>
  <c r="Z810" i="23"/>
  <c r="AG1146" i="23"/>
  <c r="Z1125" i="23"/>
  <c r="S1106" i="23"/>
  <c r="AG1099" i="23"/>
  <c r="S1098" i="23"/>
  <c r="S1097" i="23"/>
  <c r="S1096" i="23"/>
  <c r="S1081" i="23"/>
  <c r="AF1074" i="23"/>
  <c r="AJ1074" i="23" s="1"/>
  <c r="AG1073" i="23"/>
  <c r="Z1064" i="23"/>
  <c r="AF1063" i="23"/>
  <c r="AJ1063" i="23" s="1"/>
  <c r="S1063" i="23"/>
  <c r="AF1061" i="23"/>
  <c r="AJ1061" i="23" s="1"/>
  <c r="S1061" i="23"/>
  <c r="AG1056" i="23"/>
  <c r="S1056" i="23"/>
  <c r="S1052" i="23"/>
  <c r="S1046" i="23"/>
  <c r="AG1045" i="23"/>
  <c r="AF1035" i="23"/>
  <c r="AJ1035" i="23" s="1"/>
  <c r="Z1032" i="23"/>
  <c r="Z1024" i="23"/>
  <c r="Z1017" i="23"/>
  <c r="S1016" i="23"/>
  <c r="Z1003" i="23"/>
  <c r="AF1001" i="23"/>
  <c r="AJ1001" i="23" s="1"/>
  <c r="AG1001" i="23"/>
  <c r="Z998" i="23"/>
  <c r="AG997" i="23"/>
  <c r="Z980" i="23"/>
  <c r="Z973" i="23"/>
  <c r="AF965" i="23"/>
  <c r="AJ965" i="23" s="1"/>
  <c r="AG965" i="23"/>
  <c r="AF954" i="23"/>
  <c r="AJ954" i="23" s="1"/>
  <c r="AG954" i="23"/>
  <c r="S954" i="23"/>
  <c r="Z946" i="23"/>
  <c r="Z944" i="23"/>
  <c r="AF936" i="23"/>
  <c r="AJ936" i="23" s="1"/>
  <c r="AG936" i="23"/>
  <c r="AG922" i="23"/>
  <c r="Z918" i="23"/>
  <c r="Z837" i="23"/>
  <c r="AF830" i="23"/>
  <c r="AJ830" i="23" s="1"/>
  <c r="AG830" i="23"/>
  <c r="S829" i="23"/>
  <c r="S1148" i="23"/>
  <c r="Z1121" i="23"/>
  <c r="Z1120" i="23"/>
  <c r="Z1119" i="23"/>
  <c r="Z1118" i="23"/>
  <c r="Z1115" i="23"/>
  <c r="AF1110" i="23"/>
  <c r="AJ1110" i="23" s="1"/>
  <c r="AG1109" i="23"/>
  <c r="Z1106" i="23"/>
  <c r="Z1099" i="23"/>
  <c r="S1095" i="23"/>
  <c r="AG1092" i="23"/>
  <c r="Z1091" i="23"/>
  <c r="Z1090" i="23"/>
  <c r="Z1089" i="23"/>
  <c r="Z1088" i="23"/>
  <c r="AG1081" i="23"/>
  <c r="AF1059" i="23"/>
  <c r="AJ1059" i="23" s="1"/>
  <c r="Z1140" i="23"/>
  <c r="S1123" i="23"/>
  <c r="AF1093" i="23"/>
  <c r="AJ1093" i="23" s="1"/>
  <c r="S1072" i="23"/>
  <c r="Z1069" i="23"/>
  <c r="AF1057" i="23"/>
  <c r="AJ1057" i="23" s="1"/>
  <c r="S1049" i="23"/>
  <c r="Z1039" i="23"/>
  <c r="Z1035" i="23"/>
  <c r="S1026" i="23"/>
  <c r="AF1021" i="23"/>
  <c r="AJ1021" i="23" s="1"/>
  <c r="AG1015" i="23"/>
  <c r="AF1015" i="23"/>
  <c r="AJ1015" i="23" s="1"/>
  <c r="Z1012" i="23"/>
  <c r="S985" i="23"/>
  <c r="Z984" i="23"/>
  <c r="Z977" i="23"/>
  <c r="AG974" i="23"/>
  <c r="S971" i="23"/>
  <c r="Z937" i="23"/>
  <c r="AG919" i="23"/>
  <c r="AF919" i="23"/>
  <c r="AJ919" i="23" s="1"/>
  <c r="S917" i="23"/>
  <c r="S899" i="23"/>
  <c r="Z886" i="23"/>
  <c r="Z857" i="23"/>
  <c r="AF1016" i="23"/>
  <c r="AJ1016" i="23" s="1"/>
  <c r="AG1006" i="23"/>
  <c r="AF990" i="23"/>
  <c r="AJ990" i="23" s="1"/>
  <c r="AG979" i="23"/>
  <c r="Z970" i="23"/>
  <c r="Z958" i="23"/>
  <c r="AG941" i="23"/>
  <c r="AF920" i="23"/>
  <c r="AJ920" i="23" s="1"/>
  <c r="AG920" i="23"/>
  <c r="AG915" i="23"/>
  <c r="AG909" i="23"/>
  <c r="AF909" i="23"/>
  <c r="AJ909" i="23" s="1"/>
  <c r="S909" i="23"/>
  <c r="S905" i="23"/>
  <c r="AF872" i="23"/>
  <c r="AJ872" i="23" s="1"/>
  <c r="AF855" i="23"/>
  <c r="AJ855" i="23" s="1"/>
  <c r="AG855" i="23"/>
  <c r="AG1053" i="23"/>
  <c r="Z1036" i="23"/>
  <c r="S1027" i="23"/>
  <c r="AG1007" i="23"/>
  <c r="AF1007" i="23"/>
  <c r="AJ1007" i="23" s="1"/>
  <c r="S1001" i="23"/>
  <c r="Z985" i="23"/>
  <c r="S976" i="23"/>
  <c r="Z971" i="23"/>
  <c r="AG969" i="23"/>
  <c r="S961" i="23"/>
  <c r="Z951" i="23"/>
  <c r="S944" i="23"/>
  <c r="AG927" i="23"/>
  <c r="AF927" i="23"/>
  <c r="AJ927" i="23" s="1"/>
  <c r="S925" i="23"/>
  <c r="S918" i="23"/>
  <c r="Z909" i="23"/>
  <c r="AF905" i="23"/>
  <c r="AJ905" i="23" s="1"/>
  <c r="AG905" i="23"/>
  <c r="Z895" i="23"/>
  <c r="AF884" i="23"/>
  <c r="AJ884" i="23" s="1"/>
  <c r="AG884" i="23"/>
  <c r="S884" i="23"/>
  <c r="S880" i="23"/>
  <c r="Z878" i="23"/>
  <c r="AG866" i="23"/>
  <c r="AF866" i="23"/>
  <c r="AJ866" i="23" s="1"/>
  <c r="S831" i="23"/>
  <c r="S747" i="23"/>
  <c r="AF1012" i="23"/>
  <c r="AJ1012" i="23" s="1"/>
  <c r="Z1000" i="23"/>
  <c r="AG991" i="23"/>
  <c r="AF991" i="23"/>
  <c r="AJ991" i="23" s="1"/>
  <c r="AG987" i="23"/>
  <c r="AF977" i="23"/>
  <c r="AJ977" i="23" s="1"/>
  <c r="Z975" i="23"/>
  <c r="S973" i="23"/>
  <c r="AF925" i="23"/>
  <c r="AJ925" i="23" s="1"/>
  <c r="AF921" i="23"/>
  <c r="AJ921" i="23" s="1"/>
  <c r="AG921" i="23"/>
  <c r="AG911" i="23"/>
  <c r="AG904" i="23"/>
  <c r="S879" i="23"/>
  <c r="S874" i="23"/>
  <c r="Z864" i="23"/>
  <c r="S794" i="23"/>
  <c r="AF1002" i="23"/>
  <c r="AJ1002" i="23" s="1"/>
  <c r="S984" i="23"/>
  <c r="Z979" i="23"/>
  <c r="S941" i="23"/>
  <c r="S902" i="23"/>
  <c r="AF892" i="23"/>
  <c r="AJ892" i="23" s="1"/>
  <c r="AG892" i="23"/>
  <c r="S870" i="23"/>
  <c r="Z862" i="23"/>
  <c r="Z855" i="23"/>
  <c r="AF814" i="23"/>
  <c r="AJ814" i="23" s="1"/>
  <c r="AG814" i="23"/>
  <c r="Z776" i="23"/>
  <c r="AG689" i="23"/>
  <c r="AF689" i="23"/>
  <c r="AJ689" i="23" s="1"/>
  <c r="Z1010" i="23"/>
  <c r="AG1008" i="23"/>
  <c r="AG984" i="23"/>
  <c r="AF984" i="23"/>
  <c r="AJ984" i="23" s="1"/>
  <c r="AG981" i="23"/>
  <c r="S977" i="23"/>
  <c r="AF974" i="23"/>
  <c r="AJ974" i="23" s="1"/>
  <c r="Z968" i="23"/>
  <c r="S967" i="23"/>
  <c r="Z962" i="23"/>
  <c r="Z959" i="23"/>
  <c r="AG935" i="23"/>
  <c r="AF931" i="23"/>
  <c r="AJ931" i="23" s="1"/>
  <c r="S931" i="23"/>
  <c r="S921" i="23"/>
  <c r="S916" i="23"/>
  <c r="S885" i="23"/>
  <c r="AF879" i="23"/>
  <c r="AJ879" i="23" s="1"/>
  <c r="AG879" i="23"/>
  <c r="AF828" i="23"/>
  <c r="AJ828" i="23" s="1"/>
  <c r="AG828" i="23"/>
  <c r="AG1013" i="23"/>
  <c r="S1013" i="23"/>
  <c r="Z1008" i="23"/>
  <c r="Z956" i="23"/>
  <c r="S953" i="23"/>
  <c r="Z950" i="23"/>
  <c r="Z940" i="23"/>
  <c r="S914" i="23"/>
  <c r="S865" i="23"/>
  <c r="Z860" i="23"/>
  <c r="S836" i="23"/>
  <c r="Z835" i="23"/>
  <c r="Z797" i="23"/>
  <c r="Z794" i="23"/>
  <c r="S717" i="23"/>
  <c r="S1069" i="23"/>
  <c r="AG1057" i="23"/>
  <c r="Z1037" i="23"/>
  <c r="AG1035" i="23"/>
  <c r="AG1031" i="23"/>
  <c r="S1020" i="23"/>
  <c r="AG1016" i="23"/>
  <c r="S1015" i="23"/>
  <c r="AF1006" i="23"/>
  <c r="AJ1006" i="23" s="1"/>
  <c r="S1006" i="23"/>
  <c r="S999" i="23"/>
  <c r="AF992" i="23"/>
  <c r="AJ992" i="23" s="1"/>
  <c r="AG992" i="23"/>
  <c r="AG990" i="23"/>
  <c r="S986" i="23"/>
  <c r="S982" i="23"/>
  <c r="Z981" i="23"/>
  <c r="AF979" i="23"/>
  <c r="AJ979" i="23" s="1"/>
  <c r="S972" i="23"/>
  <c r="AF964" i="23"/>
  <c r="AJ964" i="23" s="1"/>
  <c r="AG958" i="23"/>
  <c r="S956" i="23"/>
  <c r="S943" i="23"/>
  <c r="S933" i="23"/>
  <c r="AF915" i="23"/>
  <c r="AJ915" i="23" s="1"/>
  <c r="S897" i="23"/>
  <c r="Z875" i="23"/>
  <c r="S871" i="23"/>
  <c r="AF865" i="23"/>
  <c r="AJ865" i="23" s="1"/>
  <c r="AG865" i="23"/>
  <c r="AF856" i="23"/>
  <c r="AJ856" i="23" s="1"/>
  <c r="AG856" i="23"/>
  <c r="Z829" i="23"/>
  <c r="S768" i="23"/>
  <c r="Z762" i="23"/>
  <c r="AF756" i="23"/>
  <c r="AJ756" i="23" s="1"/>
  <c r="AG756" i="23"/>
  <c r="S677" i="23"/>
  <c r="Z854" i="23"/>
  <c r="AF853" i="23"/>
  <c r="AJ853" i="23" s="1"/>
  <c r="AG853" i="23"/>
  <c r="Z824" i="23"/>
  <c r="Z772" i="23"/>
  <c r="Z754" i="23"/>
  <c r="AF753" i="23"/>
  <c r="AJ753" i="23" s="1"/>
  <c r="AG753" i="23"/>
  <c r="Z751" i="23"/>
  <c r="AF750" i="23"/>
  <c r="AJ750" i="23" s="1"/>
  <c r="AG750" i="23"/>
  <c r="AG730" i="23"/>
  <c r="AF730" i="23"/>
  <c r="AJ730" i="23" s="1"/>
  <c r="S686" i="23"/>
  <c r="AG677" i="23"/>
  <c r="AF677" i="23"/>
  <c r="AJ677" i="23" s="1"/>
  <c r="AG985" i="23"/>
  <c r="Z964" i="23"/>
  <c r="AF943" i="23"/>
  <c r="AJ943" i="23" s="1"/>
  <c r="AG932" i="23"/>
  <c r="S932" i="23"/>
  <c r="Z927" i="23"/>
  <c r="Z905" i="23"/>
  <c r="AG896" i="23"/>
  <c r="AF857" i="23"/>
  <c r="AJ857" i="23" s="1"/>
  <c r="S851" i="23"/>
  <c r="AF835" i="23"/>
  <c r="AJ835" i="23" s="1"/>
  <c r="AG835" i="23"/>
  <c r="Z834" i="23"/>
  <c r="AF800" i="23"/>
  <c r="AJ800" i="23" s="1"/>
  <c r="AG800" i="23"/>
  <c r="S798" i="23"/>
  <c r="S772" i="23"/>
  <c r="Z761" i="23"/>
  <c r="AF741" i="23"/>
  <c r="AJ741" i="23" s="1"/>
  <c r="S691" i="23"/>
  <c r="Z625" i="23"/>
  <c r="AG617" i="23"/>
  <c r="AF617" i="23"/>
  <c r="AJ617" i="23" s="1"/>
  <c r="Z597" i="23"/>
  <c r="Z562" i="23"/>
  <c r="AF554" i="23"/>
  <c r="AJ554" i="23" s="1"/>
  <c r="AG554" i="23"/>
  <c r="S554" i="23"/>
  <c r="AF829" i="23"/>
  <c r="AJ829" i="23" s="1"/>
  <c r="AG829" i="23"/>
  <c r="AF818" i="23"/>
  <c r="AJ818" i="23" s="1"/>
  <c r="AG818" i="23"/>
  <c r="S809" i="23"/>
  <c r="Z793" i="23"/>
  <c r="S700" i="23"/>
  <c r="Z621" i="23"/>
  <c r="S855" i="23"/>
  <c r="Z852" i="23"/>
  <c r="S845" i="23"/>
  <c r="Z808" i="23"/>
  <c r="AG803" i="23"/>
  <c r="AF803" i="23"/>
  <c r="AJ803" i="23" s="1"/>
  <c r="Z771" i="23"/>
  <c r="Z730" i="23"/>
  <c r="Z821" i="23"/>
  <c r="AF795" i="23"/>
  <c r="AJ795" i="23" s="1"/>
  <c r="AG795" i="23"/>
  <c r="S762" i="23"/>
  <c r="Z745" i="23"/>
  <c r="S735" i="23"/>
  <c r="S716" i="23"/>
  <c r="Z715" i="23"/>
  <c r="Z775" i="23"/>
  <c r="Z773" i="23"/>
  <c r="S757" i="23"/>
  <c r="AF740" i="23"/>
  <c r="AJ740" i="23" s="1"/>
  <c r="AG740" i="23"/>
  <c r="AF702" i="23"/>
  <c r="AJ702" i="23" s="1"/>
  <c r="AG702" i="23"/>
  <c r="AF700" i="23"/>
  <c r="AJ700" i="23" s="1"/>
  <c r="AG700" i="23"/>
  <c r="S1003" i="23"/>
  <c r="AG993" i="23"/>
  <c r="AF988" i="23"/>
  <c r="AJ988" i="23" s="1"/>
  <c r="AG988" i="23"/>
  <c r="S987" i="23"/>
  <c r="AG977" i="23"/>
  <c r="S964" i="23"/>
  <c r="AG963" i="23"/>
  <c r="Z961" i="23"/>
  <c r="AF959" i="23"/>
  <c r="AJ959" i="23" s="1"/>
  <c r="AF930" i="23"/>
  <c r="AJ930" i="23" s="1"/>
  <c r="AG930" i="23"/>
  <c r="Z922" i="23"/>
  <c r="AG913" i="23"/>
  <c r="AF913" i="23"/>
  <c r="AJ913" i="23" s="1"/>
  <c r="S913" i="23"/>
  <c r="Z908" i="23"/>
  <c r="S891" i="23"/>
  <c r="S889" i="23"/>
  <c r="Z881" i="23"/>
  <c r="AF874" i="23"/>
  <c r="AJ874" i="23" s="1"/>
  <c r="AG874" i="23"/>
  <c r="AF859" i="23"/>
  <c r="AJ859" i="23" s="1"/>
  <c r="AG859" i="23"/>
  <c r="AF849" i="23"/>
  <c r="AJ849" i="23" s="1"/>
  <c r="AG849" i="23"/>
  <c r="Z827" i="23"/>
  <c r="AF817" i="23"/>
  <c r="AJ817" i="23" s="1"/>
  <c r="AG817" i="23"/>
  <c r="AF786" i="23"/>
  <c r="AJ786" i="23" s="1"/>
  <c r="AG786" i="23"/>
  <c r="AG757" i="23"/>
  <c r="AF757" i="23"/>
  <c r="AJ757" i="23" s="1"/>
  <c r="S751" i="23"/>
  <c r="Z737" i="23"/>
  <c r="S699" i="23"/>
  <c r="AG902" i="23"/>
  <c r="AG898" i="23"/>
  <c r="Z891" i="23"/>
  <c r="Z887" i="23"/>
  <c r="AG878" i="23"/>
  <c r="S878" i="23"/>
  <c r="AG871" i="23"/>
  <c r="Z861" i="23"/>
  <c r="S853" i="23"/>
  <c r="AF847" i="23"/>
  <c r="AJ847" i="23" s="1"/>
  <c r="Z844" i="23"/>
  <c r="Z833" i="23"/>
  <c r="AF823" i="23"/>
  <c r="AJ823" i="23" s="1"/>
  <c r="AG812" i="23"/>
  <c r="AF812" i="23"/>
  <c r="AJ812" i="23" s="1"/>
  <c r="AF794" i="23"/>
  <c r="AJ794" i="23" s="1"/>
  <c r="AG794" i="23"/>
  <c r="Z764" i="23"/>
  <c r="AG741" i="23"/>
  <c r="S741" i="23"/>
  <c r="S592" i="23"/>
  <c r="AG914" i="23"/>
  <c r="AG910" i="23"/>
  <c r="Z882" i="23"/>
  <c r="Z877" i="23"/>
  <c r="Z873" i="23"/>
  <c r="S863" i="23"/>
  <c r="Z848" i="23"/>
  <c r="S821" i="23"/>
  <c r="Z815" i="23"/>
  <c r="S805" i="23"/>
  <c r="S800" i="23"/>
  <c r="Z795" i="23"/>
  <c r="Z789" i="23"/>
  <c r="AF788" i="23"/>
  <c r="AJ788" i="23" s="1"/>
  <c r="AG788" i="23"/>
  <c r="S780" i="23"/>
  <c r="Z779" i="23"/>
  <c r="S778" i="23"/>
  <c r="AF774" i="23"/>
  <c r="AJ774" i="23" s="1"/>
  <c r="AG774" i="23"/>
  <c r="AF765" i="23"/>
  <c r="AJ765" i="23" s="1"/>
  <c r="AG765" i="23"/>
  <c r="S763" i="23"/>
  <c r="AF755" i="23"/>
  <c r="AJ755" i="23" s="1"/>
  <c r="AG755" i="23"/>
  <c r="S755" i="23"/>
  <c r="AF736" i="23"/>
  <c r="AJ736" i="23" s="1"/>
  <c r="AG736" i="23"/>
  <c r="S736" i="23"/>
  <c r="Z719" i="23"/>
  <c r="AF697" i="23"/>
  <c r="AJ697" i="23" s="1"/>
  <c r="AF646" i="23"/>
  <c r="AJ646" i="23" s="1"/>
  <c r="AG646" i="23"/>
  <c r="S631" i="23"/>
  <c r="Z874" i="23"/>
  <c r="Z853" i="23"/>
  <c r="AF838" i="23"/>
  <c r="AJ838" i="23" s="1"/>
  <c r="AG838" i="23"/>
  <c r="S833" i="23"/>
  <c r="Z828" i="23"/>
  <c r="S826" i="23"/>
  <c r="S810" i="23"/>
  <c r="AF798" i="23"/>
  <c r="AJ798" i="23" s="1"/>
  <c r="AG798" i="23"/>
  <c r="Z783" i="23"/>
  <c r="S769" i="23"/>
  <c r="S767" i="23"/>
  <c r="AF743" i="23"/>
  <c r="AJ743" i="23" s="1"/>
  <c r="AG731" i="23"/>
  <c r="AF731" i="23"/>
  <c r="AJ731" i="23" s="1"/>
  <c r="Z706" i="23"/>
  <c r="S702" i="23"/>
  <c r="S685" i="23"/>
  <c r="AG650" i="23"/>
  <c r="AF650" i="23"/>
  <c r="AJ650" i="23" s="1"/>
  <c r="S598" i="23"/>
  <c r="Z1006" i="23"/>
  <c r="AG983" i="23"/>
  <c r="S927" i="23"/>
  <c r="AF922" i="23"/>
  <c r="AJ922" i="23" s="1"/>
  <c r="AF916" i="23"/>
  <c r="AJ916" i="23" s="1"/>
  <c r="AG907" i="23"/>
  <c r="Z884" i="23"/>
  <c r="AF881" i="23"/>
  <c r="AJ881" i="23" s="1"/>
  <c r="S876" i="23"/>
  <c r="AG864" i="23"/>
  <c r="AF864" i="23"/>
  <c r="AJ864" i="23" s="1"/>
  <c r="S864" i="23"/>
  <c r="AG846" i="23"/>
  <c r="S843" i="23"/>
  <c r="S838" i="23"/>
  <c r="Z832" i="23"/>
  <c r="AG831" i="23"/>
  <c r="Z811" i="23"/>
  <c r="S791" i="23"/>
  <c r="AF782" i="23"/>
  <c r="AJ782" i="23" s="1"/>
  <c r="AG782" i="23"/>
  <c r="S773" i="23"/>
  <c r="AF767" i="23"/>
  <c r="AJ767" i="23" s="1"/>
  <c r="Z744" i="23"/>
  <c r="Z742" i="23"/>
  <c r="S738" i="23"/>
  <c r="Z729" i="23"/>
  <c r="Z721" i="23"/>
  <c r="AF707" i="23"/>
  <c r="AJ707" i="23" s="1"/>
  <c r="AG707" i="23"/>
  <c r="Z703" i="23"/>
  <c r="AG691" i="23"/>
  <c r="AF691" i="23"/>
  <c r="AJ691" i="23" s="1"/>
  <c r="Z690" i="23"/>
  <c r="S658" i="23"/>
  <c r="S652" i="23"/>
  <c r="S630" i="23"/>
  <c r="AF928" i="23"/>
  <c r="AJ928" i="23" s="1"/>
  <c r="AG928" i="23"/>
  <c r="S923" i="23"/>
  <c r="Z907" i="23"/>
  <c r="AF904" i="23"/>
  <c r="AJ904" i="23" s="1"/>
  <c r="AG900" i="23"/>
  <c r="Z889" i="23"/>
  <c r="Z885" i="23"/>
  <c r="S846" i="23"/>
  <c r="Z818" i="23"/>
  <c r="S797" i="23"/>
  <c r="AF791" i="23"/>
  <c r="AJ791" i="23" s="1"/>
  <c r="AG791" i="23"/>
  <c r="AG738" i="23"/>
  <c r="AF738" i="23"/>
  <c r="AJ738" i="23" s="1"/>
  <c r="Z732" i="23"/>
  <c r="S663" i="23"/>
  <c r="AG658" i="23"/>
  <c r="AF658" i="23"/>
  <c r="AJ658" i="23" s="1"/>
  <c r="AF604" i="23"/>
  <c r="AJ604" i="23" s="1"/>
  <c r="AG604" i="23"/>
  <c r="AG912" i="23"/>
  <c r="AF908" i="23"/>
  <c r="AJ908" i="23" s="1"/>
  <c r="AF902" i="23"/>
  <c r="AJ902" i="23" s="1"/>
  <c r="AF898" i="23"/>
  <c r="AJ898" i="23" s="1"/>
  <c r="AG893" i="23"/>
  <c r="Z893" i="23"/>
  <c r="AG891" i="23"/>
  <c r="AG885" i="23"/>
  <c r="AF882" i="23"/>
  <c r="AJ882" i="23" s="1"/>
  <c r="AF878" i="23"/>
  <c r="AJ878" i="23" s="1"/>
  <c r="Z876" i="23"/>
  <c r="AF861" i="23"/>
  <c r="AJ861" i="23" s="1"/>
  <c r="Z851" i="23"/>
  <c r="AG850" i="23"/>
  <c r="Z849" i="23"/>
  <c r="AF843" i="23"/>
  <c r="AJ843" i="23" s="1"/>
  <c r="AG843" i="23"/>
  <c r="Z807" i="23"/>
  <c r="Z798" i="23"/>
  <c r="AF797" i="23"/>
  <c r="AJ797" i="23" s="1"/>
  <c r="AG797" i="23"/>
  <c r="S795" i="23"/>
  <c r="Z792" i="23"/>
  <c r="AF771" i="23"/>
  <c r="AJ771" i="23" s="1"/>
  <c r="AG771" i="23"/>
  <c r="Z770" i="23"/>
  <c r="S746" i="23"/>
  <c r="S740" i="23"/>
  <c r="Z739" i="23"/>
  <c r="S726" i="23"/>
  <c r="S713" i="23"/>
  <c r="Z708" i="23"/>
  <c r="AF696" i="23"/>
  <c r="AJ696" i="23" s="1"/>
  <c r="AG696" i="23"/>
  <c r="AG999" i="23"/>
  <c r="S998" i="23"/>
  <c r="AG986" i="23"/>
  <c r="Z967" i="23"/>
  <c r="Z966" i="23"/>
  <c r="Z960" i="23"/>
  <c r="Z934" i="23"/>
  <c r="AF929" i="23"/>
  <c r="AJ929" i="23" s="1"/>
  <c r="AG929" i="23"/>
  <c r="AF923" i="23"/>
  <c r="AJ923" i="23" s="1"/>
  <c r="AF914" i="23"/>
  <c r="AJ914" i="23" s="1"/>
  <c r="S912" i="23"/>
  <c r="AF910" i="23"/>
  <c r="AJ910" i="23" s="1"/>
  <c r="S910" i="23"/>
  <c r="AG897" i="23"/>
  <c r="Z896" i="23"/>
  <c r="AF877" i="23"/>
  <c r="AJ877" i="23" s="1"/>
  <c r="AG877" i="23"/>
  <c r="AG870" i="23"/>
  <c r="Z869" i="23"/>
  <c r="S856" i="23"/>
  <c r="AF840" i="23"/>
  <c r="AJ840" i="23" s="1"/>
  <c r="AF833" i="23"/>
  <c r="AJ833" i="23" s="1"/>
  <c r="AG833" i="23"/>
  <c r="S828" i="23"/>
  <c r="AF826" i="23"/>
  <c r="AJ826" i="23" s="1"/>
  <c r="AG826" i="23"/>
  <c r="AF820" i="23"/>
  <c r="AJ820" i="23" s="1"/>
  <c r="Z802" i="23"/>
  <c r="S801" i="23"/>
  <c r="AG784" i="23"/>
  <c r="AF784" i="23"/>
  <c r="AJ784" i="23" s="1"/>
  <c r="AG769" i="23"/>
  <c r="AF769" i="23"/>
  <c r="AJ769" i="23" s="1"/>
  <c r="S756" i="23"/>
  <c r="S753" i="23"/>
  <c r="AF746" i="23"/>
  <c r="AJ746" i="23" s="1"/>
  <c r="AG746" i="23"/>
  <c r="Z734" i="23"/>
  <c r="AF733" i="23"/>
  <c r="AJ733" i="23" s="1"/>
  <c r="Z727" i="23"/>
  <c r="AF724" i="23"/>
  <c r="AJ724" i="23" s="1"/>
  <c r="AG724" i="23"/>
  <c r="AG714" i="23"/>
  <c r="AF714" i="23"/>
  <c r="AJ714" i="23" s="1"/>
  <c r="AG704" i="23"/>
  <c r="AF704" i="23"/>
  <c r="AJ704" i="23" s="1"/>
  <c r="AG697" i="23"/>
  <c r="Z696" i="23"/>
  <c r="Z695" i="23"/>
  <c r="Z692" i="23"/>
  <c r="AF679" i="23"/>
  <c r="AJ679" i="23" s="1"/>
  <c r="AG679" i="23"/>
  <c r="AG652" i="23"/>
  <c r="AF652" i="23"/>
  <c r="AJ652" i="23" s="1"/>
  <c r="AF867" i="23"/>
  <c r="AJ867" i="23" s="1"/>
  <c r="S866" i="23"/>
  <c r="AG858" i="23"/>
  <c r="Z830" i="23"/>
  <c r="Z825" i="23"/>
  <c r="Z819" i="23"/>
  <c r="Z816" i="23"/>
  <c r="S792" i="23"/>
  <c r="AF760" i="23"/>
  <c r="AJ760" i="23" s="1"/>
  <c r="AG760" i="23"/>
  <c r="AF758" i="23"/>
  <c r="AJ758" i="23" s="1"/>
  <c r="AG758" i="23"/>
  <c r="S758" i="23"/>
  <c r="Z748" i="23"/>
  <c r="Z698" i="23"/>
  <c r="S695" i="23"/>
  <c r="AG686" i="23"/>
  <c r="AF686" i="23"/>
  <c r="AJ686" i="23" s="1"/>
  <c r="Z666" i="23"/>
  <c r="AF665" i="23"/>
  <c r="AJ665" i="23" s="1"/>
  <c r="AG665" i="23"/>
  <c r="S596" i="23"/>
  <c r="Z588" i="23"/>
  <c r="Z577" i="23"/>
  <c r="AG851" i="23"/>
  <c r="AF841" i="23"/>
  <c r="AJ841" i="23" s="1"/>
  <c r="AG841" i="23"/>
  <c r="S841" i="23"/>
  <c r="AF839" i="23"/>
  <c r="AJ839" i="23" s="1"/>
  <c r="S839" i="23"/>
  <c r="S811" i="23"/>
  <c r="Z809" i="23"/>
  <c r="AF789" i="23"/>
  <c r="AJ789" i="23" s="1"/>
  <c r="AG789" i="23"/>
  <c r="S789" i="23"/>
  <c r="Z774" i="23"/>
  <c r="Z769" i="23"/>
  <c r="AF764" i="23"/>
  <c r="AJ764" i="23" s="1"/>
  <c r="AG764" i="23"/>
  <c r="Z756" i="23"/>
  <c r="AF749" i="23"/>
  <c r="AJ749" i="23" s="1"/>
  <c r="AG749" i="23"/>
  <c r="AF747" i="23"/>
  <c r="AJ747" i="23" s="1"/>
  <c r="AG747" i="23"/>
  <c r="S730" i="23"/>
  <c r="S728" i="23"/>
  <c r="S723" i="23"/>
  <c r="Z722" i="23"/>
  <c r="Z716" i="23"/>
  <c r="AG699" i="23"/>
  <c r="AF699" i="23"/>
  <c r="AJ699" i="23" s="1"/>
  <c r="Z693" i="23"/>
  <c r="S676" i="23"/>
  <c r="AF659" i="23"/>
  <c r="AJ659" i="23" s="1"/>
  <c r="AG659" i="23"/>
  <c r="Z657" i="23"/>
  <c r="AG610" i="23"/>
  <c r="AF610" i="23"/>
  <c r="AJ610" i="23" s="1"/>
  <c r="S600" i="23"/>
  <c r="Z1054" i="23"/>
  <c r="S1037" i="23"/>
  <c r="AF1024" i="23"/>
  <c r="AJ1024" i="23" s="1"/>
  <c r="AG1023" i="23"/>
  <c r="Z982" i="23"/>
  <c r="S965" i="23"/>
  <c r="AF952" i="23"/>
  <c r="AJ952" i="23" s="1"/>
  <c r="AG951" i="23"/>
  <c r="Z910" i="23"/>
  <c r="S893" i="23"/>
  <c r="AF880" i="23"/>
  <c r="AJ880" i="23" s="1"/>
  <c r="AG876" i="23"/>
  <c r="AF854" i="23"/>
  <c r="AJ854" i="23" s="1"/>
  <c r="AG854" i="23"/>
  <c r="Z826" i="23"/>
  <c r="Z820" i="23"/>
  <c r="Z817" i="23"/>
  <c r="Z814" i="23"/>
  <c r="AF813" i="23"/>
  <c r="AJ813" i="23" s="1"/>
  <c r="Z805" i="23"/>
  <c r="Z791" i="23"/>
  <c r="AF787" i="23"/>
  <c r="AJ787" i="23" s="1"/>
  <c r="AG787" i="23"/>
  <c r="AF785" i="23"/>
  <c r="AJ785" i="23" s="1"/>
  <c r="AG785" i="23"/>
  <c r="AF783" i="23"/>
  <c r="AJ783" i="23" s="1"/>
  <c r="AG783" i="23"/>
  <c r="AF781" i="23"/>
  <c r="AJ781" i="23" s="1"/>
  <c r="AG781" i="23"/>
  <c r="AF776" i="23"/>
  <c r="AJ776" i="23" s="1"/>
  <c r="S774" i="23"/>
  <c r="AG768" i="23"/>
  <c r="AF766" i="23"/>
  <c r="AJ766" i="23" s="1"/>
  <c r="AG766" i="23"/>
  <c r="AF754" i="23"/>
  <c r="AJ754" i="23" s="1"/>
  <c r="AG754" i="23"/>
  <c r="S754" i="23"/>
  <c r="Z740" i="23"/>
  <c r="AG737" i="23"/>
  <c r="AF737" i="23"/>
  <c r="AJ737" i="23" s="1"/>
  <c r="Z733" i="23"/>
  <c r="S732" i="23"/>
  <c r="AF723" i="23"/>
  <c r="AJ723" i="23" s="1"/>
  <c r="AG723" i="23"/>
  <c r="AF717" i="23"/>
  <c r="AJ717" i="23" s="1"/>
  <c r="AG717" i="23"/>
  <c r="S708" i="23"/>
  <c r="S679" i="23"/>
  <c r="S671" i="23"/>
  <c r="AG654" i="23"/>
  <c r="AF654" i="23"/>
  <c r="AJ654" i="23" s="1"/>
  <c r="S654" i="23"/>
  <c r="S613" i="23"/>
  <c r="Z846" i="23"/>
  <c r="AG837" i="23"/>
  <c r="AG832" i="23"/>
  <c r="Z831" i="23"/>
  <c r="AF805" i="23"/>
  <c r="AJ805" i="23" s="1"/>
  <c r="S779" i="23"/>
  <c r="AF761" i="23"/>
  <c r="AJ761" i="23" s="1"/>
  <c r="AG761" i="23"/>
  <c r="S761" i="23"/>
  <c r="S759" i="23"/>
  <c r="S752" i="23"/>
  <c r="AF739" i="23"/>
  <c r="AJ739" i="23" s="1"/>
  <c r="AF719" i="23"/>
  <c r="AJ719" i="23" s="1"/>
  <c r="AG719" i="23"/>
  <c r="AG710" i="23"/>
  <c r="AF710" i="23"/>
  <c r="AJ710" i="23" s="1"/>
  <c r="S682" i="23"/>
  <c r="AF671" i="23"/>
  <c r="AJ671" i="23" s="1"/>
  <c r="AG671" i="23"/>
  <c r="S646" i="23"/>
  <c r="AF638" i="23"/>
  <c r="AJ638" i="23" s="1"/>
  <c r="AG638" i="23"/>
  <c r="S627" i="23"/>
  <c r="Z898" i="23"/>
  <c r="S881" i="23"/>
  <c r="Z871" i="23"/>
  <c r="AF852" i="23"/>
  <c r="AJ852" i="23" s="1"/>
  <c r="S844" i="23"/>
  <c r="Z841" i="23"/>
  <c r="Z836" i="23"/>
  <c r="AF799" i="23"/>
  <c r="AJ799" i="23" s="1"/>
  <c r="AG799" i="23"/>
  <c r="S799" i="23"/>
  <c r="AG796" i="23"/>
  <c r="AF796" i="23"/>
  <c r="AJ796" i="23" s="1"/>
  <c r="S796" i="23"/>
  <c r="S793" i="23"/>
  <c r="S765" i="23"/>
  <c r="Z763" i="23"/>
  <c r="AF759" i="23"/>
  <c r="AJ759" i="23" s="1"/>
  <c r="AG759" i="23"/>
  <c r="AF752" i="23"/>
  <c r="AJ752" i="23" s="1"/>
  <c r="AG752" i="23"/>
  <c r="Z718" i="23"/>
  <c r="S714" i="23"/>
  <c r="Z704" i="23"/>
  <c r="AF703" i="23"/>
  <c r="AJ703" i="23" s="1"/>
  <c r="AG692" i="23"/>
  <c r="S684" i="23"/>
  <c r="S640" i="23"/>
  <c r="S626" i="23"/>
  <c r="AF621" i="23"/>
  <c r="AJ621" i="23" s="1"/>
  <c r="AG621" i="23"/>
  <c r="Z803" i="23"/>
  <c r="S786" i="23"/>
  <c r="S737" i="23"/>
  <c r="AG732" i="23"/>
  <c r="S731" i="23"/>
  <c r="AG725" i="23"/>
  <c r="AG720" i="23"/>
  <c r="AF720" i="23"/>
  <c r="AJ720" i="23" s="1"/>
  <c r="S720" i="23"/>
  <c r="AG711" i="23"/>
  <c r="AF694" i="23"/>
  <c r="AJ694" i="23" s="1"/>
  <c r="S680" i="23"/>
  <c r="S664" i="23"/>
  <c r="Z650" i="23"/>
  <c r="Z644" i="23"/>
  <c r="Z642" i="23"/>
  <c r="AG640" i="23"/>
  <c r="AG615" i="23"/>
  <c r="AF615" i="23"/>
  <c r="AJ615" i="23" s="1"/>
  <c r="AF770" i="23"/>
  <c r="AJ770" i="23" s="1"/>
  <c r="Z765" i="23"/>
  <c r="Z752" i="23"/>
  <c r="Z723" i="23"/>
  <c r="AF721" i="23"/>
  <c r="AJ721" i="23" s="1"/>
  <c r="AG721" i="23"/>
  <c r="Z720" i="23"/>
  <c r="AG718" i="23"/>
  <c r="S718" i="23"/>
  <c r="S715" i="23"/>
  <c r="AG712" i="23"/>
  <c r="AF712" i="23"/>
  <c r="AJ712" i="23" s="1"/>
  <c r="Z710" i="23"/>
  <c r="Z707" i="23"/>
  <c r="S690" i="23"/>
  <c r="AF674" i="23"/>
  <c r="AJ674" i="23" s="1"/>
  <c r="AG674" i="23"/>
  <c r="AG670" i="23"/>
  <c r="AF653" i="23"/>
  <c r="AJ653" i="23" s="1"/>
  <c r="Z646" i="23"/>
  <c r="S608" i="23"/>
  <c r="S834" i="23"/>
  <c r="AF821" i="23"/>
  <c r="AJ821" i="23" s="1"/>
  <c r="AG820" i="23"/>
  <c r="S733" i="23"/>
  <c r="AG728" i="23"/>
  <c r="S727" i="23"/>
  <c r="S721" i="23"/>
  <c r="AF698" i="23"/>
  <c r="AJ698" i="23" s="1"/>
  <c r="AG698" i="23"/>
  <c r="AG687" i="23"/>
  <c r="AF680" i="23"/>
  <c r="AJ680" i="23" s="1"/>
  <c r="Z679" i="23"/>
  <c r="AF676" i="23"/>
  <c r="AJ676" i="23" s="1"/>
  <c r="AG676" i="23"/>
  <c r="Z665" i="23"/>
  <c r="AG660" i="23"/>
  <c r="AF660" i="23"/>
  <c r="AJ660" i="23" s="1"/>
  <c r="S637" i="23"/>
  <c r="AF625" i="23"/>
  <c r="AJ625" i="23" s="1"/>
  <c r="AG625" i="23"/>
  <c r="Z618" i="23"/>
  <c r="Z610" i="23"/>
  <c r="S595" i="23"/>
  <c r="Z578" i="23"/>
  <c r="AF570" i="23"/>
  <c r="AJ570" i="23" s="1"/>
  <c r="AG570" i="23"/>
  <c r="S570" i="23"/>
  <c r="AF537" i="23"/>
  <c r="AJ537" i="23" s="1"/>
  <c r="AG537" i="23"/>
  <c r="S771" i="23"/>
  <c r="Z766" i="23"/>
  <c r="AG722" i="23"/>
  <c r="AF713" i="23"/>
  <c r="AJ713" i="23" s="1"/>
  <c r="S706" i="23"/>
  <c r="S698" i="23"/>
  <c r="Z694" i="23"/>
  <c r="AF690" i="23"/>
  <c r="AJ690" i="23" s="1"/>
  <c r="Z684" i="23"/>
  <c r="S683" i="23"/>
  <c r="AF678" i="23"/>
  <c r="AJ678" i="23" s="1"/>
  <c r="S678" i="23"/>
  <c r="S642" i="23"/>
  <c r="Z640" i="23"/>
  <c r="AF635" i="23"/>
  <c r="AJ635" i="23" s="1"/>
  <c r="AG635" i="23"/>
  <c r="Z598" i="23"/>
  <c r="AF567" i="23"/>
  <c r="AJ567" i="23" s="1"/>
  <c r="AG567" i="23"/>
  <c r="Z859" i="23"/>
  <c r="S854" i="23"/>
  <c r="AG852" i="23"/>
  <c r="Z847" i="23"/>
  <c r="S842" i="23"/>
  <c r="AG840" i="23"/>
  <c r="AG839" i="23"/>
  <c r="Z839" i="23"/>
  <c r="Z823" i="23"/>
  <c r="Z822" i="23"/>
  <c r="S822" i="23"/>
  <c r="Z813" i="23"/>
  <c r="AF809" i="23"/>
  <c r="AJ809" i="23" s="1"/>
  <c r="AG808" i="23"/>
  <c r="S788" i="23"/>
  <c r="S785" i="23"/>
  <c r="S784" i="23"/>
  <c r="S783" i="23"/>
  <c r="S782" i="23"/>
  <c r="S781" i="23"/>
  <c r="AG767" i="23"/>
  <c r="Z767" i="23"/>
  <c r="S766" i="23"/>
  <c r="S750" i="23"/>
  <c r="Z743" i="23"/>
  <c r="S734" i="23"/>
  <c r="AG729" i="23"/>
  <c r="AF709" i="23"/>
  <c r="AJ709" i="23" s="1"/>
  <c r="AF701" i="23"/>
  <c r="AJ701" i="23" s="1"/>
  <c r="S696" i="23"/>
  <c r="AF693" i="23"/>
  <c r="AJ693" i="23" s="1"/>
  <c r="AG690" i="23"/>
  <c r="AF685" i="23"/>
  <c r="AJ685" i="23" s="1"/>
  <c r="AG672" i="23"/>
  <c r="AF672" i="23"/>
  <c r="AJ672" i="23" s="1"/>
  <c r="S657" i="23"/>
  <c r="Z631" i="23"/>
  <c r="Z804" i="23"/>
  <c r="S787" i="23"/>
  <c r="Z777" i="23"/>
  <c r="Z768" i="23"/>
  <c r="S749" i="23"/>
  <c r="AG745" i="23"/>
  <c r="AF725" i="23"/>
  <c r="AJ725" i="23" s="1"/>
  <c r="S724" i="23"/>
  <c r="S722" i="23"/>
  <c r="AF711" i="23"/>
  <c r="AJ711" i="23" s="1"/>
  <c r="S711" i="23"/>
  <c r="Z700" i="23"/>
  <c r="AG694" i="23"/>
  <c r="Z683" i="23"/>
  <c r="Z670" i="23"/>
  <c r="AG644" i="23"/>
  <c r="AF644" i="23"/>
  <c r="AJ644" i="23" s="1"/>
  <c r="Z630" i="23"/>
  <c r="AG611" i="23"/>
  <c r="AF611" i="23"/>
  <c r="AJ611" i="23" s="1"/>
  <c r="AG587" i="23"/>
  <c r="AF587" i="23"/>
  <c r="AJ587" i="23" s="1"/>
  <c r="AG713" i="23"/>
  <c r="Z687" i="23"/>
  <c r="Z681" i="23"/>
  <c r="S675" i="23"/>
  <c r="AG661" i="23"/>
  <c r="Z653" i="23"/>
  <c r="AF648" i="23"/>
  <c r="AJ648" i="23" s="1"/>
  <c r="S648" i="23"/>
  <c r="AF640" i="23"/>
  <c r="AJ640" i="23" s="1"/>
  <c r="AF633" i="23"/>
  <c r="AJ633" i="23" s="1"/>
  <c r="S615" i="23"/>
  <c r="S601" i="23"/>
  <c r="S589" i="23"/>
  <c r="Z547" i="23"/>
  <c r="AG529" i="23"/>
  <c r="AF529" i="23"/>
  <c r="AJ529" i="23" s="1"/>
  <c r="AF522" i="23"/>
  <c r="AJ522" i="23" s="1"/>
  <c r="AG522" i="23"/>
  <c r="S522" i="23"/>
  <c r="Z669" i="23"/>
  <c r="AG664" i="23"/>
  <c r="AF664" i="23"/>
  <c r="AJ664" i="23" s="1"/>
  <c r="Z639" i="23"/>
  <c r="S629" i="23"/>
  <c r="Z614" i="23"/>
  <c r="AF601" i="23"/>
  <c r="AJ601" i="23" s="1"/>
  <c r="AG601" i="23"/>
  <c r="AF576" i="23"/>
  <c r="AJ576" i="23" s="1"/>
  <c r="AG576" i="23"/>
  <c r="S531" i="23"/>
  <c r="Z738" i="23"/>
  <c r="Z728" i="23"/>
  <c r="AG715" i="23"/>
  <c r="AF673" i="23"/>
  <c r="AJ673" i="23" s="1"/>
  <c r="AG673" i="23"/>
  <c r="AG668" i="23"/>
  <c r="S668" i="23"/>
  <c r="Z663" i="23"/>
  <c r="Z660" i="23"/>
  <c r="S643" i="23"/>
  <c r="S641" i="23"/>
  <c r="AG634" i="23"/>
  <c r="AF634" i="23"/>
  <c r="AJ634" i="23" s="1"/>
  <c r="S634" i="23"/>
  <c r="S619" i="23"/>
  <c r="S612" i="23"/>
  <c r="AG600" i="23"/>
  <c r="AF600" i="23"/>
  <c r="AJ600" i="23" s="1"/>
  <c r="AG596" i="23"/>
  <c r="S584" i="23"/>
  <c r="AF561" i="23"/>
  <c r="AJ561" i="23" s="1"/>
  <c r="AG561" i="23"/>
  <c r="S561" i="23"/>
  <c r="AG716" i="23"/>
  <c r="Z709" i="23"/>
  <c r="S704" i="23"/>
  <c r="Z701" i="23"/>
  <c r="S697" i="23"/>
  <c r="Z685" i="23"/>
  <c r="S672" i="23"/>
  <c r="S665" i="23"/>
  <c r="S662" i="23"/>
  <c r="AG656" i="23"/>
  <c r="AF656" i="23"/>
  <c r="AJ656" i="23" s="1"/>
  <c r="Z645" i="23"/>
  <c r="AG630" i="23"/>
  <c r="AF630" i="23"/>
  <c r="AJ630" i="23" s="1"/>
  <c r="Z624" i="23"/>
  <c r="AG623" i="23"/>
  <c r="S623" i="23"/>
  <c r="AF619" i="23"/>
  <c r="AJ619" i="23" s="1"/>
  <c r="AG619" i="23"/>
  <c r="AF614" i="23"/>
  <c r="AJ614" i="23" s="1"/>
  <c r="AG612" i="23"/>
  <c r="S609" i="23"/>
  <c r="AF607" i="23"/>
  <c r="AJ607" i="23" s="1"/>
  <c r="S556" i="23"/>
  <c r="S515" i="23"/>
  <c r="Z512" i="23"/>
  <c r="S719" i="23"/>
  <c r="AF695" i="23"/>
  <c r="AJ695" i="23" s="1"/>
  <c r="AG678" i="23"/>
  <c r="Z678" i="23"/>
  <c r="AF647" i="23"/>
  <c r="AJ647" i="23" s="1"/>
  <c r="AG647" i="23"/>
  <c r="AG632" i="23"/>
  <c r="AG624" i="23"/>
  <c r="S624" i="23"/>
  <c r="Z623" i="23"/>
  <c r="S620" i="23"/>
  <c r="Z615" i="23"/>
  <c r="AF599" i="23"/>
  <c r="AJ599" i="23" s="1"/>
  <c r="S569" i="23"/>
  <c r="AG544" i="23"/>
  <c r="AF544" i="23"/>
  <c r="AJ544" i="23" s="1"/>
  <c r="AG685" i="23"/>
  <c r="AF669" i="23"/>
  <c r="AJ669" i="23" s="1"/>
  <c r="AG669" i="23"/>
  <c r="Z662" i="23"/>
  <c r="Z638" i="23"/>
  <c r="AG628" i="23"/>
  <c r="AF628" i="23"/>
  <c r="AJ628" i="23" s="1"/>
  <c r="S604" i="23"/>
  <c r="AF531" i="23"/>
  <c r="AJ531" i="23" s="1"/>
  <c r="AG531" i="23"/>
  <c r="S645" i="23"/>
  <c r="AF641" i="23"/>
  <c r="AJ641" i="23" s="1"/>
  <c r="AG641" i="23"/>
  <c r="Z635" i="23"/>
  <c r="Z626" i="23"/>
  <c r="AG618" i="23"/>
  <c r="Z595" i="23"/>
  <c r="Z590" i="23"/>
  <c r="Z574" i="23"/>
  <c r="Z527" i="23"/>
  <c r="Z515" i="23"/>
  <c r="AF509" i="23"/>
  <c r="AJ509" i="23" s="1"/>
  <c r="AG509" i="23"/>
  <c r="S509" i="23"/>
  <c r="AF734" i="23"/>
  <c r="AJ734" i="23" s="1"/>
  <c r="AG733" i="23"/>
  <c r="AF705" i="23"/>
  <c r="AJ705" i="23" s="1"/>
  <c r="Z699" i="23"/>
  <c r="Z677" i="23"/>
  <c r="AG675" i="23"/>
  <c r="S670" i="23"/>
  <c r="S666" i="23"/>
  <c r="AF663" i="23"/>
  <c r="AJ663" i="23" s="1"/>
  <c r="Z661" i="23"/>
  <c r="S656" i="23"/>
  <c r="AF649" i="23"/>
  <c r="AJ649" i="23" s="1"/>
  <c r="AG649" i="23"/>
  <c r="S649" i="23"/>
  <c r="AF645" i="23"/>
  <c r="AJ645" i="23" s="1"/>
  <c r="AG636" i="23"/>
  <c r="S636" i="23"/>
  <c r="Z632" i="23"/>
  <c r="AG631" i="23"/>
  <c r="AF616" i="23"/>
  <c r="AJ616" i="23" s="1"/>
  <c r="AG616" i="23"/>
  <c r="S599" i="23"/>
  <c r="Z581" i="23"/>
  <c r="Z579" i="23"/>
  <c r="AF546" i="23"/>
  <c r="AJ546" i="23" s="1"/>
  <c r="AG546" i="23"/>
  <c r="S535" i="23"/>
  <c r="Z622" i="23"/>
  <c r="S594" i="23"/>
  <c r="Z591" i="23"/>
  <c r="S580" i="23"/>
  <c r="S578" i="23"/>
  <c r="S549" i="23"/>
  <c r="AF637" i="23"/>
  <c r="AJ637" i="23" s="1"/>
  <c r="AG637" i="23"/>
  <c r="Z628" i="23"/>
  <c r="Z603" i="23"/>
  <c r="S567" i="23"/>
  <c r="Z534" i="23"/>
  <c r="AF502" i="23"/>
  <c r="AJ502" i="23" s="1"/>
  <c r="AG502" i="23"/>
  <c r="AG626" i="23"/>
  <c r="S617" i="23"/>
  <c r="Z611" i="23"/>
  <c r="AF605" i="23"/>
  <c r="AJ605" i="23" s="1"/>
  <c r="Z601" i="23"/>
  <c r="Z594" i="23"/>
  <c r="AG588" i="23"/>
  <c r="AF588" i="23"/>
  <c r="AJ588" i="23" s="1"/>
  <c r="AF562" i="23"/>
  <c r="AJ562" i="23" s="1"/>
  <c r="AG562" i="23"/>
  <c r="AF550" i="23"/>
  <c r="AJ550" i="23" s="1"/>
  <c r="AG550" i="23"/>
  <c r="Z503" i="23"/>
  <c r="Z711" i="23"/>
  <c r="S694" i="23"/>
  <c r="AF681" i="23"/>
  <c r="AJ681" i="23" s="1"/>
  <c r="AG680" i="23"/>
  <c r="Z675" i="23"/>
  <c r="Z674" i="23"/>
  <c r="AF661" i="23"/>
  <c r="AJ661" i="23" s="1"/>
  <c r="Z656" i="23"/>
  <c r="AG653" i="23"/>
  <c r="AG622" i="23"/>
  <c r="AF622" i="23"/>
  <c r="AJ622" i="23" s="1"/>
  <c r="S622" i="23"/>
  <c r="AG608" i="23"/>
  <c r="AF608" i="23"/>
  <c r="AJ608" i="23" s="1"/>
  <c r="AG603" i="23"/>
  <c r="Z592" i="23"/>
  <c r="AF584" i="23"/>
  <c r="AJ584" i="23" s="1"/>
  <c r="S581" i="23"/>
  <c r="S566" i="23"/>
  <c r="AF564" i="23"/>
  <c r="AJ564" i="23" s="1"/>
  <c r="AG564" i="23"/>
  <c r="AG547" i="23"/>
  <c r="AF547" i="23"/>
  <c r="AJ547" i="23" s="1"/>
  <c r="Z543" i="23"/>
  <c r="Z676" i="23"/>
  <c r="S667" i="23"/>
  <c r="AG627" i="23"/>
  <c r="S606" i="23"/>
  <c r="Z587" i="23"/>
  <c r="AG577" i="23"/>
  <c r="AF577" i="23"/>
  <c r="AJ577" i="23" s="1"/>
  <c r="Z569" i="23"/>
  <c r="Z548" i="23"/>
  <c r="S611" i="23"/>
  <c r="AG606" i="23"/>
  <c r="Z599" i="23"/>
  <c r="Z575" i="23"/>
  <c r="AF566" i="23"/>
  <c r="AJ566" i="23" s="1"/>
  <c r="AG566" i="23"/>
  <c r="AF670" i="23"/>
  <c r="AJ670" i="23" s="1"/>
  <c r="S669" i="23"/>
  <c r="AF657" i="23"/>
  <c r="AJ657" i="23" s="1"/>
  <c r="S633" i="23"/>
  <c r="AG620" i="23"/>
  <c r="S616" i="23"/>
  <c r="Z596" i="23"/>
  <c r="AF552" i="23"/>
  <c r="AJ552" i="23" s="1"/>
  <c r="AG552" i="23"/>
  <c r="S546" i="23"/>
  <c r="S544" i="23"/>
  <c r="AF527" i="23"/>
  <c r="AJ527" i="23" s="1"/>
  <c r="AG527" i="23"/>
  <c r="S517" i="23"/>
  <c r="AF540" i="23"/>
  <c r="AJ540" i="23" s="1"/>
  <c r="AG540" i="23"/>
  <c r="Z539" i="23"/>
  <c r="Z528" i="23"/>
  <c r="S583" i="23"/>
  <c r="S560" i="23"/>
  <c r="Z552" i="23"/>
  <c r="S551" i="23"/>
  <c r="AF538" i="23"/>
  <c r="AJ538" i="23" s="1"/>
  <c r="AG538" i="23"/>
  <c r="S536" i="23"/>
  <c r="Z507" i="23"/>
  <c r="S506" i="23"/>
  <c r="AF569" i="23"/>
  <c r="AJ569" i="23" s="1"/>
  <c r="AG569" i="23"/>
  <c r="AF563" i="23"/>
  <c r="AJ563" i="23" s="1"/>
  <c r="AG563" i="23"/>
  <c r="AF559" i="23"/>
  <c r="AJ559" i="23" s="1"/>
  <c r="AG559" i="23"/>
  <c r="S559" i="23"/>
  <c r="S557" i="23"/>
  <c r="AF555" i="23"/>
  <c r="AJ555" i="23" s="1"/>
  <c r="AG555" i="23"/>
  <c r="AF553" i="23"/>
  <c r="AJ553" i="23" s="1"/>
  <c r="AG553" i="23"/>
  <c r="AG548" i="23"/>
  <c r="Z544" i="23"/>
  <c r="Z523" i="23"/>
  <c r="AF519" i="23"/>
  <c r="AJ519" i="23" s="1"/>
  <c r="AG519" i="23"/>
  <c r="AF514" i="23"/>
  <c r="AJ514" i="23" s="1"/>
  <c r="AG514" i="23"/>
  <c r="AF512" i="23"/>
  <c r="AJ512" i="23" s="1"/>
  <c r="S505" i="23"/>
  <c r="Z651" i="23"/>
  <c r="AG629" i="23"/>
  <c r="AF612" i="23"/>
  <c r="AJ612" i="23" s="1"/>
  <c r="AF609" i="23"/>
  <c r="AJ609" i="23" s="1"/>
  <c r="AG609" i="23"/>
  <c r="AF606" i="23"/>
  <c r="AJ606" i="23" s="1"/>
  <c r="AF603" i="23"/>
  <c r="AJ603" i="23" s="1"/>
  <c r="S603" i="23"/>
  <c r="Z593" i="23"/>
  <c r="AG585" i="23"/>
  <c r="Z584" i="23"/>
  <c r="Z576" i="23"/>
  <c r="Z573" i="23"/>
  <c r="S552" i="23"/>
  <c r="AF545" i="23"/>
  <c r="AJ545" i="23" s="1"/>
  <c r="AG545" i="23"/>
  <c r="S545" i="23"/>
  <c r="S543" i="23"/>
  <c r="Z542" i="23"/>
  <c r="Z540" i="23"/>
  <c r="S518" i="23"/>
  <c r="AF510" i="23"/>
  <c r="AJ510" i="23" s="1"/>
  <c r="AG510" i="23"/>
  <c r="S510" i="23"/>
  <c r="Z627" i="23"/>
  <c r="S610" i="23"/>
  <c r="Z600" i="23"/>
  <c r="S582" i="23"/>
  <c r="AF571" i="23"/>
  <c r="AJ571" i="23" s="1"/>
  <c r="AG571" i="23"/>
  <c r="S571" i="23"/>
  <c r="AG568" i="23"/>
  <c r="AF568" i="23"/>
  <c r="AJ568" i="23" s="1"/>
  <c r="S568" i="23"/>
  <c r="AF565" i="23"/>
  <c r="AJ565" i="23" s="1"/>
  <c r="AG565" i="23"/>
  <c r="S565" i="23"/>
  <c r="S562" i="23"/>
  <c r="AF557" i="23"/>
  <c r="AJ557" i="23" s="1"/>
  <c r="AG557" i="23"/>
  <c r="S550" i="23"/>
  <c r="S529" i="23"/>
  <c r="Z602" i="23"/>
  <c r="AF572" i="23"/>
  <c r="AJ572" i="23" s="1"/>
  <c r="S572" i="23"/>
  <c r="S563" i="23"/>
  <c r="AF560" i="23"/>
  <c r="AJ560" i="23" s="1"/>
  <c r="AG560" i="23"/>
  <c r="S555" i="23"/>
  <c r="AG541" i="23"/>
  <c r="S519" i="23"/>
  <c r="Z516" i="23"/>
  <c r="Z511" i="23"/>
  <c r="S573" i="23"/>
  <c r="AF558" i="23"/>
  <c r="AJ558" i="23" s="1"/>
  <c r="AG558" i="23"/>
  <c r="S553" i="23"/>
  <c r="AF551" i="23"/>
  <c r="AJ551" i="23" s="1"/>
  <c r="AG551" i="23"/>
  <c r="S507" i="23"/>
  <c r="Z504" i="23"/>
  <c r="AF593" i="23"/>
  <c r="AJ593" i="23" s="1"/>
  <c r="AG592" i="23"/>
  <c r="S564" i="23"/>
  <c r="S558" i="23"/>
  <c r="AF549" i="23"/>
  <c r="AJ549" i="23" s="1"/>
  <c r="AG549" i="23"/>
  <c r="AF534" i="23"/>
  <c r="AJ534" i="23" s="1"/>
  <c r="AG534" i="23"/>
  <c r="S534" i="23"/>
  <c r="Z533" i="23"/>
  <c r="AF526" i="23"/>
  <c r="AJ526" i="23" s="1"/>
  <c r="AG526" i="23"/>
  <c r="Z524" i="23"/>
  <c r="AF521" i="23"/>
  <c r="AJ521" i="23" s="1"/>
  <c r="AG521" i="23"/>
  <c r="S521" i="23"/>
  <c r="AF507" i="23"/>
  <c r="AJ507" i="23" s="1"/>
  <c r="AG507" i="23"/>
  <c r="AG505" i="23"/>
  <c r="AF505" i="23"/>
  <c r="AJ505" i="23" s="1"/>
  <c r="Z586" i="23"/>
  <c r="Z585" i="23"/>
  <c r="AG556" i="23"/>
  <c r="AF556" i="23"/>
  <c r="AJ556" i="23" s="1"/>
  <c r="S547" i="23"/>
  <c r="AF532" i="23"/>
  <c r="AJ532" i="23" s="1"/>
  <c r="AG532" i="23"/>
  <c r="S532" i="23"/>
  <c r="Z563" i="23"/>
  <c r="AF530" i="23"/>
  <c r="AJ530" i="23" s="1"/>
  <c r="S523" i="23"/>
  <c r="AF520" i="23"/>
  <c r="AJ520" i="23" s="1"/>
  <c r="AG520" i="23"/>
  <c r="AF518" i="23"/>
  <c r="AJ518" i="23" s="1"/>
  <c r="S511" i="23"/>
  <c r="AF508" i="23"/>
  <c r="AJ508" i="23" s="1"/>
  <c r="AG508" i="23"/>
  <c r="AF506" i="23"/>
  <c r="AJ506" i="23" s="1"/>
  <c r="Z526" i="23"/>
  <c r="AF525" i="23"/>
  <c r="AJ525" i="23" s="1"/>
  <c r="Z520" i="23"/>
  <c r="Z514" i="23"/>
  <c r="AF513" i="23"/>
  <c r="AJ513" i="23" s="1"/>
  <c r="Z508" i="23"/>
  <c r="Z502" i="23"/>
  <c r="AF501" i="23"/>
  <c r="AJ501" i="23" s="1"/>
  <c r="Z551" i="23"/>
  <c r="AG542" i="23"/>
  <c r="Z537" i="23"/>
  <c r="Z536" i="23"/>
  <c r="AF533" i="23"/>
  <c r="AJ533" i="23" s="1"/>
  <c r="AG533" i="23"/>
  <c r="S533" i="23"/>
  <c r="AF581" i="23"/>
  <c r="AJ581" i="23" s="1"/>
  <c r="AG580" i="23"/>
  <c r="Z538" i="23"/>
  <c r="AG530" i="23"/>
  <c r="Z525" i="23"/>
  <c r="S520" i="23"/>
  <c r="AG518" i="23"/>
  <c r="Z513" i="23"/>
  <c r="S508" i="23"/>
  <c r="AG506" i="23"/>
  <c r="Z501" i="23"/>
  <c r="H282" i="23"/>
  <c r="H162" i="23"/>
  <c r="H150" i="23"/>
  <c r="H114" i="23"/>
  <c r="H90" i="23"/>
  <c r="H78" i="23"/>
  <c r="H42" i="23"/>
  <c r="H18" i="23"/>
  <c r="H389" i="23"/>
  <c r="H365" i="23"/>
  <c r="H341" i="23"/>
  <c r="H185" i="23"/>
  <c r="H149" i="23"/>
  <c r="H137" i="23"/>
  <c r="H113" i="23"/>
  <c r="H101" i="23"/>
  <c r="H89" i="23"/>
  <c r="H77" i="23"/>
  <c r="H41" i="23"/>
  <c r="H29" i="23"/>
  <c r="H5" i="23"/>
  <c r="H340" i="23"/>
  <c r="H148" i="23"/>
  <c r="H124" i="23"/>
  <c r="H112" i="23"/>
  <c r="H40" i="23"/>
  <c r="H28" i="23"/>
  <c r="H339" i="23"/>
  <c r="H315" i="23"/>
  <c r="H219" i="23"/>
  <c r="H207" i="23"/>
  <c r="H147" i="23"/>
  <c r="H123" i="23"/>
  <c r="H27" i="23"/>
  <c r="H15" i="23"/>
  <c r="H3" i="23"/>
  <c r="H398" i="23"/>
  <c r="H386" i="23"/>
  <c r="H374" i="23"/>
  <c r="H362" i="23"/>
  <c r="H350" i="23"/>
  <c r="H254" i="23"/>
  <c r="H206" i="23"/>
  <c r="H170" i="23"/>
  <c r="H158" i="23"/>
  <c r="H146" i="23"/>
  <c r="H134" i="23"/>
  <c r="H122" i="23"/>
  <c r="H110" i="23"/>
  <c r="H86" i="23"/>
  <c r="H74" i="23"/>
  <c r="H62" i="23"/>
  <c r="H26" i="23"/>
  <c r="H14" i="23"/>
  <c r="H361" i="23"/>
  <c r="H349" i="23"/>
  <c r="H121" i="23"/>
  <c r="H73" i="23"/>
  <c r="H13" i="23"/>
  <c r="H394" i="23"/>
  <c r="H382" i="23"/>
  <c r="H346" i="23"/>
  <c r="H154" i="23"/>
  <c r="H142" i="23"/>
  <c r="H118" i="23"/>
  <c r="H82" i="23"/>
  <c r="H70" i="23"/>
  <c r="H58" i="23"/>
  <c r="H22" i="23"/>
  <c r="H10" i="23"/>
  <c r="H381" i="23"/>
  <c r="H369" i="23"/>
  <c r="H345" i="23"/>
  <c r="H297" i="23"/>
  <c r="H165" i="23"/>
  <c r="H153" i="23"/>
  <c r="H129" i="23"/>
  <c r="H117" i="23"/>
  <c r="H105" i="23"/>
  <c r="H81" i="23"/>
  <c r="H21" i="23"/>
  <c r="H380" i="23"/>
  <c r="H308" i="23"/>
  <c r="H140" i="23"/>
  <c r="H128" i="23"/>
  <c r="H104" i="23"/>
  <c r="H92" i="23"/>
  <c r="H20" i="23"/>
  <c r="H283" i="23"/>
  <c r="H163" i="23"/>
  <c r="H91" i="23"/>
  <c r="V5" i="25" l="1"/>
  <c r="U5" i="25"/>
  <c r="T5" i="25"/>
  <c r="R5" i="25"/>
  <c r="P5" i="25"/>
  <c r="D5" i="25"/>
  <c r="M2" i="25"/>
  <c r="N5" i="25" s="1"/>
  <c r="L2" i="25"/>
  <c r="M5" i="25" s="1"/>
  <c r="J2" i="25"/>
  <c r="K5" i="25" s="1"/>
  <c r="H2" i="25"/>
  <c r="I5" i="25" s="1"/>
  <c r="G2" i="25"/>
  <c r="H5" i="25" s="1"/>
  <c r="F2" i="25"/>
  <c r="G5" i="25" s="1"/>
  <c r="K2" i="23" l="1"/>
  <c r="M405" i="23" l="1"/>
  <c r="N405" i="23"/>
  <c r="O405" i="23"/>
  <c r="P405" i="23"/>
  <c r="Q405" i="23"/>
  <c r="T405" i="23"/>
  <c r="U405" i="23"/>
  <c r="V405" i="23"/>
  <c r="W405" i="23"/>
  <c r="X405" i="23"/>
  <c r="AA405" i="23"/>
  <c r="AB405" i="23"/>
  <c r="AC405" i="23"/>
  <c r="AD405" i="23"/>
  <c r="AE405" i="23"/>
  <c r="M406" i="23"/>
  <c r="N406" i="23"/>
  <c r="O406" i="23"/>
  <c r="P406" i="23"/>
  <c r="Q406" i="23"/>
  <c r="T406" i="23"/>
  <c r="U406" i="23"/>
  <c r="V406" i="23"/>
  <c r="W406" i="23"/>
  <c r="X406" i="23"/>
  <c r="AA406" i="23"/>
  <c r="AB406" i="23"/>
  <c r="AC406" i="23"/>
  <c r="AD406" i="23"/>
  <c r="AE406" i="23"/>
  <c r="M407" i="23"/>
  <c r="N407" i="23"/>
  <c r="O407" i="23"/>
  <c r="P407" i="23"/>
  <c r="Q407" i="23"/>
  <c r="T407" i="23"/>
  <c r="U407" i="23"/>
  <c r="V407" i="23"/>
  <c r="W407" i="23"/>
  <c r="X407" i="23"/>
  <c r="AA407" i="23"/>
  <c r="AB407" i="23"/>
  <c r="AC407" i="23"/>
  <c r="AD407" i="23"/>
  <c r="AE407" i="23"/>
  <c r="M408" i="23"/>
  <c r="N408" i="23"/>
  <c r="O408" i="23"/>
  <c r="P408" i="23"/>
  <c r="Q408" i="23"/>
  <c r="T408" i="23"/>
  <c r="U408" i="23"/>
  <c r="V408" i="23"/>
  <c r="W408" i="23"/>
  <c r="X408" i="23"/>
  <c r="AA408" i="23"/>
  <c r="AB408" i="23"/>
  <c r="AC408" i="23"/>
  <c r="AD408" i="23"/>
  <c r="AE408" i="23"/>
  <c r="M409" i="23"/>
  <c r="N409" i="23"/>
  <c r="O409" i="23"/>
  <c r="P409" i="23"/>
  <c r="Q409" i="23"/>
  <c r="T409" i="23"/>
  <c r="U409" i="23"/>
  <c r="V409" i="23"/>
  <c r="W409" i="23"/>
  <c r="X409" i="23"/>
  <c r="AA409" i="23"/>
  <c r="AB409" i="23"/>
  <c r="AC409" i="23"/>
  <c r="AD409" i="23"/>
  <c r="AE409" i="23"/>
  <c r="M410" i="23"/>
  <c r="N410" i="23"/>
  <c r="O410" i="23"/>
  <c r="P410" i="23"/>
  <c r="Q410" i="23"/>
  <c r="T410" i="23"/>
  <c r="U410" i="23"/>
  <c r="V410" i="23"/>
  <c r="W410" i="23"/>
  <c r="X410" i="23"/>
  <c r="AA410" i="23"/>
  <c r="AB410" i="23"/>
  <c r="AC410" i="23"/>
  <c r="AD410" i="23"/>
  <c r="AE410" i="23"/>
  <c r="M411" i="23"/>
  <c r="N411" i="23"/>
  <c r="O411" i="23"/>
  <c r="P411" i="23"/>
  <c r="Q411" i="23"/>
  <c r="T411" i="23"/>
  <c r="U411" i="23"/>
  <c r="V411" i="23"/>
  <c r="W411" i="23"/>
  <c r="X411" i="23"/>
  <c r="AA411" i="23"/>
  <c r="AB411" i="23"/>
  <c r="AC411" i="23"/>
  <c r="AD411" i="23"/>
  <c r="AE411" i="23"/>
  <c r="M412" i="23"/>
  <c r="N412" i="23"/>
  <c r="O412" i="23"/>
  <c r="P412" i="23"/>
  <c r="Q412" i="23"/>
  <c r="T412" i="23"/>
  <c r="U412" i="23"/>
  <c r="V412" i="23"/>
  <c r="W412" i="23"/>
  <c r="X412" i="23"/>
  <c r="AA412" i="23"/>
  <c r="AB412" i="23"/>
  <c r="AC412" i="23"/>
  <c r="AD412" i="23"/>
  <c r="AE412" i="23"/>
  <c r="M413" i="23"/>
  <c r="N413" i="23"/>
  <c r="O413" i="23"/>
  <c r="P413" i="23"/>
  <c r="Q413" i="23"/>
  <c r="T413" i="23"/>
  <c r="U413" i="23"/>
  <c r="V413" i="23"/>
  <c r="W413" i="23"/>
  <c r="X413" i="23"/>
  <c r="AA413" i="23"/>
  <c r="AB413" i="23"/>
  <c r="AC413" i="23"/>
  <c r="AD413" i="23"/>
  <c r="AE413" i="23"/>
  <c r="M414" i="23"/>
  <c r="N414" i="23"/>
  <c r="O414" i="23"/>
  <c r="P414" i="23"/>
  <c r="Q414" i="23"/>
  <c r="T414" i="23"/>
  <c r="U414" i="23"/>
  <c r="V414" i="23"/>
  <c r="W414" i="23"/>
  <c r="X414" i="23"/>
  <c r="AA414" i="23"/>
  <c r="AB414" i="23"/>
  <c r="AC414" i="23"/>
  <c r="AD414" i="23"/>
  <c r="AE414" i="23"/>
  <c r="M415" i="23"/>
  <c r="N415" i="23"/>
  <c r="O415" i="23"/>
  <c r="P415" i="23"/>
  <c r="Q415" i="23"/>
  <c r="T415" i="23"/>
  <c r="U415" i="23"/>
  <c r="V415" i="23"/>
  <c r="W415" i="23"/>
  <c r="X415" i="23"/>
  <c r="AA415" i="23"/>
  <c r="AB415" i="23"/>
  <c r="AC415" i="23"/>
  <c r="AD415" i="23"/>
  <c r="AE415" i="23"/>
  <c r="M416" i="23"/>
  <c r="N416" i="23"/>
  <c r="O416" i="23"/>
  <c r="P416" i="23"/>
  <c r="Q416" i="23"/>
  <c r="T416" i="23"/>
  <c r="U416" i="23"/>
  <c r="V416" i="23"/>
  <c r="W416" i="23"/>
  <c r="X416" i="23"/>
  <c r="AA416" i="23"/>
  <c r="AB416" i="23"/>
  <c r="AC416" i="23"/>
  <c r="AD416" i="23"/>
  <c r="AE416" i="23"/>
  <c r="M417" i="23"/>
  <c r="N417" i="23"/>
  <c r="O417" i="23"/>
  <c r="P417" i="23"/>
  <c r="Q417" i="23"/>
  <c r="T417" i="23"/>
  <c r="U417" i="23"/>
  <c r="V417" i="23"/>
  <c r="W417" i="23"/>
  <c r="X417" i="23"/>
  <c r="AA417" i="23"/>
  <c r="AB417" i="23"/>
  <c r="AC417" i="23"/>
  <c r="AD417" i="23"/>
  <c r="AE417" i="23"/>
  <c r="M418" i="23"/>
  <c r="N418" i="23"/>
  <c r="O418" i="23"/>
  <c r="P418" i="23"/>
  <c r="Q418" i="23"/>
  <c r="T418" i="23"/>
  <c r="U418" i="23"/>
  <c r="V418" i="23"/>
  <c r="W418" i="23"/>
  <c r="X418" i="23"/>
  <c r="AA418" i="23"/>
  <c r="AB418" i="23"/>
  <c r="AC418" i="23"/>
  <c r="AD418" i="23"/>
  <c r="AE418" i="23"/>
  <c r="M419" i="23"/>
  <c r="N419" i="23"/>
  <c r="O419" i="23"/>
  <c r="P419" i="23"/>
  <c r="Q419" i="23"/>
  <c r="T419" i="23"/>
  <c r="U419" i="23"/>
  <c r="V419" i="23"/>
  <c r="W419" i="23"/>
  <c r="X419" i="23"/>
  <c r="AA419" i="23"/>
  <c r="AB419" i="23"/>
  <c r="AC419" i="23"/>
  <c r="AD419" i="23"/>
  <c r="AE419" i="23"/>
  <c r="M420" i="23"/>
  <c r="N420" i="23"/>
  <c r="O420" i="23"/>
  <c r="P420" i="23"/>
  <c r="Q420" i="23"/>
  <c r="T420" i="23"/>
  <c r="U420" i="23"/>
  <c r="V420" i="23"/>
  <c r="W420" i="23"/>
  <c r="X420" i="23"/>
  <c r="AA420" i="23"/>
  <c r="AB420" i="23"/>
  <c r="AC420" i="23"/>
  <c r="AD420" i="23"/>
  <c r="AE420" i="23"/>
  <c r="M421" i="23"/>
  <c r="N421" i="23"/>
  <c r="O421" i="23"/>
  <c r="P421" i="23"/>
  <c r="Q421" i="23"/>
  <c r="T421" i="23"/>
  <c r="U421" i="23"/>
  <c r="V421" i="23"/>
  <c r="W421" i="23"/>
  <c r="X421" i="23"/>
  <c r="AA421" i="23"/>
  <c r="AB421" i="23"/>
  <c r="AC421" i="23"/>
  <c r="AD421" i="23"/>
  <c r="AE421" i="23"/>
  <c r="M422" i="23"/>
  <c r="N422" i="23"/>
  <c r="O422" i="23"/>
  <c r="P422" i="23"/>
  <c r="Q422" i="23"/>
  <c r="T422" i="23"/>
  <c r="U422" i="23"/>
  <c r="V422" i="23"/>
  <c r="W422" i="23"/>
  <c r="X422" i="23"/>
  <c r="AA422" i="23"/>
  <c r="AB422" i="23"/>
  <c r="AC422" i="23"/>
  <c r="AD422" i="23"/>
  <c r="AE422" i="23"/>
  <c r="M423" i="23"/>
  <c r="N423" i="23"/>
  <c r="O423" i="23"/>
  <c r="P423" i="23"/>
  <c r="Q423" i="23"/>
  <c r="T423" i="23"/>
  <c r="U423" i="23"/>
  <c r="V423" i="23"/>
  <c r="W423" i="23"/>
  <c r="X423" i="23"/>
  <c r="AA423" i="23"/>
  <c r="AB423" i="23"/>
  <c r="AC423" i="23"/>
  <c r="AD423" i="23"/>
  <c r="AE423" i="23"/>
  <c r="M424" i="23"/>
  <c r="N424" i="23"/>
  <c r="O424" i="23"/>
  <c r="P424" i="23"/>
  <c r="Q424" i="23"/>
  <c r="T424" i="23"/>
  <c r="U424" i="23"/>
  <c r="V424" i="23"/>
  <c r="W424" i="23"/>
  <c r="X424" i="23"/>
  <c r="AA424" i="23"/>
  <c r="AB424" i="23"/>
  <c r="AC424" i="23"/>
  <c r="AD424" i="23"/>
  <c r="AE424" i="23"/>
  <c r="M425" i="23"/>
  <c r="N425" i="23"/>
  <c r="O425" i="23"/>
  <c r="P425" i="23"/>
  <c r="Q425" i="23"/>
  <c r="T425" i="23"/>
  <c r="U425" i="23"/>
  <c r="V425" i="23"/>
  <c r="W425" i="23"/>
  <c r="X425" i="23"/>
  <c r="AA425" i="23"/>
  <c r="AB425" i="23"/>
  <c r="AC425" i="23"/>
  <c r="AD425" i="23"/>
  <c r="AE425" i="23"/>
  <c r="M426" i="23"/>
  <c r="N426" i="23"/>
  <c r="O426" i="23"/>
  <c r="P426" i="23"/>
  <c r="Q426" i="23"/>
  <c r="T426" i="23"/>
  <c r="U426" i="23"/>
  <c r="V426" i="23"/>
  <c r="W426" i="23"/>
  <c r="X426" i="23"/>
  <c r="AA426" i="23"/>
  <c r="AB426" i="23"/>
  <c r="AC426" i="23"/>
  <c r="AD426" i="23"/>
  <c r="AE426" i="23"/>
  <c r="M427" i="23"/>
  <c r="N427" i="23"/>
  <c r="O427" i="23"/>
  <c r="P427" i="23"/>
  <c r="Q427" i="23"/>
  <c r="T427" i="23"/>
  <c r="U427" i="23"/>
  <c r="V427" i="23"/>
  <c r="W427" i="23"/>
  <c r="X427" i="23"/>
  <c r="AA427" i="23"/>
  <c r="AB427" i="23"/>
  <c r="AC427" i="23"/>
  <c r="AD427" i="23"/>
  <c r="AE427" i="23"/>
  <c r="M428" i="23"/>
  <c r="N428" i="23"/>
  <c r="O428" i="23"/>
  <c r="P428" i="23"/>
  <c r="Q428" i="23"/>
  <c r="T428" i="23"/>
  <c r="U428" i="23"/>
  <c r="V428" i="23"/>
  <c r="W428" i="23"/>
  <c r="X428" i="23"/>
  <c r="AA428" i="23"/>
  <c r="AB428" i="23"/>
  <c r="AC428" i="23"/>
  <c r="AD428" i="23"/>
  <c r="AE428" i="23"/>
  <c r="M429" i="23"/>
  <c r="N429" i="23"/>
  <c r="O429" i="23"/>
  <c r="P429" i="23"/>
  <c r="Q429" i="23"/>
  <c r="T429" i="23"/>
  <c r="U429" i="23"/>
  <c r="V429" i="23"/>
  <c r="W429" i="23"/>
  <c r="X429" i="23"/>
  <c r="AA429" i="23"/>
  <c r="AB429" i="23"/>
  <c r="AC429" i="23"/>
  <c r="AD429" i="23"/>
  <c r="AE429" i="23"/>
  <c r="M430" i="23"/>
  <c r="N430" i="23"/>
  <c r="O430" i="23"/>
  <c r="P430" i="23"/>
  <c r="Q430" i="23"/>
  <c r="T430" i="23"/>
  <c r="U430" i="23"/>
  <c r="V430" i="23"/>
  <c r="W430" i="23"/>
  <c r="X430" i="23"/>
  <c r="AA430" i="23"/>
  <c r="AB430" i="23"/>
  <c r="AC430" i="23"/>
  <c r="AD430" i="23"/>
  <c r="AE430" i="23"/>
  <c r="M431" i="23"/>
  <c r="N431" i="23"/>
  <c r="O431" i="23"/>
  <c r="P431" i="23"/>
  <c r="Q431" i="23"/>
  <c r="T431" i="23"/>
  <c r="U431" i="23"/>
  <c r="V431" i="23"/>
  <c r="W431" i="23"/>
  <c r="X431" i="23"/>
  <c r="AA431" i="23"/>
  <c r="AB431" i="23"/>
  <c r="AC431" i="23"/>
  <c r="AD431" i="23"/>
  <c r="AE431" i="23"/>
  <c r="M432" i="23"/>
  <c r="N432" i="23"/>
  <c r="O432" i="23"/>
  <c r="P432" i="23"/>
  <c r="Q432" i="23"/>
  <c r="T432" i="23"/>
  <c r="U432" i="23"/>
  <c r="V432" i="23"/>
  <c r="W432" i="23"/>
  <c r="X432" i="23"/>
  <c r="AA432" i="23"/>
  <c r="AB432" i="23"/>
  <c r="AC432" i="23"/>
  <c r="AD432" i="23"/>
  <c r="AE432" i="23"/>
  <c r="M433" i="23"/>
  <c r="N433" i="23"/>
  <c r="O433" i="23"/>
  <c r="P433" i="23"/>
  <c r="Q433" i="23"/>
  <c r="T433" i="23"/>
  <c r="U433" i="23"/>
  <c r="V433" i="23"/>
  <c r="W433" i="23"/>
  <c r="X433" i="23"/>
  <c r="AA433" i="23"/>
  <c r="AB433" i="23"/>
  <c r="AC433" i="23"/>
  <c r="AD433" i="23"/>
  <c r="AE433" i="23"/>
  <c r="M434" i="23"/>
  <c r="N434" i="23"/>
  <c r="O434" i="23"/>
  <c r="P434" i="23"/>
  <c r="Q434" i="23"/>
  <c r="T434" i="23"/>
  <c r="U434" i="23"/>
  <c r="V434" i="23"/>
  <c r="W434" i="23"/>
  <c r="X434" i="23"/>
  <c r="AA434" i="23"/>
  <c r="AB434" i="23"/>
  <c r="AC434" i="23"/>
  <c r="AD434" i="23"/>
  <c r="AE434" i="23"/>
  <c r="M435" i="23"/>
  <c r="N435" i="23"/>
  <c r="O435" i="23"/>
  <c r="P435" i="23"/>
  <c r="Q435" i="23"/>
  <c r="T435" i="23"/>
  <c r="U435" i="23"/>
  <c r="V435" i="23"/>
  <c r="W435" i="23"/>
  <c r="X435" i="23"/>
  <c r="AA435" i="23"/>
  <c r="AB435" i="23"/>
  <c r="AC435" i="23"/>
  <c r="AD435" i="23"/>
  <c r="AE435" i="23"/>
  <c r="M436" i="23"/>
  <c r="N436" i="23"/>
  <c r="O436" i="23"/>
  <c r="P436" i="23"/>
  <c r="Q436" i="23"/>
  <c r="T436" i="23"/>
  <c r="U436" i="23"/>
  <c r="V436" i="23"/>
  <c r="W436" i="23"/>
  <c r="X436" i="23"/>
  <c r="AA436" i="23"/>
  <c r="AB436" i="23"/>
  <c r="AC436" i="23"/>
  <c r="AD436" i="23"/>
  <c r="AE436" i="23"/>
  <c r="M437" i="23"/>
  <c r="N437" i="23"/>
  <c r="O437" i="23"/>
  <c r="P437" i="23"/>
  <c r="Q437" i="23"/>
  <c r="T437" i="23"/>
  <c r="U437" i="23"/>
  <c r="V437" i="23"/>
  <c r="W437" i="23"/>
  <c r="X437" i="23"/>
  <c r="AA437" i="23"/>
  <c r="AB437" i="23"/>
  <c r="AC437" i="23"/>
  <c r="AD437" i="23"/>
  <c r="AE437" i="23"/>
  <c r="M438" i="23"/>
  <c r="N438" i="23"/>
  <c r="O438" i="23"/>
  <c r="P438" i="23"/>
  <c r="Q438" i="23"/>
  <c r="T438" i="23"/>
  <c r="U438" i="23"/>
  <c r="V438" i="23"/>
  <c r="W438" i="23"/>
  <c r="X438" i="23"/>
  <c r="AA438" i="23"/>
  <c r="AB438" i="23"/>
  <c r="AC438" i="23"/>
  <c r="AD438" i="23"/>
  <c r="AE438" i="23"/>
  <c r="M439" i="23"/>
  <c r="N439" i="23"/>
  <c r="O439" i="23"/>
  <c r="P439" i="23"/>
  <c r="Q439" i="23"/>
  <c r="T439" i="23"/>
  <c r="U439" i="23"/>
  <c r="V439" i="23"/>
  <c r="W439" i="23"/>
  <c r="X439" i="23"/>
  <c r="AA439" i="23"/>
  <c r="AB439" i="23"/>
  <c r="AC439" i="23"/>
  <c r="AD439" i="23"/>
  <c r="AE439" i="23"/>
  <c r="M440" i="23"/>
  <c r="N440" i="23"/>
  <c r="O440" i="23"/>
  <c r="P440" i="23"/>
  <c r="Q440" i="23"/>
  <c r="T440" i="23"/>
  <c r="U440" i="23"/>
  <c r="V440" i="23"/>
  <c r="W440" i="23"/>
  <c r="X440" i="23"/>
  <c r="AA440" i="23"/>
  <c r="AB440" i="23"/>
  <c r="AC440" i="23"/>
  <c r="AD440" i="23"/>
  <c r="AE440" i="23"/>
  <c r="M441" i="23"/>
  <c r="N441" i="23"/>
  <c r="O441" i="23"/>
  <c r="P441" i="23"/>
  <c r="Q441" i="23"/>
  <c r="T441" i="23"/>
  <c r="U441" i="23"/>
  <c r="V441" i="23"/>
  <c r="W441" i="23"/>
  <c r="X441" i="23"/>
  <c r="AA441" i="23"/>
  <c r="AB441" i="23"/>
  <c r="AC441" i="23"/>
  <c r="AD441" i="23"/>
  <c r="AE441" i="23"/>
  <c r="M442" i="23"/>
  <c r="N442" i="23"/>
  <c r="O442" i="23"/>
  <c r="P442" i="23"/>
  <c r="Q442" i="23"/>
  <c r="T442" i="23"/>
  <c r="U442" i="23"/>
  <c r="V442" i="23"/>
  <c r="W442" i="23"/>
  <c r="X442" i="23"/>
  <c r="AA442" i="23"/>
  <c r="AB442" i="23"/>
  <c r="AC442" i="23"/>
  <c r="AD442" i="23"/>
  <c r="AE442" i="23"/>
  <c r="M443" i="23"/>
  <c r="N443" i="23"/>
  <c r="O443" i="23"/>
  <c r="P443" i="23"/>
  <c r="Q443" i="23"/>
  <c r="T443" i="23"/>
  <c r="U443" i="23"/>
  <c r="V443" i="23"/>
  <c r="W443" i="23"/>
  <c r="X443" i="23"/>
  <c r="AA443" i="23"/>
  <c r="AB443" i="23"/>
  <c r="AC443" i="23"/>
  <c r="AD443" i="23"/>
  <c r="AE443" i="23"/>
  <c r="M444" i="23"/>
  <c r="N444" i="23"/>
  <c r="O444" i="23"/>
  <c r="P444" i="23"/>
  <c r="Q444" i="23"/>
  <c r="T444" i="23"/>
  <c r="U444" i="23"/>
  <c r="V444" i="23"/>
  <c r="W444" i="23"/>
  <c r="X444" i="23"/>
  <c r="AA444" i="23"/>
  <c r="AB444" i="23"/>
  <c r="AC444" i="23"/>
  <c r="AD444" i="23"/>
  <c r="AE444" i="23"/>
  <c r="M445" i="23"/>
  <c r="N445" i="23"/>
  <c r="O445" i="23"/>
  <c r="P445" i="23"/>
  <c r="Q445" i="23"/>
  <c r="T445" i="23"/>
  <c r="U445" i="23"/>
  <c r="V445" i="23"/>
  <c r="W445" i="23"/>
  <c r="X445" i="23"/>
  <c r="AA445" i="23"/>
  <c r="AB445" i="23"/>
  <c r="AC445" i="23"/>
  <c r="AD445" i="23"/>
  <c r="AE445" i="23"/>
  <c r="M446" i="23"/>
  <c r="N446" i="23"/>
  <c r="O446" i="23"/>
  <c r="P446" i="23"/>
  <c r="Q446" i="23"/>
  <c r="T446" i="23"/>
  <c r="U446" i="23"/>
  <c r="V446" i="23"/>
  <c r="W446" i="23"/>
  <c r="X446" i="23"/>
  <c r="AA446" i="23"/>
  <c r="AB446" i="23"/>
  <c r="AC446" i="23"/>
  <c r="AD446" i="23"/>
  <c r="AE446" i="23"/>
  <c r="M447" i="23"/>
  <c r="N447" i="23"/>
  <c r="O447" i="23"/>
  <c r="P447" i="23"/>
  <c r="Q447" i="23"/>
  <c r="T447" i="23"/>
  <c r="U447" i="23"/>
  <c r="V447" i="23"/>
  <c r="W447" i="23"/>
  <c r="X447" i="23"/>
  <c r="AA447" i="23"/>
  <c r="AB447" i="23"/>
  <c r="AC447" i="23"/>
  <c r="AD447" i="23"/>
  <c r="AE447" i="23"/>
  <c r="M448" i="23"/>
  <c r="N448" i="23"/>
  <c r="O448" i="23"/>
  <c r="P448" i="23"/>
  <c r="Q448" i="23"/>
  <c r="T448" i="23"/>
  <c r="U448" i="23"/>
  <c r="V448" i="23"/>
  <c r="W448" i="23"/>
  <c r="X448" i="23"/>
  <c r="AA448" i="23"/>
  <c r="AB448" i="23"/>
  <c r="AC448" i="23"/>
  <c r="AD448" i="23"/>
  <c r="AE448" i="23"/>
  <c r="M449" i="23"/>
  <c r="N449" i="23"/>
  <c r="O449" i="23"/>
  <c r="P449" i="23"/>
  <c r="Q449" i="23"/>
  <c r="T449" i="23"/>
  <c r="U449" i="23"/>
  <c r="V449" i="23"/>
  <c r="W449" i="23"/>
  <c r="X449" i="23"/>
  <c r="AA449" i="23"/>
  <c r="AB449" i="23"/>
  <c r="AC449" i="23"/>
  <c r="AD449" i="23"/>
  <c r="AE449" i="23"/>
  <c r="M450" i="23"/>
  <c r="N450" i="23"/>
  <c r="O450" i="23"/>
  <c r="P450" i="23"/>
  <c r="Q450" i="23"/>
  <c r="T450" i="23"/>
  <c r="U450" i="23"/>
  <c r="V450" i="23"/>
  <c r="W450" i="23"/>
  <c r="X450" i="23"/>
  <c r="AA450" i="23"/>
  <c r="AB450" i="23"/>
  <c r="AC450" i="23"/>
  <c r="AD450" i="23"/>
  <c r="AE450" i="23"/>
  <c r="M451" i="23"/>
  <c r="N451" i="23"/>
  <c r="O451" i="23"/>
  <c r="P451" i="23"/>
  <c r="Q451" i="23"/>
  <c r="T451" i="23"/>
  <c r="U451" i="23"/>
  <c r="V451" i="23"/>
  <c r="W451" i="23"/>
  <c r="X451" i="23"/>
  <c r="AA451" i="23"/>
  <c r="AB451" i="23"/>
  <c r="AC451" i="23"/>
  <c r="AD451" i="23"/>
  <c r="AE451" i="23"/>
  <c r="M452" i="23"/>
  <c r="N452" i="23"/>
  <c r="O452" i="23"/>
  <c r="P452" i="23"/>
  <c r="Q452" i="23"/>
  <c r="T452" i="23"/>
  <c r="U452" i="23"/>
  <c r="V452" i="23"/>
  <c r="W452" i="23"/>
  <c r="X452" i="23"/>
  <c r="AA452" i="23"/>
  <c r="AB452" i="23"/>
  <c r="AC452" i="23"/>
  <c r="AD452" i="23"/>
  <c r="AE452" i="23"/>
  <c r="M453" i="23"/>
  <c r="N453" i="23"/>
  <c r="O453" i="23"/>
  <c r="P453" i="23"/>
  <c r="Q453" i="23"/>
  <c r="T453" i="23"/>
  <c r="U453" i="23"/>
  <c r="V453" i="23"/>
  <c r="W453" i="23"/>
  <c r="X453" i="23"/>
  <c r="AA453" i="23"/>
  <c r="AB453" i="23"/>
  <c r="AC453" i="23"/>
  <c r="AD453" i="23"/>
  <c r="AE453" i="23"/>
  <c r="M454" i="23"/>
  <c r="N454" i="23"/>
  <c r="O454" i="23"/>
  <c r="P454" i="23"/>
  <c r="Q454" i="23"/>
  <c r="T454" i="23"/>
  <c r="U454" i="23"/>
  <c r="V454" i="23"/>
  <c r="W454" i="23"/>
  <c r="X454" i="23"/>
  <c r="AA454" i="23"/>
  <c r="AB454" i="23"/>
  <c r="AC454" i="23"/>
  <c r="AD454" i="23"/>
  <c r="AE454" i="23"/>
  <c r="M455" i="23"/>
  <c r="N455" i="23"/>
  <c r="O455" i="23"/>
  <c r="P455" i="23"/>
  <c r="Q455" i="23"/>
  <c r="T455" i="23"/>
  <c r="U455" i="23"/>
  <c r="V455" i="23"/>
  <c r="W455" i="23"/>
  <c r="X455" i="23"/>
  <c r="AA455" i="23"/>
  <c r="AB455" i="23"/>
  <c r="AC455" i="23"/>
  <c r="AD455" i="23"/>
  <c r="AE455" i="23"/>
  <c r="M456" i="23"/>
  <c r="N456" i="23"/>
  <c r="O456" i="23"/>
  <c r="P456" i="23"/>
  <c r="Q456" i="23"/>
  <c r="T456" i="23"/>
  <c r="U456" i="23"/>
  <c r="V456" i="23"/>
  <c r="W456" i="23"/>
  <c r="X456" i="23"/>
  <c r="AA456" i="23"/>
  <c r="AB456" i="23"/>
  <c r="AC456" i="23"/>
  <c r="AD456" i="23"/>
  <c r="AE456" i="23"/>
  <c r="M457" i="23"/>
  <c r="N457" i="23"/>
  <c r="O457" i="23"/>
  <c r="P457" i="23"/>
  <c r="Q457" i="23"/>
  <c r="T457" i="23"/>
  <c r="U457" i="23"/>
  <c r="V457" i="23"/>
  <c r="W457" i="23"/>
  <c r="X457" i="23"/>
  <c r="AA457" i="23"/>
  <c r="AB457" i="23"/>
  <c r="AC457" i="23"/>
  <c r="AD457" i="23"/>
  <c r="AE457" i="23"/>
  <c r="M458" i="23"/>
  <c r="N458" i="23"/>
  <c r="O458" i="23"/>
  <c r="P458" i="23"/>
  <c r="Q458" i="23"/>
  <c r="T458" i="23"/>
  <c r="U458" i="23"/>
  <c r="V458" i="23"/>
  <c r="W458" i="23"/>
  <c r="X458" i="23"/>
  <c r="AA458" i="23"/>
  <c r="AB458" i="23"/>
  <c r="AC458" i="23"/>
  <c r="AD458" i="23"/>
  <c r="AE458" i="23"/>
  <c r="M459" i="23"/>
  <c r="N459" i="23"/>
  <c r="O459" i="23"/>
  <c r="P459" i="23"/>
  <c r="Q459" i="23"/>
  <c r="T459" i="23"/>
  <c r="U459" i="23"/>
  <c r="V459" i="23"/>
  <c r="W459" i="23"/>
  <c r="X459" i="23"/>
  <c r="AA459" i="23"/>
  <c r="AB459" i="23"/>
  <c r="AC459" i="23"/>
  <c r="AD459" i="23"/>
  <c r="AE459" i="23"/>
  <c r="M460" i="23"/>
  <c r="N460" i="23"/>
  <c r="O460" i="23"/>
  <c r="P460" i="23"/>
  <c r="Q460" i="23"/>
  <c r="T460" i="23"/>
  <c r="U460" i="23"/>
  <c r="V460" i="23"/>
  <c r="W460" i="23"/>
  <c r="X460" i="23"/>
  <c r="AA460" i="23"/>
  <c r="AB460" i="23"/>
  <c r="AC460" i="23"/>
  <c r="AD460" i="23"/>
  <c r="AE460" i="23"/>
  <c r="M461" i="23"/>
  <c r="N461" i="23"/>
  <c r="O461" i="23"/>
  <c r="P461" i="23"/>
  <c r="Q461" i="23"/>
  <c r="T461" i="23"/>
  <c r="U461" i="23"/>
  <c r="V461" i="23"/>
  <c r="W461" i="23"/>
  <c r="X461" i="23"/>
  <c r="AA461" i="23"/>
  <c r="AB461" i="23"/>
  <c r="AC461" i="23"/>
  <c r="AD461" i="23"/>
  <c r="AE461" i="23"/>
  <c r="M462" i="23"/>
  <c r="N462" i="23"/>
  <c r="O462" i="23"/>
  <c r="P462" i="23"/>
  <c r="Q462" i="23"/>
  <c r="T462" i="23"/>
  <c r="U462" i="23"/>
  <c r="V462" i="23"/>
  <c r="W462" i="23"/>
  <c r="X462" i="23"/>
  <c r="AA462" i="23"/>
  <c r="AB462" i="23"/>
  <c r="AC462" i="23"/>
  <c r="AD462" i="23"/>
  <c r="AE462" i="23"/>
  <c r="M463" i="23"/>
  <c r="N463" i="23"/>
  <c r="O463" i="23"/>
  <c r="P463" i="23"/>
  <c r="Q463" i="23"/>
  <c r="T463" i="23"/>
  <c r="U463" i="23"/>
  <c r="V463" i="23"/>
  <c r="W463" i="23"/>
  <c r="X463" i="23"/>
  <c r="AA463" i="23"/>
  <c r="AB463" i="23"/>
  <c r="AC463" i="23"/>
  <c r="AD463" i="23"/>
  <c r="AE463" i="23"/>
  <c r="M464" i="23"/>
  <c r="N464" i="23"/>
  <c r="O464" i="23"/>
  <c r="P464" i="23"/>
  <c r="Q464" i="23"/>
  <c r="T464" i="23"/>
  <c r="U464" i="23"/>
  <c r="V464" i="23"/>
  <c r="W464" i="23"/>
  <c r="X464" i="23"/>
  <c r="AA464" i="23"/>
  <c r="AB464" i="23"/>
  <c r="AC464" i="23"/>
  <c r="AD464" i="23"/>
  <c r="AE464" i="23"/>
  <c r="M465" i="23"/>
  <c r="N465" i="23"/>
  <c r="O465" i="23"/>
  <c r="P465" i="23"/>
  <c r="Q465" i="23"/>
  <c r="T465" i="23"/>
  <c r="U465" i="23"/>
  <c r="V465" i="23"/>
  <c r="W465" i="23"/>
  <c r="X465" i="23"/>
  <c r="AA465" i="23"/>
  <c r="AB465" i="23"/>
  <c r="AC465" i="23"/>
  <c r="AD465" i="23"/>
  <c r="AE465" i="23"/>
  <c r="M466" i="23"/>
  <c r="N466" i="23"/>
  <c r="O466" i="23"/>
  <c r="P466" i="23"/>
  <c r="Q466" i="23"/>
  <c r="T466" i="23"/>
  <c r="U466" i="23"/>
  <c r="V466" i="23"/>
  <c r="W466" i="23"/>
  <c r="X466" i="23"/>
  <c r="AA466" i="23"/>
  <c r="AB466" i="23"/>
  <c r="AC466" i="23"/>
  <c r="AD466" i="23"/>
  <c r="AE466" i="23"/>
  <c r="M467" i="23"/>
  <c r="N467" i="23"/>
  <c r="O467" i="23"/>
  <c r="P467" i="23"/>
  <c r="Q467" i="23"/>
  <c r="T467" i="23"/>
  <c r="U467" i="23"/>
  <c r="V467" i="23"/>
  <c r="W467" i="23"/>
  <c r="X467" i="23"/>
  <c r="AA467" i="23"/>
  <c r="AB467" i="23"/>
  <c r="AC467" i="23"/>
  <c r="AD467" i="23"/>
  <c r="AE467" i="23"/>
  <c r="M468" i="23"/>
  <c r="N468" i="23"/>
  <c r="O468" i="23"/>
  <c r="P468" i="23"/>
  <c r="Q468" i="23"/>
  <c r="T468" i="23"/>
  <c r="U468" i="23"/>
  <c r="V468" i="23"/>
  <c r="W468" i="23"/>
  <c r="X468" i="23"/>
  <c r="AA468" i="23"/>
  <c r="AB468" i="23"/>
  <c r="AC468" i="23"/>
  <c r="AD468" i="23"/>
  <c r="AE468" i="23"/>
  <c r="M469" i="23"/>
  <c r="N469" i="23"/>
  <c r="O469" i="23"/>
  <c r="P469" i="23"/>
  <c r="Q469" i="23"/>
  <c r="T469" i="23"/>
  <c r="U469" i="23"/>
  <c r="V469" i="23"/>
  <c r="W469" i="23"/>
  <c r="X469" i="23"/>
  <c r="AA469" i="23"/>
  <c r="AB469" i="23"/>
  <c r="AC469" i="23"/>
  <c r="AD469" i="23"/>
  <c r="AE469" i="23"/>
  <c r="M470" i="23"/>
  <c r="N470" i="23"/>
  <c r="O470" i="23"/>
  <c r="P470" i="23"/>
  <c r="Q470" i="23"/>
  <c r="T470" i="23"/>
  <c r="U470" i="23"/>
  <c r="V470" i="23"/>
  <c r="W470" i="23"/>
  <c r="X470" i="23"/>
  <c r="AA470" i="23"/>
  <c r="AB470" i="23"/>
  <c r="AC470" i="23"/>
  <c r="AD470" i="23"/>
  <c r="AE470" i="23"/>
  <c r="M471" i="23"/>
  <c r="N471" i="23"/>
  <c r="O471" i="23"/>
  <c r="P471" i="23"/>
  <c r="Q471" i="23"/>
  <c r="T471" i="23"/>
  <c r="U471" i="23"/>
  <c r="V471" i="23"/>
  <c r="W471" i="23"/>
  <c r="X471" i="23"/>
  <c r="AA471" i="23"/>
  <c r="AB471" i="23"/>
  <c r="AC471" i="23"/>
  <c r="AD471" i="23"/>
  <c r="AE471" i="23"/>
  <c r="M472" i="23"/>
  <c r="N472" i="23"/>
  <c r="O472" i="23"/>
  <c r="P472" i="23"/>
  <c r="Q472" i="23"/>
  <c r="T472" i="23"/>
  <c r="U472" i="23"/>
  <c r="V472" i="23"/>
  <c r="W472" i="23"/>
  <c r="X472" i="23"/>
  <c r="AA472" i="23"/>
  <c r="AB472" i="23"/>
  <c r="AC472" i="23"/>
  <c r="AD472" i="23"/>
  <c r="AE472" i="23"/>
  <c r="M473" i="23"/>
  <c r="N473" i="23"/>
  <c r="O473" i="23"/>
  <c r="P473" i="23"/>
  <c r="Q473" i="23"/>
  <c r="T473" i="23"/>
  <c r="U473" i="23"/>
  <c r="V473" i="23"/>
  <c r="W473" i="23"/>
  <c r="X473" i="23"/>
  <c r="AA473" i="23"/>
  <c r="AB473" i="23"/>
  <c r="AC473" i="23"/>
  <c r="AD473" i="23"/>
  <c r="AE473" i="23"/>
  <c r="M474" i="23"/>
  <c r="N474" i="23"/>
  <c r="O474" i="23"/>
  <c r="P474" i="23"/>
  <c r="Q474" i="23"/>
  <c r="T474" i="23"/>
  <c r="U474" i="23"/>
  <c r="V474" i="23"/>
  <c r="W474" i="23"/>
  <c r="X474" i="23"/>
  <c r="AA474" i="23"/>
  <c r="AB474" i="23"/>
  <c r="AC474" i="23"/>
  <c r="AD474" i="23"/>
  <c r="AE474" i="23"/>
  <c r="M475" i="23"/>
  <c r="N475" i="23"/>
  <c r="O475" i="23"/>
  <c r="P475" i="23"/>
  <c r="Q475" i="23"/>
  <c r="T475" i="23"/>
  <c r="U475" i="23"/>
  <c r="V475" i="23"/>
  <c r="W475" i="23"/>
  <c r="X475" i="23"/>
  <c r="AA475" i="23"/>
  <c r="AB475" i="23"/>
  <c r="AC475" i="23"/>
  <c r="AD475" i="23"/>
  <c r="AE475" i="23"/>
  <c r="M476" i="23"/>
  <c r="N476" i="23"/>
  <c r="O476" i="23"/>
  <c r="P476" i="23"/>
  <c r="Q476" i="23"/>
  <c r="T476" i="23"/>
  <c r="U476" i="23"/>
  <c r="V476" i="23"/>
  <c r="W476" i="23"/>
  <c r="X476" i="23"/>
  <c r="AA476" i="23"/>
  <c r="AB476" i="23"/>
  <c r="AC476" i="23"/>
  <c r="AD476" i="23"/>
  <c r="AE476" i="23"/>
  <c r="M477" i="23"/>
  <c r="N477" i="23"/>
  <c r="O477" i="23"/>
  <c r="P477" i="23"/>
  <c r="Q477" i="23"/>
  <c r="T477" i="23"/>
  <c r="U477" i="23"/>
  <c r="V477" i="23"/>
  <c r="W477" i="23"/>
  <c r="X477" i="23"/>
  <c r="AA477" i="23"/>
  <c r="AB477" i="23"/>
  <c r="AC477" i="23"/>
  <c r="AD477" i="23"/>
  <c r="AE477" i="23"/>
  <c r="M478" i="23"/>
  <c r="N478" i="23"/>
  <c r="O478" i="23"/>
  <c r="P478" i="23"/>
  <c r="Q478" i="23"/>
  <c r="T478" i="23"/>
  <c r="U478" i="23"/>
  <c r="V478" i="23"/>
  <c r="W478" i="23"/>
  <c r="X478" i="23"/>
  <c r="AA478" i="23"/>
  <c r="AB478" i="23"/>
  <c r="AC478" i="23"/>
  <c r="AD478" i="23"/>
  <c r="AE478" i="23"/>
  <c r="M479" i="23"/>
  <c r="N479" i="23"/>
  <c r="O479" i="23"/>
  <c r="P479" i="23"/>
  <c r="Q479" i="23"/>
  <c r="T479" i="23"/>
  <c r="U479" i="23"/>
  <c r="V479" i="23"/>
  <c r="W479" i="23"/>
  <c r="X479" i="23"/>
  <c r="AA479" i="23"/>
  <c r="AB479" i="23"/>
  <c r="AC479" i="23"/>
  <c r="AD479" i="23"/>
  <c r="AE479" i="23"/>
  <c r="M480" i="23"/>
  <c r="N480" i="23"/>
  <c r="O480" i="23"/>
  <c r="P480" i="23"/>
  <c r="Q480" i="23"/>
  <c r="T480" i="23"/>
  <c r="U480" i="23"/>
  <c r="V480" i="23"/>
  <c r="W480" i="23"/>
  <c r="X480" i="23"/>
  <c r="AA480" i="23"/>
  <c r="AB480" i="23"/>
  <c r="AC480" i="23"/>
  <c r="AD480" i="23"/>
  <c r="AE480" i="23"/>
  <c r="M481" i="23"/>
  <c r="N481" i="23"/>
  <c r="O481" i="23"/>
  <c r="P481" i="23"/>
  <c r="Q481" i="23"/>
  <c r="T481" i="23"/>
  <c r="U481" i="23"/>
  <c r="V481" i="23"/>
  <c r="W481" i="23"/>
  <c r="X481" i="23"/>
  <c r="AA481" i="23"/>
  <c r="AB481" i="23"/>
  <c r="AC481" i="23"/>
  <c r="AD481" i="23"/>
  <c r="AE481" i="23"/>
  <c r="M482" i="23"/>
  <c r="N482" i="23"/>
  <c r="O482" i="23"/>
  <c r="P482" i="23"/>
  <c r="Q482" i="23"/>
  <c r="T482" i="23"/>
  <c r="U482" i="23"/>
  <c r="V482" i="23"/>
  <c r="W482" i="23"/>
  <c r="X482" i="23"/>
  <c r="AA482" i="23"/>
  <c r="AB482" i="23"/>
  <c r="AC482" i="23"/>
  <c r="AD482" i="23"/>
  <c r="AE482" i="23"/>
  <c r="M483" i="23"/>
  <c r="N483" i="23"/>
  <c r="O483" i="23"/>
  <c r="P483" i="23"/>
  <c r="Q483" i="23"/>
  <c r="T483" i="23"/>
  <c r="U483" i="23"/>
  <c r="V483" i="23"/>
  <c r="W483" i="23"/>
  <c r="X483" i="23"/>
  <c r="AA483" i="23"/>
  <c r="AB483" i="23"/>
  <c r="AC483" i="23"/>
  <c r="AD483" i="23"/>
  <c r="AE483" i="23"/>
  <c r="M484" i="23"/>
  <c r="N484" i="23"/>
  <c r="O484" i="23"/>
  <c r="P484" i="23"/>
  <c r="Q484" i="23"/>
  <c r="T484" i="23"/>
  <c r="U484" i="23"/>
  <c r="V484" i="23"/>
  <c r="W484" i="23"/>
  <c r="X484" i="23"/>
  <c r="AA484" i="23"/>
  <c r="AB484" i="23"/>
  <c r="AC484" i="23"/>
  <c r="AD484" i="23"/>
  <c r="AE484" i="23"/>
  <c r="M485" i="23"/>
  <c r="N485" i="23"/>
  <c r="O485" i="23"/>
  <c r="P485" i="23"/>
  <c r="Q485" i="23"/>
  <c r="T485" i="23"/>
  <c r="U485" i="23"/>
  <c r="V485" i="23"/>
  <c r="W485" i="23"/>
  <c r="X485" i="23"/>
  <c r="AA485" i="23"/>
  <c r="AB485" i="23"/>
  <c r="AC485" i="23"/>
  <c r="AD485" i="23"/>
  <c r="AE485" i="23"/>
  <c r="M486" i="23"/>
  <c r="N486" i="23"/>
  <c r="O486" i="23"/>
  <c r="P486" i="23"/>
  <c r="Q486" i="23"/>
  <c r="T486" i="23"/>
  <c r="U486" i="23"/>
  <c r="V486" i="23"/>
  <c r="W486" i="23"/>
  <c r="X486" i="23"/>
  <c r="AA486" i="23"/>
  <c r="AB486" i="23"/>
  <c r="AC486" i="23"/>
  <c r="AD486" i="23"/>
  <c r="AE486" i="23"/>
  <c r="M487" i="23"/>
  <c r="N487" i="23"/>
  <c r="O487" i="23"/>
  <c r="P487" i="23"/>
  <c r="Q487" i="23"/>
  <c r="T487" i="23"/>
  <c r="U487" i="23"/>
  <c r="V487" i="23"/>
  <c r="W487" i="23"/>
  <c r="X487" i="23"/>
  <c r="AA487" i="23"/>
  <c r="AB487" i="23"/>
  <c r="AC487" i="23"/>
  <c r="AD487" i="23"/>
  <c r="AE487" i="23"/>
  <c r="M488" i="23"/>
  <c r="N488" i="23"/>
  <c r="O488" i="23"/>
  <c r="P488" i="23"/>
  <c r="Q488" i="23"/>
  <c r="T488" i="23"/>
  <c r="U488" i="23"/>
  <c r="V488" i="23"/>
  <c r="W488" i="23"/>
  <c r="X488" i="23"/>
  <c r="AA488" i="23"/>
  <c r="AB488" i="23"/>
  <c r="AC488" i="23"/>
  <c r="AD488" i="23"/>
  <c r="AE488" i="23"/>
  <c r="M489" i="23"/>
  <c r="N489" i="23"/>
  <c r="O489" i="23"/>
  <c r="P489" i="23"/>
  <c r="Q489" i="23"/>
  <c r="T489" i="23"/>
  <c r="U489" i="23"/>
  <c r="V489" i="23"/>
  <c r="W489" i="23"/>
  <c r="X489" i="23"/>
  <c r="AA489" i="23"/>
  <c r="AB489" i="23"/>
  <c r="AC489" i="23"/>
  <c r="AD489" i="23"/>
  <c r="AE489" i="23"/>
  <c r="M490" i="23"/>
  <c r="N490" i="23"/>
  <c r="O490" i="23"/>
  <c r="P490" i="23"/>
  <c r="Q490" i="23"/>
  <c r="T490" i="23"/>
  <c r="U490" i="23"/>
  <c r="V490" i="23"/>
  <c r="W490" i="23"/>
  <c r="X490" i="23"/>
  <c r="AA490" i="23"/>
  <c r="AB490" i="23"/>
  <c r="AC490" i="23"/>
  <c r="AD490" i="23"/>
  <c r="AE490" i="23"/>
  <c r="M491" i="23"/>
  <c r="N491" i="23"/>
  <c r="O491" i="23"/>
  <c r="P491" i="23"/>
  <c r="Q491" i="23"/>
  <c r="T491" i="23"/>
  <c r="U491" i="23"/>
  <c r="V491" i="23"/>
  <c r="W491" i="23"/>
  <c r="X491" i="23"/>
  <c r="AA491" i="23"/>
  <c r="AB491" i="23"/>
  <c r="AC491" i="23"/>
  <c r="AD491" i="23"/>
  <c r="AE491" i="23"/>
  <c r="M492" i="23"/>
  <c r="N492" i="23"/>
  <c r="O492" i="23"/>
  <c r="P492" i="23"/>
  <c r="Q492" i="23"/>
  <c r="T492" i="23"/>
  <c r="U492" i="23"/>
  <c r="V492" i="23"/>
  <c r="W492" i="23"/>
  <c r="X492" i="23"/>
  <c r="AA492" i="23"/>
  <c r="AB492" i="23"/>
  <c r="AC492" i="23"/>
  <c r="AD492" i="23"/>
  <c r="AE492" i="23"/>
  <c r="M493" i="23"/>
  <c r="N493" i="23"/>
  <c r="O493" i="23"/>
  <c r="P493" i="23"/>
  <c r="Q493" i="23"/>
  <c r="T493" i="23"/>
  <c r="U493" i="23"/>
  <c r="V493" i="23"/>
  <c r="W493" i="23"/>
  <c r="X493" i="23"/>
  <c r="AA493" i="23"/>
  <c r="AB493" i="23"/>
  <c r="AC493" i="23"/>
  <c r="AD493" i="23"/>
  <c r="AE493" i="23"/>
  <c r="M494" i="23"/>
  <c r="N494" i="23"/>
  <c r="O494" i="23"/>
  <c r="P494" i="23"/>
  <c r="Q494" i="23"/>
  <c r="T494" i="23"/>
  <c r="U494" i="23"/>
  <c r="V494" i="23"/>
  <c r="W494" i="23"/>
  <c r="X494" i="23"/>
  <c r="AA494" i="23"/>
  <c r="AB494" i="23"/>
  <c r="AC494" i="23"/>
  <c r="AD494" i="23"/>
  <c r="AE494" i="23"/>
  <c r="M495" i="23"/>
  <c r="N495" i="23"/>
  <c r="O495" i="23"/>
  <c r="P495" i="23"/>
  <c r="Q495" i="23"/>
  <c r="T495" i="23"/>
  <c r="U495" i="23"/>
  <c r="V495" i="23"/>
  <c r="W495" i="23"/>
  <c r="X495" i="23"/>
  <c r="AA495" i="23"/>
  <c r="AB495" i="23"/>
  <c r="AC495" i="23"/>
  <c r="AD495" i="23"/>
  <c r="AE495" i="23"/>
  <c r="M496" i="23"/>
  <c r="N496" i="23"/>
  <c r="O496" i="23"/>
  <c r="P496" i="23"/>
  <c r="Q496" i="23"/>
  <c r="T496" i="23"/>
  <c r="U496" i="23"/>
  <c r="V496" i="23"/>
  <c r="W496" i="23"/>
  <c r="X496" i="23"/>
  <c r="AA496" i="23"/>
  <c r="AB496" i="23"/>
  <c r="AC496" i="23"/>
  <c r="AD496" i="23"/>
  <c r="AE496" i="23"/>
  <c r="M497" i="23"/>
  <c r="N497" i="23"/>
  <c r="O497" i="23"/>
  <c r="P497" i="23"/>
  <c r="Q497" i="23"/>
  <c r="T497" i="23"/>
  <c r="U497" i="23"/>
  <c r="V497" i="23"/>
  <c r="W497" i="23"/>
  <c r="X497" i="23"/>
  <c r="AA497" i="23"/>
  <c r="AB497" i="23"/>
  <c r="AC497" i="23"/>
  <c r="AD497" i="23"/>
  <c r="AE497" i="23"/>
  <c r="M498" i="23"/>
  <c r="N498" i="23"/>
  <c r="O498" i="23"/>
  <c r="P498" i="23"/>
  <c r="Q498" i="23"/>
  <c r="T498" i="23"/>
  <c r="U498" i="23"/>
  <c r="V498" i="23"/>
  <c r="W498" i="23"/>
  <c r="X498" i="23"/>
  <c r="AA498" i="23"/>
  <c r="AB498" i="23"/>
  <c r="AC498" i="23"/>
  <c r="AD498" i="23"/>
  <c r="AE498" i="23"/>
  <c r="M499" i="23"/>
  <c r="N499" i="23"/>
  <c r="O499" i="23"/>
  <c r="P499" i="23"/>
  <c r="Q499" i="23"/>
  <c r="T499" i="23"/>
  <c r="U499" i="23"/>
  <c r="V499" i="23"/>
  <c r="W499" i="23"/>
  <c r="X499" i="23"/>
  <c r="AA499" i="23"/>
  <c r="AB499" i="23"/>
  <c r="AC499" i="23"/>
  <c r="AD499" i="23"/>
  <c r="AE499" i="23"/>
  <c r="M500" i="23"/>
  <c r="N500" i="23"/>
  <c r="O500" i="23"/>
  <c r="P500" i="23"/>
  <c r="Q500" i="23"/>
  <c r="T500" i="23"/>
  <c r="U500" i="23"/>
  <c r="V500" i="23"/>
  <c r="W500" i="23"/>
  <c r="X500" i="23"/>
  <c r="AA500" i="23"/>
  <c r="AB500" i="23"/>
  <c r="AC500" i="23"/>
  <c r="AD500" i="23"/>
  <c r="AE500" i="23"/>
  <c r="Z458" i="23" l="1"/>
  <c r="AG452" i="23"/>
  <c r="Z450" i="23"/>
  <c r="AG448" i="23"/>
  <c r="AG436" i="23"/>
  <c r="Z434" i="23"/>
  <c r="AG432" i="23"/>
  <c r="AG428" i="23"/>
  <c r="AG420" i="23"/>
  <c r="Z418" i="23"/>
  <c r="AG416" i="23"/>
  <c r="AG412" i="23"/>
  <c r="AG500" i="23"/>
  <c r="Z498" i="23"/>
  <c r="AG492" i="23"/>
  <c r="Z490" i="23"/>
  <c r="AG484" i="23"/>
  <c r="Z482" i="23"/>
  <c r="AG476" i="23"/>
  <c r="Z474" i="23"/>
  <c r="AG499" i="23"/>
  <c r="AG491" i="23"/>
  <c r="AG483" i="23"/>
  <c r="AG475" i="23"/>
  <c r="AG435" i="23"/>
  <c r="AG467" i="23"/>
  <c r="Z465" i="23"/>
  <c r="Z417" i="23"/>
  <c r="AG458" i="23"/>
  <c r="Z499" i="23"/>
  <c r="Z491" i="23"/>
  <c r="Z483" i="23"/>
  <c r="Z475" i="23"/>
  <c r="Z451" i="23"/>
  <c r="Z427" i="23"/>
  <c r="Z419" i="23"/>
  <c r="Z411" i="23"/>
  <c r="AG469" i="23"/>
  <c r="AG465" i="23"/>
  <c r="Z463" i="23"/>
  <c r="Z455" i="23"/>
  <c r="Z447" i="23"/>
  <c r="Z439" i="23"/>
  <c r="Z431" i="23"/>
  <c r="Z423" i="23"/>
  <c r="Z415" i="23"/>
  <c r="Z407" i="23"/>
  <c r="S490" i="23"/>
  <c r="Z459" i="23"/>
  <c r="AG459" i="23"/>
  <c r="AG418" i="23"/>
  <c r="AG456" i="23"/>
  <c r="AG409" i="23"/>
  <c r="AG494" i="23"/>
  <c r="AG478" i="23"/>
  <c r="AG466" i="23"/>
  <c r="AG457" i="23"/>
  <c r="AG449" i="23"/>
  <c r="AG440" i="23"/>
  <c r="AG441" i="23"/>
  <c r="AG424" i="23"/>
  <c r="AG434" i="23"/>
  <c r="AG433" i="23"/>
  <c r="AG425" i="23"/>
  <c r="AG417" i="23"/>
  <c r="AG408" i="23"/>
  <c r="Z443" i="23"/>
  <c r="Z440" i="23"/>
  <c r="Z435" i="23"/>
  <c r="Z416" i="23"/>
  <c r="Z456" i="23"/>
  <c r="Z433" i="23"/>
  <c r="Z432" i="23"/>
  <c r="Z408" i="23"/>
  <c r="Z424" i="23"/>
  <c r="Z493" i="23"/>
  <c r="Z448" i="23"/>
  <c r="S410" i="23"/>
  <c r="S432" i="23"/>
  <c r="S447" i="23"/>
  <c r="S464" i="23"/>
  <c r="S498" i="23"/>
  <c r="S497" i="23"/>
  <c r="S431" i="23"/>
  <c r="S449" i="23"/>
  <c r="S481" i="23"/>
  <c r="S417" i="23"/>
  <c r="S446" i="23"/>
  <c r="S463" i="23"/>
  <c r="S489" i="23"/>
  <c r="S466" i="23"/>
  <c r="S450" i="23"/>
  <c r="S426" i="23"/>
  <c r="S438" i="23"/>
  <c r="S470" i="23"/>
  <c r="S442" i="23"/>
  <c r="S418" i="23"/>
  <c r="S430" i="23"/>
  <c r="S414" i="23"/>
  <c r="S493" i="23"/>
  <c r="S433" i="23"/>
  <c r="S482" i="23"/>
  <c r="S474" i="23"/>
  <c r="S473" i="23"/>
  <c r="S434" i="23"/>
  <c r="S454" i="23"/>
  <c r="S476" i="23"/>
  <c r="S455" i="23"/>
  <c r="S462" i="23"/>
  <c r="S407" i="23"/>
  <c r="S423" i="23"/>
  <c r="S415" i="23"/>
  <c r="S439" i="23"/>
  <c r="S422" i="23"/>
  <c r="S468" i="23"/>
  <c r="S492" i="23"/>
  <c r="S465" i="23"/>
  <c r="S406" i="23"/>
  <c r="S484" i="23"/>
  <c r="Z479" i="23"/>
  <c r="AG473" i="23"/>
  <c r="AG472" i="23"/>
  <c r="AG497" i="23"/>
  <c r="AG496" i="23"/>
  <c r="S491" i="23"/>
  <c r="S487" i="23"/>
  <c r="AG485" i="23"/>
  <c r="Z480" i="23"/>
  <c r="AG445" i="23"/>
  <c r="S494" i="23"/>
  <c r="Z492" i="23"/>
  <c r="Z485" i="23"/>
  <c r="S451" i="23"/>
  <c r="AG446" i="23"/>
  <c r="Z487" i="23"/>
  <c r="AG481" i="23"/>
  <c r="AG480" i="23"/>
  <c r="S475" i="23"/>
  <c r="S471" i="23"/>
  <c r="S460" i="23"/>
  <c r="S452" i="23"/>
  <c r="S499" i="23"/>
  <c r="S495" i="23"/>
  <c r="AG493" i="23"/>
  <c r="Z488" i="23"/>
  <c r="S478" i="23"/>
  <c r="Z476" i="23"/>
  <c r="S469" i="23"/>
  <c r="Z500" i="23"/>
  <c r="Z471" i="23"/>
  <c r="S500" i="23"/>
  <c r="Z495" i="23"/>
  <c r="AG489" i="23"/>
  <c r="AG488" i="23"/>
  <c r="AG486" i="23"/>
  <c r="S483" i="23"/>
  <c r="S479" i="23"/>
  <c r="AG477" i="23"/>
  <c r="Z472" i="23"/>
  <c r="AG464" i="23"/>
  <c r="Z496" i="23"/>
  <c r="S486" i="23"/>
  <c r="Z484" i="23"/>
  <c r="Z477" i="23"/>
  <c r="AG444" i="23"/>
  <c r="S436" i="23"/>
  <c r="S435" i="23"/>
  <c r="AG430" i="23"/>
  <c r="AG429" i="23"/>
  <c r="S420" i="23"/>
  <c r="S419" i="23"/>
  <c r="AG414" i="23"/>
  <c r="AG413" i="23"/>
  <c r="AG498" i="23"/>
  <c r="Z497" i="23"/>
  <c r="S496" i="23"/>
  <c r="AG490" i="23"/>
  <c r="Z489" i="23"/>
  <c r="S488" i="23"/>
  <c r="AG482" i="23"/>
  <c r="Z481" i="23"/>
  <c r="S480" i="23"/>
  <c r="AG474" i="23"/>
  <c r="Z473" i="23"/>
  <c r="S472" i="23"/>
  <c r="AG470" i="23"/>
  <c r="Z464" i="23"/>
  <c r="S459" i="23"/>
  <c r="AG451" i="23"/>
  <c r="AG419" i="23"/>
  <c r="Z468" i="23"/>
  <c r="Z467" i="23"/>
  <c r="Z461" i="23"/>
  <c r="Z460" i="23"/>
  <c r="Z453" i="23"/>
  <c r="Z452" i="23"/>
  <c r="Z437" i="23"/>
  <c r="Z436" i="23"/>
  <c r="Z421" i="23"/>
  <c r="Z420" i="23"/>
  <c r="Z469" i="23"/>
  <c r="AG468" i="23"/>
  <c r="AG450" i="23"/>
  <c r="Z449" i="23"/>
  <c r="S448" i="23"/>
  <c r="AG442" i="23"/>
  <c r="Z441" i="23"/>
  <c r="S440" i="23"/>
  <c r="AG426" i="23"/>
  <c r="Z425" i="23"/>
  <c r="S416" i="23"/>
  <c r="AG410" i="23"/>
  <c r="AG495" i="23"/>
  <c r="Z494" i="23"/>
  <c r="AG487" i="23"/>
  <c r="Z486" i="23"/>
  <c r="S485" i="23"/>
  <c r="AG479" i="23"/>
  <c r="Z478" i="23"/>
  <c r="S477" i="23"/>
  <c r="AG471" i="23"/>
  <c r="Z466" i="23"/>
  <c r="AG462" i="23"/>
  <c r="AG461" i="23"/>
  <c r="AG460" i="23"/>
  <c r="S458" i="23"/>
  <c r="S457" i="23"/>
  <c r="AG454" i="23"/>
  <c r="AG453" i="23"/>
  <c r="S444" i="23"/>
  <c r="S443" i="23"/>
  <c r="Z442" i="23"/>
  <c r="S441" i="23"/>
  <c r="AG438" i="23"/>
  <c r="AG437" i="23"/>
  <c r="S428" i="23"/>
  <c r="S427" i="23"/>
  <c r="Z426" i="23"/>
  <c r="S425" i="23"/>
  <c r="AG422" i="23"/>
  <c r="AG421" i="23"/>
  <c r="S412" i="23"/>
  <c r="S411" i="23"/>
  <c r="Z410" i="23"/>
  <c r="S409" i="23"/>
  <c r="AG406" i="23"/>
  <c r="AG405" i="23"/>
  <c r="S467" i="23"/>
  <c r="AG443" i="23"/>
  <c r="AG427" i="23"/>
  <c r="AG411" i="23"/>
  <c r="Z470" i="23"/>
  <c r="Z445" i="23"/>
  <c r="Z444" i="23"/>
  <c r="Z429" i="23"/>
  <c r="Z428" i="23"/>
  <c r="Z413" i="23"/>
  <c r="Z412" i="23"/>
  <c r="AG463" i="23"/>
  <c r="Z457" i="23"/>
  <c r="S456" i="23"/>
  <c r="S424" i="23"/>
  <c r="Z409" i="23"/>
  <c r="S408" i="23"/>
  <c r="Z462" i="23"/>
  <c r="S461" i="23"/>
  <c r="AG455" i="23"/>
  <c r="Z454" i="23"/>
  <c r="S453" i="23"/>
  <c r="AG447" i="23"/>
  <c r="Z446" i="23"/>
  <c r="S445" i="23"/>
  <c r="AG439" i="23"/>
  <c r="Z438" i="23"/>
  <c r="S437" i="23"/>
  <c r="AG431" i="23"/>
  <c r="Z430" i="23"/>
  <c r="S429" i="23"/>
  <c r="AG423" i="23"/>
  <c r="Z422" i="23"/>
  <c r="S421" i="23"/>
  <c r="AG415" i="23"/>
  <c r="Z414" i="23"/>
  <c r="S413" i="23"/>
  <c r="AG407" i="23"/>
  <c r="Z406" i="23"/>
  <c r="S405" i="23"/>
  <c r="Z405" i="23"/>
  <c r="AN51" i="5"/>
  <c r="AN50" i="5"/>
  <c r="AN47" i="5"/>
  <c r="AN46" i="5"/>
  <c r="AN49" i="5"/>
  <c r="AN48" i="5"/>
  <c r="AN45" i="5"/>
  <c r="AN52" i="5"/>
  <c r="AN53" i="5"/>
  <c r="AN54" i="5"/>
  <c r="AN55" i="5"/>
  <c r="AN56" i="5"/>
  <c r="AN57" i="5"/>
  <c r="AN58" i="5"/>
  <c r="AN59" i="5"/>
  <c r="AN60" i="5"/>
  <c r="AN61" i="5"/>
  <c r="AN62" i="5"/>
  <c r="AN63" i="5"/>
  <c r="AN64" i="5"/>
  <c r="AN65" i="5"/>
  <c r="AN66" i="5"/>
  <c r="AN67" i="5"/>
  <c r="AN68" i="5"/>
  <c r="AN69" i="5"/>
  <c r="AN70" i="5"/>
  <c r="AN71" i="5"/>
  <c r="AN72" i="5"/>
  <c r="AN73" i="5"/>
  <c r="AN74" i="5"/>
  <c r="AN75" i="5"/>
  <c r="AN76" i="5"/>
  <c r="AN77" i="5"/>
  <c r="AN78" i="5"/>
  <c r="AN44" i="5"/>
  <c r="AN79" i="5" l="1"/>
  <c r="E9" i="25" l="1"/>
  <c r="D9" i="25"/>
  <c r="J7" i="24" l="1"/>
  <c r="J5" i="24"/>
  <c r="J3" i="24"/>
  <c r="C4" i="24" s="1"/>
  <c r="AO14" i="5"/>
  <c r="Y1169" i="23" l="1"/>
  <c r="AI1169" i="23" s="1"/>
  <c r="Y1149" i="23"/>
  <c r="AI1149" i="23" s="1"/>
  <c r="Y1059" i="23"/>
  <c r="AI1059" i="23" s="1"/>
  <c r="Y1062" i="23"/>
  <c r="AI1062" i="23" s="1"/>
  <c r="Y557" i="23"/>
  <c r="AI557" i="23" s="1"/>
  <c r="Y570" i="23"/>
  <c r="AI570" i="23" s="1"/>
  <c r="Y1060" i="23"/>
  <c r="AI1060" i="23" s="1"/>
  <c r="Y545" i="23"/>
  <c r="AI545" i="23" s="1"/>
  <c r="Y932" i="23"/>
  <c r="AI932" i="23" s="1"/>
  <c r="Y633" i="23"/>
  <c r="AI633" i="23" s="1"/>
  <c r="Y1099" i="23"/>
  <c r="AI1099" i="23" s="1"/>
  <c r="Y554" i="23"/>
  <c r="AI554" i="23" s="1"/>
  <c r="Y1050" i="23"/>
  <c r="AI1050" i="23" s="1"/>
  <c r="Y1040" i="23"/>
  <c r="AI1040" i="23" s="1"/>
  <c r="Y1074" i="23"/>
  <c r="AI1074" i="23" s="1"/>
  <c r="Y903" i="23"/>
  <c r="AI903" i="23" s="1"/>
  <c r="Y990" i="23"/>
  <c r="AI990" i="23" s="1"/>
  <c r="Y1113" i="23"/>
  <c r="AI1113" i="23" s="1"/>
  <c r="Y1016" i="23"/>
  <c r="AI1016" i="23" s="1"/>
  <c r="Y930" i="23"/>
  <c r="AI930" i="23" s="1"/>
  <c r="Y993" i="23"/>
  <c r="AI993" i="23" s="1"/>
  <c r="Y636" i="23"/>
  <c r="AI636" i="23" s="1"/>
  <c r="Y809" i="23"/>
  <c r="AI809" i="23" s="1"/>
  <c r="Y594" i="23"/>
  <c r="AI594" i="23" s="1"/>
  <c r="Y766" i="23"/>
  <c r="AI766" i="23" s="1"/>
  <c r="Y687" i="23"/>
  <c r="AI687" i="23" s="1"/>
  <c r="Y780" i="23"/>
  <c r="AI780" i="23" s="1"/>
  <c r="Y517" i="23"/>
  <c r="AI517" i="23" s="1"/>
  <c r="Y1122" i="23"/>
  <c r="AI1122" i="23" s="1"/>
  <c r="Y1103" i="23"/>
  <c r="AI1103" i="23" s="1"/>
  <c r="Y1091" i="23"/>
  <c r="AI1091" i="23" s="1"/>
  <c r="Y746" i="23"/>
  <c r="AI746" i="23" s="1"/>
  <c r="Y1097" i="23"/>
  <c r="AI1097" i="23" s="1"/>
  <c r="Y1019" i="23"/>
  <c r="AI1019" i="23" s="1"/>
  <c r="Y1089" i="23"/>
  <c r="AI1089" i="23" s="1"/>
  <c r="Y918" i="23"/>
  <c r="AI918" i="23" s="1"/>
  <c r="Y1043" i="23"/>
  <c r="AI1043" i="23" s="1"/>
  <c r="Y977" i="23"/>
  <c r="AI977" i="23" s="1"/>
  <c r="Y886" i="23"/>
  <c r="AI886" i="23" s="1"/>
  <c r="Y1033" i="23"/>
  <c r="AI1033" i="23" s="1"/>
  <c r="Y907" i="23"/>
  <c r="AI907" i="23" s="1"/>
  <c r="Y761" i="23"/>
  <c r="AI761" i="23" s="1"/>
  <c r="Y821" i="23"/>
  <c r="AI821" i="23" s="1"/>
  <c r="Y887" i="23"/>
  <c r="AI887" i="23" s="1"/>
  <c r="Y861" i="23"/>
  <c r="AI861" i="23" s="1"/>
  <c r="Y789" i="23"/>
  <c r="AI789" i="23" s="1"/>
  <c r="Y905" i="23"/>
  <c r="AI905" i="23" s="1"/>
  <c r="Y822" i="23"/>
  <c r="AI822" i="23" s="1"/>
  <c r="Y760" i="23"/>
  <c r="AI760" i="23" s="1"/>
  <c r="Y642" i="23"/>
  <c r="AI642" i="23" s="1"/>
  <c r="Y631" i="23"/>
  <c r="AI631" i="23" s="1"/>
  <c r="Y685" i="23"/>
  <c r="AI685" i="23" s="1"/>
  <c r="Y624" i="23"/>
  <c r="AI624" i="23" s="1"/>
  <c r="Y527" i="23"/>
  <c r="AI527" i="23" s="1"/>
  <c r="Y544" i="23"/>
  <c r="AI544" i="23" s="1"/>
  <c r="Y1140" i="23"/>
  <c r="AI1140" i="23" s="1"/>
  <c r="Y1172" i="23"/>
  <c r="AI1172" i="23" s="1"/>
  <c r="Y1022" i="23"/>
  <c r="AI1022" i="23" s="1"/>
  <c r="Y635" i="23"/>
  <c r="AI635" i="23" s="1"/>
  <c r="Y1162" i="23"/>
  <c r="AI1162" i="23" s="1"/>
  <c r="Y925" i="23"/>
  <c r="AI925" i="23" s="1"/>
  <c r="Y1151" i="23"/>
  <c r="AI1151" i="23" s="1"/>
  <c r="Y582" i="23"/>
  <c r="AI582" i="23" s="1"/>
  <c r="Y948" i="23"/>
  <c r="AI948" i="23" s="1"/>
  <c r="Y530" i="23"/>
  <c r="AI530" i="23" s="1"/>
  <c r="Y1021" i="23"/>
  <c r="AI1021" i="23" s="1"/>
  <c r="Y845" i="23"/>
  <c r="AI845" i="23" s="1"/>
  <c r="Y678" i="23"/>
  <c r="AI678" i="23" s="1"/>
  <c r="Y532" i="23"/>
  <c r="AI532" i="23" s="1"/>
  <c r="Y1045" i="23"/>
  <c r="AI1045" i="23" s="1"/>
  <c r="Y1005" i="23"/>
  <c r="AI1005" i="23" s="1"/>
  <c r="Y1042" i="23"/>
  <c r="AI1042" i="23" s="1"/>
  <c r="Y1054" i="23"/>
  <c r="AI1054" i="23" s="1"/>
  <c r="Y629" i="23"/>
  <c r="AI629" i="23" s="1"/>
  <c r="Y791" i="23"/>
  <c r="AI791" i="23" s="1"/>
  <c r="Y752" i="23"/>
  <c r="AI752" i="23" s="1"/>
  <c r="Y646" i="23"/>
  <c r="AI646" i="23" s="1"/>
  <c r="Y707" i="23"/>
  <c r="AI707" i="23" s="1"/>
  <c r="Y667" i="23"/>
  <c r="AI667" i="23" s="1"/>
  <c r="Y607" i="23"/>
  <c r="AI607" i="23" s="1"/>
  <c r="Y1131" i="23"/>
  <c r="AI1131" i="23" s="1"/>
  <c r="Y1177" i="23"/>
  <c r="AI1177" i="23" s="1"/>
  <c r="Y999" i="23"/>
  <c r="AI999" i="23" s="1"/>
  <c r="Y1133" i="23"/>
  <c r="AI1133" i="23" s="1"/>
  <c r="Y1138" i="23"/>
  <c r="AI1138" i="23" s="1"/>
  <c r="Y1114" i="23"/>
  <c r="AI1114" i="23" s="1"/>
  <c r="Y1132" i="23"/>
  <c r="AI1132" i="23" s="1"/>
  <c r="Y1166" i="23"/>
  <c r="AI1166" i="23" s="1"/>
  <c r="Y1085" i="23"/>
  <c r="AI1085" i="23" s="1"/>
  <c r="Y1017" i="23"/>
  <c r="AI1017" i="23" s="1"/>
  <c r="Y1039" i="23"/>
  <c r="AI1039" i="23" s="1"/>
  <c r="Y945" i="23"/>
  <c r="AI945" i="23" s="1"/>
  <c r="Y572" i="23"/>
  <c r="AI572" i="23" s="1"/>
  <c r="Y1002" i="23"/>
  <c r="AI1002" i="23" s="1"/>
  <c r="Y843" i="23"/>
  <c r="AI843" i="23" s="1"/>
  <c r="Y837" i="23"/>
  <c r="AI837" i="23" s="1"/>
  <c r="Y1141" i="23"/>
  <c r="AI1141" i="23" s="1"/>
  <c r="Y958" i="23"/>
  <c r="AI958" i="23" s="1"/>
  <c r="Y982" i="23"/>
  <c r="AI982" i="23" s="1"/>
  <c r="Y968" i="23"/>
  <c r="AI968" i="23" s="1"/>
  <c r="Y835" i="23"/>
  <c r="AI835" i="23" s="1"/>
  <c r="Y939" i="23"/>
  <c r="AI939" i="23" s="1"/>
  <c r="Y852" i="23"/>
  <c r="AI852" i="23" s="1"/>
  <c r="Y922" i="23"/>
  <c r="AI922" i="23" s="1"/>
  <c r="Y764" i="23"/>
  <c r="AI764" i="23" s="1"/>
  <c r="Y869" i="23"/>
  <c r="AI869" i="23" s="1"/>
  <c r="Y874" i="23"/>
  <c r="AI874" i="23" s="1"/>
  <c r="Y744" i="23"/>
  <c r="AI744" i="23" s="1"/>
  <c r="Y889" i="23"/>
  <c r="AI889" i="23" s="1"/>
  <c r="Y819" i="23"/>
  <c r="AI819" i="23" s="1"/>
  <c r="Y728" i="23"/>
  <c r="AI728" i="23" s="1"/>
  <c r="Y823" i="23"/>
  <c r="AI823" i="23" s="1"/>
  <c r="Y831" i="23"/>
  <c r="AI831" i="23" s="1"/>
  <c r="Y743" i="23"/>
  <c r="AI743" i="23" s="1"/>
  <c r="Y666" i="23"/>
  <c r="AI666" i="23" s="1"/>
  <c r="Y616" i="23"/>
  <c r="AI616" i="23" s="1"/>
  <c r="Y569" i="23"/>
  <c r="AI569" i="23" s="1"/>
  <c r="Y581" i="23"/>
  <c r="AI581" i="23" s="1"/>
  <c r="Y573" i="23"/>
  <c r="AI573" i="23" s="1"/>
  <c r="Y513" i="23"/>
  <c r="AI513" i="23" s="1"/>
  <c r="Y501" i="23"/>
  <c r="AI501" i="23" s="1"/>
  <c r="Y511" i="23"/>
  <c r="AI511" i="23" s="1"/>
  <c r="Y618" i="23"/>
  <c r="AI618" i="23" s="1"/>
  <c r="Y515" i="23"/>
  <c r="AI515" i="23" s="1"/>
  <c r="Y632" i="23"/>
  <c r="AI632" i="23" s="1"/>
  <c r="Y622" i="23"/>
  <c r="AI622" i="23" s="1"/>
  <c r="Y523" i="23"/>
  <c r="AI523" i="23" s="1"/>
  <c r="Y524" i="23"/>
  <c r="AI524" i="23" s="1"/>
  <c r="Y502" i="23"/>
  <c r="AI502" i="23" s="1"/>
  <c r="Y1160" i="23"/>
  <c r="AI1160" i="23" s="1"/>
  <c r="Y1163" i="23"/>
  <c r="AI1163" i="23" s="1"/>
  <c r="Y1176" i="23"/>
  <c r="AI1176" i="23" s="1"/>
  <c r="Y950" i="23"/>
  <c r="AI950" i="23" s="1"/>
  <c r="Y736" i="23"/>
  <c r="AI736" i="23" s="1"/>
  <c r="Y1146" i="23"/>
  <c r="AI1146" i="23" s="1"/>
  <c r="Y1001" i="23"/>
  <c r="AI1001" i="23" s="1"/>
  <c r="Y560" i="23"/>
  <c r="AI560" i="23" s="1"/>
  <c r="Y799" i="23"/>
  <c r="AI799" i="23" s="1"/>
  <c r="Y722" i="23"/>
  <c r="AI722" i="23" s="1"/>
  <c r="Y519" i="23"/>
  <c r="AI519" i="23" s="1"/>
  <c r="Y705" i="23"/>
  <c r="AI705" i="23" s="1"/>
  <c r="Y897" i="23"/>
  <c r="AI897" i="23" s="1"/>
  <c r="Y1148" i="23"/>
  <c r="AI1148" i="23" s="1"/>
  <c r="Y1108" i="23"/>
  <c r="AI1108" i="23" s="1"/>
  <c r="Y1150" i="23"/>
  <c r="AI1150" i="23" s="1"/>
  <c r="Y620" i="23"/>
  <c r="AI620" i="23" s="1"/>
  <c r="Y902" i="23"/>
  <c r="AI902" i="23" s="1"/>
  <c r="Y709" i="23"/>
  <c r="AI709" i="23" s="1"/>
  <c r="Y779" i="23"/>
  <c r="AI779" i="23" s="1"/>
  <c r="Y556" i="23"/>
  <c r="AI556" i="23" s="1"/>
  <c r="Y561" i="23"/>
  <c r="AI561" i="23" s="1"/>
  <c r="Y568" i="23"/>
  <c r="AI568" i="23" s="1"/>
  <c r="Y651" i="23"/>
  <c r="AI651" i="23" s="1"/>
  <c r="Y1030" i="23"/>
  <c r="AI1030" i="23" s="1"/>
  <c r="Y838" i="23"/>
  <c r="AI838" i="23" s="1"/>
  <c r="Y915" i="23"/>
  <c r="AI915" i="23" s="1"/>
  <c r="Y1025" i="23"/>
  <c r="AI1025" i="23" s="1"/>
  <c r="Y1008" i="23"/>
  <c r="AI1008" i="23" s="1"/>
  <c r="Y1052" i="23"/>
  <c r="AI1052" i="23" s="1"/>
  <c r="Y910" i="23"/>
  <c r="AI910" i="23" s="1"/>
  <c r="Y975" i="23"/>
  <c r="AI975" i="23" s="1"/>
  <c r="Y699" i="23"/>
  <c r="AI699" i="23" s="1"/>
  <c r="Y663" i="23"/>
  <c r="AI663" i="23" s="1"/>
  <c r="Y842" i="23"/>
  <c r="AI842" i="23" s="1"/>
  <c r="Y611" i="23"/>
  <c r="AI611" i="23" s="1"/>
  <c r="Y747" i="23"/>
  <c r="AI747" i="23" s="1"/>
  <c r="Y759" i="23"/>
  <c r="AI759" i="23" s="1"/>
  <c r="Y1082" i="23"/>
  <c r="AI1082" i="23" s="1"/>
  <c r="Y1153" i="23"/>
  <c r="AI1153" i="23" s="1"/>
  <c r="Y1101" i="23"/>
  <c r="AI1101" i="23" s="1"/>
  <c r="Y1154" i="23"/>
  <c r="AI1154" i="23" s="1"/>
  <c r="Y1047" i="23"/>
  <c r="AI1047" i="23" s="1"/>
  <c r="Y1072" i="23"/>
  <c r="AI1072" i="23" s="1"/>
  <c r="Y741" i="23"/>
  <c r="AI741" i="23" s="1"/>
  <c r="Y1144" i="23"/>
  <c r="AI1144" i="23" s="1"/>
  <c r="Y1035" i="23"/>
  <c r="AI1035" i="23" s="1"/>
  <c r="Y892" i="23"/>
  <c r="AI892" i="23" s="1"/>
  <c r="Y931" i="23"/>
  <c r="AI931" i="23" s="1"/>
  <c r="Y879" i="23"/>
  <c r="AI879" i="23" s="1"/>
  <c r="Y829" i="23"/>
  <c r="AI829" i="23" s="1"/>
  <c r="Y824" i="23"/>
  <c r="AI824" i="23" s="1"/>
  <c r="Y844" i="23"/>
  <c r="AI844" i="23" s="1"/>
  <c r="Y773" i="23"/>
  <c r="AI773" i="23" s="1"/>
  <c r="Y783" i="23"/>
  <c r="AI783" i="23" s="1"/>
  <c r="Y832" i="23"/>
  <c r="AI832" i="23" s="1"/>
  <c r="Y742" i="23"/>
  <c r="AI742" i="23" s="1"/>
  <c r="Y690" i="23"/>
  <c r="AI690" i="23" s="1"/>
  <c r="Y1034" i="23"/>
  <c r="AI1034" i="23" s="1"/>
  <c r="Y577" i="23"/>
  <c r="AI577" i="23" s="1"/>
  <c r="Y774" i="23"/>
  <c r="AI774" i="23" s="1"/>
  <c r="Y820" i="23"/>
  <c r="AI820" i="23" s="1"/>
  <c r="Y718" i="23"/>
  <c r="AI718" i="23" s="1"/>
  <c r="Y804" i="23"/>
  <c r="AI804" i="23" s="1"/>
  <c r="Y700" i="23"/>
  <c r="AI700" i="23" s="1"/>
  <c r="Y1171" i="23"/>
  <c r="AI1171" i="23" s="1"/>
  <c r="Y1152" i="23"/>
  <c r="AI1152" i="23" s="1"/>
  <c r="Y1073" i="23"/>
  <c r="AI1073" i="23" s="1"/>
  <c r="Y601" i="23"/>
  <c r="AI601" i="23" s="1"/>
  <c r="Y555" i="23"/>
  <c r="AI555" i="23" s="1"/>
  <c r="Y559" i="23"/>
  <c r="AI559" i="23" s="1"/>
  <c r="Y553" i="23"/>
  <c r="AI553" i="23" s="1"/>
  <c r="Y595" i="23"/>
  <c r="AI595" i="23" s="1"/>
  <c r="Y917" i="23"/>
  <c r="AI917" i="23" s="1"/>
  <c r="Y976" i="23"/>
  <c r="AI976" i="23" s="1"/>
  <c r="Y535" i="23"/>
  <c r="AI535" i="23" s="1"/>
  <c r="Y669" i="23"/>
  <c r="AI669" i="23" s="1"/>
  <c r="Y591" i="23"/>
  <c r="AI591" i="23" s="1"/>
  <c r="Y856" i="23"/>
  <c r="AI856" i="23" s="1"/>
  <c r="Y602" i="23"/>
  <c r="AI602" i="23" s="1"/>
  <c r="Y648" i="23"/>
  <c r="AI648" i="23" s="1"/>
  <c r="Y909" i="23"/>
  <c r="AI909" i="23" s="1"/>
  <c r="Y940" i="23"/>
  <c r="AI940" i="23" s="1"/>
  <c r="Y801" i="23"/>
  <c r="AI801" i="23" s="1"/>
  <c r="Y884" i="23"/>
  <c r="AI884" i="23" s="1"/>
  <c r="Y901" i="23"/>
  <c r="AI901" i="23" s="1"/>
  <c r="Y986" i="23"/>
  <c r="AI986" i="23" s="1"/>
  <c r="Y763" i="23"/>
  <c r="AI763" i="23" s="1"/>
  <c r="Y955" i="23"/>
  <c r="AI955" i="23" s="1"/>
  <c r="Y655" i="23"/>
  <c r="AI655" i="23" s="1"/>
  <c r="Y788" i="23"/>
  <c r="AI788" i="23" s="1"/>
  <c r="Y520" i="23"/>
  <c r="AI520" i="23" s="1"/>
  <c r="Y634" i="23"/>
  <c r="AI634" i="23" s="1"/>
  <c r="Y623" i="23"/>
  <c r="AI623" i="23" s="1"/>
  <c r="Y565" i="23"/>
  <c r="AI565" i="23" s="1"/>
  <c r="Y995" i="23"/>
  <c r="AI995" i="23" s="1"/>
  <c r="Y1083" i="23"/>
  <c r="AI1083" i="23" s="1"/>
  <c r="Y1139" i="23"/>
  <c r="AI1139" i="23" s="1"/>
  <c r="Y1156" i="23"/>
  <c r="AI1156" i="23" s="1"/>
  <c r="Y521" i="23"/>
  <c r="AI521" i="23" s="1"/>
  <c r="Y550" i="23"/>
  <c r="AI550" i="23" s="1"/>
  <c r="Y1161" i="23"/>
  <c r="AI1161" i="23" s="1"/>
  <c r="Y510" i="23"/>
  <c r="AI510" i="23" s="1"/>
  <c r="Y589" i="23"/>
  <c r="AI589" i="23" s="1"/>
  <c r="Y549" i="23"/>
  <c r="AI549" i="23" s="1"/>
  <c r="Y506" i="23"/>
  <c r="AI506" i="23" s="1"/>
  <c r="Y757" i="23"/>
  <c r="AI757" i="23" s="1"/>
  <c r="Y531" i="23"/>
  <c r="AI531" i="23" s="1"/>
  <c r="Y1051" i="23"/>
  <c r="AI1051" i="23" s="1"/>
  <c r="Y933" i="23"/>
  <c r="AI933" i="23" s="1"/>
  <c r="Y1105" i="23"/>
  <c r="AI1105" i="23" s="1"/>
  <c r="Y972" i="23"/>
  <c r="AI972" i="23" s="1"/>
  <c r="Y1046" i="23"/>
  <c r="AI1046" i="23" s="1"/>
  <c r="Y1112" i="23"/>
  <c r="AI1112" i="23" s="1"/>
  <c r="Y800" i="23"/>
  <c r="AI800" i="23" s="1"/>
  <c r="Y617" i="23"/>
  <c r="AI617" i="23" s="1"/>
  <c r="Y529" i="23"/>
  <c r="AI529" i="23" s="1"/>
  <c r="Y1090" i="23"/>
  <c r="AI1090" i="23" s="1"/>
  <c r="Y1065" i="23"/>
  <c r="AI1065" i="23" s="1"/>
  <c r="Y1129" i="23"/>
  <c r="AI1129" i="23" s="1"/>
  <c r="Y1084" i="23"/>
  <c r="AI1084" i="23" s="1"/>
  <c r="Y1170" i="23"/>
  <c r="AI1170" i="23" s="1"/>
  <c r="Y1104" i="23"/>
  <c r="AI1104" i="23" s="1"/>
  <c r="Y1127" i="23"/>
  <c r="AI1127" i="23" s="1"/>
  <c r="Y1120" i="23"/>
  <c r="AI1120" i="23" s="1"/>
  <c r="Y680" i="23"/>
  <c r="AI680" i="23" s="1"/>
  <c r="Y963" i="23"/>
  <c r="AI963" i="23" s="1"/>
  <c r="Y904" i="23"/>
  <c r="AI904" i="23" s="1"/>
  <c r="Y916" i="23"/>
  <c r="AI916" i="23" s="1"/>
  <c r="Y637" i="23"/>
  <c r="AI637" i="23" s="1"/>
  <c r="Y878" i="23"/>
  <c r="AI878" i="23" s="1"/>
  <c r="Y672" i="23"/>
  <c r="AI672" i="23" s="1"/>
  <c r="Y711" i="23"/>
  <c r="AI711" i="23" s="1"/>
  <c r="Y913" i="23"/>
  <c r="AI913" i="23" s="1"/>
  <c r="Y926" i="23"/>
  <c r="AI926" i="23" s="1"/>
  <c r="Y767" i="23"/>
  <c r="AI767" i="23" s="1"/>
  <c r="Y954" i="23"/>
  <c r="AI954" i="23" s="1"/>
  <c r="Y906" i="23"/>
  <c r="AI906" i="23" s="1"/>
  <c r="Y1106" i="23"/>
  <c r="AI1106" i="23" s="1"/>
  <c r="Y805" i="23"/>
  <c r="AI805" i="23" s="1"/>
  <c r="Y592" i="23"/>
  <c r="AI592" i="23" s="1"/>
  <c r="Y525" i="23"/>
  <c r="AI525" i="23" s="1"/>
  <c r="Y505" i="23"/>
  <c r="AI505" i="23" s="1"/>
  <c r="Y1086" i="23"/>
  <c r="AI1086" i="23" s="1"/>
  <c r="Y1098" i="23"/>
  <c r="AI1098" i="23" s="1"/>
  <c r="Y1119" i="23"/>
  <c r="AI1119" i="23" s="1"/>
  <c r="Y1048" i="23"/>
  <c r="AI1048" i="23" s="1"/>
  <c r="Y1137" i="23"/>
  <c r="AI1137" i="23" s="1"/>
  <c r="Y1061" i="23"/>
  <c r="AI1061" i="23" s="1"/>
  <c r="Y1011" i="23"/>
  <c r="AI1011" i="23" s="1"/>
  <c r="Y1076" i="23"/>
  <c r="AI1076" i="23" s="1"/>
  <c r="Y860" i="23"/>
  <c r="AI860" i="23" s="1"/>
  <c r="Y927" i="23"/>
  <c r="AI927" i="23" s="1"/>
  <c r="Y834" i="23"/>
  <c r="AI834" i="23" s="1"/>
  <c r="Y891" i="23"/>
  <c r="AI891" i="23" s="1"/>
  <c r="Y853" i="23"/>
  <c r="AI853" i="23" s="1"/>
  <c r="Y1007" i="23"/>
  <c r="AI1007" i="23" s="1"/>
  <c r="Y610" i="23"/>
  <c r="AI610" i="23" s="1"/>
  <c r="Y605" i="23"/>
  <c r="AI605" i="23" s="1"/>
  <c r="Y590" i="23"/>
  <c r="AI590" i="23" s="1"/>
  <c r="Y686" i="23"/>
  <c r="AI686" i="23" s="1"/>
  <c r="Y548" i="23"/>
  <c r="AI548" i="23" s="1"/>
  <c r="Y664" i="23"/>
  <c r="AI664" i="23" s="1"/>
  <c r="Y600" i="23"/>
  <c r="AI600" i="23" s="1"/>
  <c r="Y504" i="23"/>
  <c r="AI504" i="23" s="1"/>
  <c r="Y890" i="23"/>
  <c r="AI890" i="23" s="1"/>
  <c r="Y992" i="23"/>
  <c r="AI992" i="23" s="1"/>
  <c r="Y855" i="23"/>
  <c r="AI855" i="23" s="1"/>
  <c r="Y597" i="23"/>
  <c r="AI597" i="23" s="1"/>
  <c r="Y771" i="23"/>
  <c r="AI771" i="23" s="1"/>
  <c r="Y848" i="23"/>
  <c r="AI848" i="23" s="1"/>
  <c r="Y703" i="23"/>
  <c r="AI703" i="23" s="1"/>
  <c r="Y813" i="23"/>
  <c r="AI813" i="23" s="1"/>
  <c r="Y679" i="23"/>
  <c r="AI679" i="23" s="1"/>
  <c r="Y670" i="23"/>
  <c r="AI670" i="23" s="1"/>
  <c r="Y662" i="23"/>
  <c r="AI662" i="23" s="1"/>
  <c r="Y542" i="23"/>
  <c r="AI542" i="23" s="1"/>
  <c r="Y1175" i="23"/>
  <c r="AI1175" i="23" s="1"/>
  <c r="Y1173" i="23"/>
  <c r="AI1173" i="23" s="1"/>
  <c r="Y1159" i="23"/>
  <c r="AI1159" i="23" s="1"/>
  <c r="Y1020" i="23"/>
  <c r="AI1020" i="23" s="1"/>
  <c r="Y720" i="23"/>
  <c r="AI720" i="23" s="1"/>
  <c r="Y900" i="23"/>
  <c r="AI900" i="23" s="1"/>
  <c r="Y1094" i="23"/>
  <c r="AI1094" i="23" s="1"/>
  <c r="Y965" i="23"/>
  <c r="AI965" i="23" s="1"/>
  <c r="Y782" i="23"/>
  <c r="AI782" i="23" s="1"/>
  <c r="Y1136" i="23"/>
  <c r="AI1136" i="23" s="1"/>
  <c r="Y1109" i="23"/>
  <c r="AI1109" i="23" s="1"/>
  <c r="Y1100" i="23"/>
  <c r="AI1100" i="23" s="1"/>
  <c r="Y937" i="23"/>
  <c r="AI937" i="23" s="1"/>
  <c r="Y929" i="23"/>
  <c r="AI929" i="23" s="1"/>
  <c r="Y806" i="23"/>
  <c r="AI806" i="23" s="1"/>
  <c r="Y793" i="23"/>
  <c r="AI793" i="23" s="1"/>
  <c r="Y715" i="23"/>
  <c r="AI715" i="23" s="1"/>
  <c r="Y693" i="23"/>
  <c r="AI693" i="23" s="1"/>
  <c r="Y683" i="23"/>
  <c r="AI683" i="23" s="1"/>
  <c r="Y840" i="23"/>
  <c r="AI840" i="23" s="1"/>
  <c r="Y640" i="23"/>
  <c r="AI640" i="23" s="1"/>
  <c r="Y606" i="23"/>
  <c r="AI606" i="23" s="1"/>
  <c r="Y574" i="23"/>
  <c r="AI574" i="23" s="1"/>
  <c r="Y676" i="23"/>
  <c r="AI676" i="23" s="1"/>
  <c r="Y1164" i="23"/>
  <c r="AI1164" i="23" s="1"/>
  <c r="Y509" i="23"/>
  <c r="AI509" i="23" s="1"/>
  <c r="Y1041" i="23"/>
  <c r="AI1041" i="23" s="1"/>
  <c r="Y713" i="23"/>
  <c r="AI713" i="23" s="1"/>
  <c r="Y738" i="23"/>
  <c r="AI738" i="23" s="1"/>
  <c r="Y1013" i="23"/>
  <c r="AI1013" i="23" s="1"/>
  <c r="Y647" i="23"/>
  <c r="AI647" i="23" s="1"/>
  <c r="Y951" i="23"/>
  <c r="AI951" i="23" s="1"/>
  <c r="Y543" i="23"/>
  <c r="AI543" i="23" s="1"/>
  <c r="Y920" i="23"/>
  <c r="AI920" i="23" s="1"/>
  <c r="Y924" i="23"/>
  <c r="AI924" i="23" s="1"/>
  <c r="Y1095" i="23"/>
  <c r="AI1095" i="23" s="1"/>
  <c r="Y1064" i="23"/>
  <c r="AI1064" i="23" s="1"/>
  <c r="Y596" i="23"/>
  <c r="AI596" i="23" s="1"/>
  <c r="Y585" i="23"/>
  <c r="AI585" i="23" s="1"/>
  <c r="Y1093" i="23"/>
  <c r="AI1093" i="23" s="1"/>
  <c r="Y1117" i="23"/>
  <c r="AI1117" i="23" s="1"/>
  <c r="Y1032" i="23"/>
  <c r="AI1032" i="23" s="1"/>
  <c r="Y938" i="23"/>
  <c r="AI938" i="23" s="1"/>
  <c r="Y1000" i="23"/>
  <c r="AI1000" i="23" s="1"/>
  <c r="Y991" i="23"/>
  <c r="AI991" i="23" s="1"/>
  <c r="Y772" i="23"/>
  <c r="AI772" i="23" s="1"/>
  <c r="Y919" i="23"/>
  <c r="AI919" i="23" s="1"/>
  <c r="Y873" i="23"/>
  <c r="AI873" i="23" s="1"/>
  <c r="Y681" i="23"/>
  <c r="AI681" i="23" s="1"/>
  <c r="Y765" i="23"/>
  <c r="AI765" i="23" s="1"/>
  <c r="Y689" i="23"/>
  <c r="AI689" i="23" s="1"/>
  <c r="Y603" i="23"/>
  <c r="AI603" i="23" s="1"/>
  <c r="Y604" i="23"/>
  <c r="AI604" i="23" s="1"/>
  <c r="Y516" i="23"/>
  <c r="AI516" i="23" s="1"/>
  <c r="Y702" i="23"/>
  <c r="AI702" i="23" s="1"/>
  <c r="Y1168" i="23"/>
  <c r="AI1168" i="23" s="1"/>
  <c r="Y710" i="23"/>
  <c r="AI710" i="23" s="1"/>
  <c r="Y942" i="23"/>
  <c r="AI942" i="23" s="1"/>
  <c r="Y787" i="23"/>
  <c r="AI787" i="23" s="1"/>
  <c r="Y677" i="23"/>
  <c r="AI677" i="23" s="1"/>
  <c r="Y724" i="23"/>
  <c r="AI724" i="23" s="1"/>
  <c r="Y522" i="23"/>
  <c r="AI522" i="23" s="1"/>
  <c r="Y1111" i="23"/>
  <c r="AI1111" i="23" s="1"/>
  <c r="Y883" i="23"/>
  <c r="AI883" i="23" s="1"/>
  <c r="Y1075" i="23"/>
  <c r="AI1075" i="23" s="1"/>
  <c r="Y723" i="23"/>
  <c r="AI723" i="23" s="1"/>
  <c r="Y716" i="23"/>
  <c r="AI716" i="23" s="1"/>
  <c r="Y846" i="23"/>
  <c r="AI846" i="23" s="1"/>
  <c r="Y735" i="23"/>
  <c r="AI735" i="23" s="1"/>
  <c r="Y1134" i="23"/>
  <c r="AI1134" i="23" s="1"/>
  <c r="Y988" i="23"/>
  <c r="AI988" i="23" s="1"/>
  <c r="Y1027" i="23"/>
  <c r="AI1027" i="23" s="1"/>
  <c r="Y1135" i="23"/>
  <c r="AI1135" i="23" s="1"/>
  <c r="Y1125" i="23"/>
  <c r="AI1125" i="23" s="1"/>
  <c r="Y1092" i="23"/>
  <c r="AI1092" i="23" s="1"/>
  <c r="Y1012" i="23"/>
  <c r="AI1012" i="23" s="1"/>
  <c r="Y981" i="23"/>
  <c r="AI981" i="23" s="1"/>
  <c r="Y762" i="23"/>
  <c r="AI762" i="23" s="1"/>
  <c r="Y562" i="23"/>
  <c r="AI562" i="23" s="1"/>
  <c r="Y730" i="23"/>
  <c r="AI730" i="23" s="1"/>
  <c r="Y775" i="23"/>
  <c r="AI775" i="23" s="1"/>
  <c r="Y770" i="23"/>
  <c r="AI770" i="23" s="1"/>
  <c r="Y983" i="23"/>
  <c r="AI983" i="23" s="1"/>
  <c r="Y777" i="23"/>
  <c r="AI777" i="23" s="1"/>
  <c r="Y547" i="23"/>
  <c r="AI547" i="23" s="1"/>
  <c r="Y613" i="23"/>
  <c r="AI613" i="23" s="1"/>
  <c r="Y534" i="23"/>
  <c r="AI534" i="23" s="1"/>
  <c r="Y675" i="23"/>
  <c r="AI675" i="23" s="1"/>
  <c r="Y540" i="23"/>
  <c r="AI540" i="23" s="1"/>
  <c r="Y758" i="23"/>
  <c r="AI758" i="23" s="1"/>
  <c r="Y1057" i="23"/>
  <c r="AI1057" i="23" s="1"/>
  <c r="Y1037" i="23"/>
  <c r="AI1037" i="23" s="1"/>
  <c r="Y865" i="23"/>
  <c r="AI865" i="23" s="1"/>
  <c r="Y1063" i="23"/>
  <c r="AI1063" i="23" s="1"/>
  <c r="Y839" i="23"/>
  <c r="AI839" i="23" s="1"/>
  <c r="Y1167" i="23"/>
  <c r="AI1167" i="23" s="1"/>
  <c r="Y1070" i="23"/>
  <c r="AI1070" i="23" s="1"/>
  <c r="Y1023" i="23"/>
  <c r="AI1023" i="23" s="1"/>
  <c r="Y1157" i="23"/>
  <c r="AI1157" i="23" s="1"/>
  <c r="Y1107" i="23"/>
  <c r="AI1107" i="23" s="1"/>
  <c r="Y994" i="23"/>
  <c r="AI994" i="23" s="1"/>
  <c r="Y894" i="23"/>
  <c r="AI894" i="23" s="1"/>
  <c r="Y797" i="23"/>
  <c r="AI797" i="23" s="1"/>
  <c r="Y970" i="23"/>
  <c r="AI970" i="23" s="1"/>
  <c r="Y754" i="23"/>
  <c r="AI754" i="23" s="1"/>
  <c r="Y833" i="23"/>
  <c r="AI833" i="23" s="1"/>
  <c r="Y755" i="23"/>
  <c r="AI755" i="23" s="1"/>
  <c r="Y578" i="23"/>
  <c r="AI578" i="23" s="1"/>
  <c r="Y866" i="23"/>
  <c r="AI866" i="23" s="1"/>
  <c r="Y1029" i="23"/>
  <c r="AI1029" i="23" s="1"/>
  <c r="Y656" i="23"/>
  <c r="AI656" i="23" s="1"/>
  <c r="Y1121" i="23"/>
  <c r="AI1121" i="23" s="1"/>
  <c r="Y1088" i="23"/>
  <c r="AI1088" i="23" s="1"/>
  <c r="Y974" i="23"/>
  <c r="AI974" i="23" s="1"/>
  <c r="Y987" i="23"/>
  <c r="AI987" i="23" s="1"/>
  <c r="Y812" i="23"/>
  <c r="AI812" i="23" s="1"/>
  <c r="Y1038" i="23"/>
  <c r="AI1038" i="23" s="1"/>
  <c r="Y944" i="23"/>
  <c r="AI944" i="23" s="1"/>
  <c r="Y875" i="23"/>
  <c r="AI875" i="23" s="1"/>
  <c r="Y854" i="23"/>
  <c r="AI854" i="23" s="1"/>
  <c r="Y621" i="23"/>
  <c r="AI621" i="23" s="1"/>
  <c r="Y876" i="23"/>
  <c r="AI876" i="23" s="1"/>
  <c r="Y784" i="23"/>
  <c r="AI784" i="23" s="1"/>
  <c r="Y807" i="23"/>
  <c r="AI807" i="23" s="1"/>
  <c r="Y967" i="23"/>
  <c r="AI967" i="23" s="1"/>
  <c r="Y858" i="23"/>
  <c r="AI858" i="23" s="1"/>
  <c r="Y785" i="23"/>
  <c r="AI785" i="23" s="1"/>
  <c r="Y695" i="23"/>
  <c r="AI695" i="23" s="1"/>
  <c r="Y830" i="23"/>
  <c r="AI830" i="23" s="1"/>
  <c r="Y814" i="23"/>
  <c r="AI814" i="23" s="1"/>
  <c r="Y630" i="23"/>
  <c r="AI630" i="23" s="1"/>
  <c r="Y580" i="23"/>
  <c r="AI580" i="23" s="1"/>
  <c r="Y794" i="23"/>
  <c r="AI794" i="23" s="1"/>
  <c r="Y961" i="23"/>
  <c r="AI961" i="23" s="1"/>
  <c r="Y827" i="23"/>
  <c r="AI827" i="23" s="1"/>
  <c r="Y885" i="23"/>
  <c r="AI885" i="23" s="1"/>
  <c r="Y750" i="23"/>
  <c r="AI750" i="23" s="1"/>
  <c r="Y798" i="23"/>
  <c r="AI798" i="23" s="1"/>
  <c r="Y739" i="23"/>
  <c r="AI739" i="23" s="1"/>
  <c r="Y727" i="23"/>
  <c r="AI727" i="23" s="1"/>
  <c r="Y692" i="23"/>
  <c r="AI692" i="23" s="1"/>
  <c r="Y733" i="23"/>
  <c r="AI733" i="23" s="1"/>
  <c r="Y694" i="23"/>
  <c r="AI694" i="23" s="1"/>
  <c r="Y598" i="23"/>
  <c r="AI598" i="23" s="1"/>
  <c r="Y668" i="23"/>
  <c r="AI668" i="23" s="1"/>
  <c r="Y538" i="23"/>
  <c r="AI538" i="23" s="1"/>
  <c r="Y778" i="23"/>
  <c r="AI778" i="23" s="1"/>
  <c r="Y851" i="23"/>
  <c r="AI851" i="23" s="1"/>
  <c r="Y1069" i="23"/>
  <c r="AI1069" i="23" s="1"/>
  <c r="Y1130" i="23"/>
  <c r="AI1130" i="23" s="1"/>
  <c r="Y935" i="23"/>
  <c r="AI935" i="23" s="1"/>
  <c r="Y643" i="23"/>
  <c r="AI643" i="23" s="1"/>
  <c r="Y518" i="23"/>
  <c r="AI518" i="23" s="1"/>
  <c r="Y790" i="23"/>
  <c r="AI790" i="23" s="1"/>
  <c r="Y567" i="23"/>
  <c r="AI567" i="23" s="1"/>
  <c r="Y593" i="23"/>
  <c r="AI593" i="23" s="1"/>
  <c r="Y563" i="23"/>
  <c r="AI563" i="23" s="1"/>
  <c r="Y1118" i="23"/>
  <c r="AI1118" i="23" s="1"/>
  <c r="Y673" i="23"/>
  <c r="AI673" i="23" s="1"/>
  <c r="Y969" i="23"/>
  <c r="AI969" i="23" s="1"/>
  <c r="Y810" i="23"/>
  <c r="AI810" i="23" s="1"/>
  <c r="Y1066" i="23"/>
  <c r="AI1066" i="23" s="1"/>
  <c r="Y980" i="23"/>
  <c r="AI980" i="23" s="1"/>
  <c r="Y1110" i="23"/>
  <c r="AI1110" i="23" s="1"/>
  <c r="Y546" i="23"/>
  <c r="AI546" i="23" s="1"/>
  <c r="Y989" i="23"/>
  <c r="AI989" i="23" s="1"/>
  <c r="Y508" i="23"/>
  <c r="AI508" i="23" s="1"/>
  <c r="Y608" i="23"/>
  <c r="AI608" i="23" s="1"/>
  <c r="Y781" i="23"/>
  <c r="AI781" i="23" s="1"/>
  <c r="Y1115" i="23"/>
  <c r="AI1115" i="23" s="1"/>
  <c r="Y1123" i="23"/>
  <c r="AI1123" i="23" s="1"/>
  <c r="Y947" i="23"/>
  <c r="AI947" i="23" s="1"/>
  <c r="Y957" i="23"/>
  <c r="AI957" i="23" s="1"/>
  <c r="Y966" i="23"/>
  <c r="AI966" i="23" s="1"/>
  <c r="Y745" i="23"/>
  <c r="AI745" i="23" s="1"/>
  <c r="Y859" i="23"/>
  <c r="AI859" i="23" s="1"/>
  <c r="Y825" i="23"/>
  <c r="AI825" i="23" s="1"/>
  <c r="Y1055" i="23"/>
  <c r="AI1055" i="23" s="1"/>
  <c r="Y899" i="23"/>
  <c r="AI899" i="23" s="1"/>
  <c r="Y836" i="23"/>
  <c r="AI836" i="23" s="1"/>
  <c r="Y645" i="23"/>
  <c r="AI645" i="23" s="1"/>
  <c r="Y503" i="23"/>
  <c r="AI503" i="23" s="1"/>
  <c r="Y641" i="23"/>
  <c r="AI641" i="23" s="1"/>
  <c r="Y552" i="23"/>
  <c r="AI552" i="23" s="1"/>
  <c r="Y698" i="23"/>
  <c r="AI698" i="23" s="1"/>
  <c r="Y769" i="23"/>
  <c r="AI769" i="23" s="1"/>
  <c r="Y753" i="23"/>
  <c r="AI753" i="23" s="1"/>
  <c r="Y729" i="23"/>
  <c r="AI729" i="23" s="1"/>
  <c r="Y1018" i="23"/>
  <c r="AI1018" i="23" s="1"/>
  <c r="Y880" i="23"/>
  <c r="AI880" i="23" s="1"/>
  <c r="Y725" i="23"/>
  <c r="AI725" i="23" s="1"/>
  <c r="Y867" i="23"/>
  <c r="AI867" i="23" s="1"/>
  <c r="Y1147" i="23"/>
  <c r="AI1147" i="23" s="1"/>
  <c r="Y748" i="23"/>
  <c r="AI748" i="23" s="1"/>
  <c r="Y786" i="23"/>
  <c r="AI786" i="23" s="1"/>
  <c r="Y682" i="23"/>
  <c r="AI682" i="23" s="1"/>
  <c r="Y571" i="23"/>
  <c r="AI571" i="23" s="1"/>
  <c r="Y1049" i="23"/>
  <c r="AI1049" i="23" s="1"/>
  <c r="Y1071" i="23"/>
  <c r="AI1071" i="23" s="1"/>
  <c r="Y1158" i="23"/>
  <c r="AI1158" i="23" s="1"/>
  <c r="Y1068" i="23"/>
  <c r="AI1068" i="23" s="1"/>
  <c r="Y1028" i="23"/>
  <c r="AI1028" i="23" s="1"/>
  <c r="Y973" i="23"/>
  <c r="AI973" i="23" s="1"/>
  <c r="Y1116" i="23"/>
  <c r="AI1116" i="23" s="1"/>
  <c r="Y776" i="23"/>
  <c r="AI776" i="23" s="1"/>
  <c r="Y962" i="23"/>
  <c r="AI962" i="23" s="1"/>
  <c r="Y934" i="23"/>
  <c r="AI934" i="23" s="1"/>
  <c r="Y828" i="23"/>
  <c r="AI828" i="23" s="1"/>
  <c r="Y706" i="23"/>
  <c r="AI706" i="23" s="1"/>
  <c r="Y960" i="23"/>
  <c r="AI960" i="23" s="1"/>
  <c r="Y1142" i="23"/>
  <c r="AI1142" i="23" s="1"/>
  <c r="Y923" i="23"/>
  <c r="AI923" i="23" s="1"/>
  <c r="Y1155" i="23"/>
  <c r="AI1155" i="23" s="1"/>
  <c r="Y719" i="23"/>
  <c r="AI719" i="23" s="1"/>
  <c r="Y732" i="23"/>
  <c r="AI732" i="23" s="1"/>
  <c r="Y684" i="23"/>
  <c r="AI684" i="23" s="1"/>
  <c r="Y609" i="23"/>
  <c r="AI609" i="23" s="1"/>
  <c r="Y712" i="23"/>
  <c r="AI712" i="23" s="1"/>
  <c r="Y526" i="23"/>
  <c r="AI526" i="23" s="1"/>
  <c r="Y912" i="23"/>
  <c r="AI912" i="23" s="1"/>
  <c r="Y558" i="23"/>
  <c r="AI558" i="23" s="1"/>
  <c r="Y893" i="23"/>
  <c r="AI893" i="23" s="1"/>
  <c r="Y661" i="23"/>
  <c r="AI661" i="23" s="1"/>
  <c r="Y796" i="23"/>
  <c r="AI796" i="23" s="1"/>
  <c r="Y1024" i="23"/>
  <c r="AI1024" i="23" s="1"/>
  <c r="Y1003" i="23"/>
  <c r="AI1003" i="23" s="1"/>
  <c r="Y864" i="23"/>
  <c r="AI864" i="23" s="1"/>
  <c r="Y959" i="23"/>
  <c r="AI959" i="23" s="1"/>
  <c r="Y808" i="23"/>
  <c r="AI808" i="23" s="1"/>
  <c r="Y815" i="23"/>
  <c r="AI815" i="23" s="1"/>
  <c r="Y708" i="23"/>
  <c r="AI708" i="23" s="1"/>
  <c r="Y816" i="23"/>
  <c r="AI816" i="23" s="1"/>
  <c r="Y688" i="23"/>
  <c r="AI688" i="23" s="1"/>
  <c r="Y717" i="23"/>
  <c r="AI717" i="23" s="1"/>
  <c r="Y564" i="23"/>
  <c r="AI564" i="23" s="1"/>
  <c r="Y537" i="23"/>
  <c r="AI537" i="23" s="1"/>
  <c r="Y1174" i="23"/>
  <c r="AI1174" i="23" s="1"/>
  <c r="Y627" i="23"/>
  <c r="AI627" i="23" s="1"/>
  <c r="Y1014" i="23"/>
  <c r="AI1014" i="23" s="1"/>
  <c r="Y871" i="23"/>
  <c r="AI871" i="23" s="1"/>
  <c r="Y657" i="23"/>
  <c r="AI657" i="23" s="1"/>
  <c r="Y1102" i="23"/>
  <c r="AI1102" i="23" s="1"/>
  <c r="Y953" i="23"/>
  <c r="AI953" i="23" s="1"/>
  <c r="Y1124" i="23"/>
  <c r="AI1124" i="23" s="1"/>
  <c r="Y1044" i="23"/>
  <c r="AI1044" i="23" s="1"/>
  <c r="Y870" i="23"/>
  <c r="AI870" i="23" s="1"/>
  <c r="Y997" i="23"/>
  <c r="AI997" i="23" s="1"/>
  <c r="Y696" i="23"/>
  <c r="AI696" i="23" s="1"/>
  <c r="Y731" i="23"/>
  <c r="AI731" i="23" s="1"/>
  <c r="Y792" i="23"/>
  <c r="AI792" i="23" s="1"/>
  <c r="Y650" i="23"/>
  <c r="AI650" i="23" s="1"/>
  <c r="Y803" i="23"/>
  <c r="AI803" i="23" s="1"/>
  <c r="Y614" i="23"/>
  <c r="AI614" i="23" s="1"/>
  <c r="Y512" i="23"/>
  <c r="AI512" i="23" s="1"/>
  <c r="Y649" i="23"/>
  <c r="AI649" i="23" s="1"/>
  <c r="Y579" i="23"/>
  <c r="AI579" i="23" s="1"/>
  <c r="Y652" i="23"/>
  <c r="AI652" i="23" s="1"/>
  <c r="Y583" i="23"/>
  <c r="AI583" i="23" s="1"/>
  <c r="Y658" i="23"/>
  <c r="AI658" i="23" s="1"/>
  <c r="Y1058" i="23"/>
  <c r="AI1058" i="23" s="1"/>
  <c r="Y1079" i="23"/>
  <c r="AI1079" i="23" s="1"/>
  <c r="Y908" i="23"/>
  <c r="AI908" i="23" s="1"/>
  <c r="Y863" i="23"/>
  <c r="AI863" i="23" s="1"/>
  <c r="Y882" i="23"/>
  <c r="AI882" i="23" s="1"/>
  <c r="Y653" i="23"/>
  <c r="AI653" i="23" s="1"/>
  <c r="Y541" i="23"/>
  <c r="AI541" i="23" s="1"/>
  <c r="Y1165" i="23"/>
  <c r="AI1165" i="23" s="1"/>
  <c r="Y1009" i="23"/>
  <c r="AI1009" i="23" s="1"/>
  <c r="Y921" i="23"/>
  <c r="AI921" i="23" s="1"/>
  <c r="Y943" i="23"/>
  <c r="AI943" i="23" s="1"/>
  <c r="Y671" i="23"/>
  <c r="AI671" i="23" s="1"/>
  <c r="Y1078" i="23"/>
  <c r="AI1078" i="23" s="1"/>
  <c r="Y1077" i="23"/>
  <c r="AI1077" i="23" s="1"/>
  <c r="Y768" i="23"/>
  <c r="AI768" i="23" s="1"/>
  <c r="Y674" i="23"/>
  <c r="AI674" i="23" s="1"/>
  <c r="Y928" i="23"/>
  <c r="AI928" i="23" s="1"/>
  <c r="Y1081" i="23"/>
  <c r="AI1081" i="23" s="1"/>
  <c r="Y985" i="23"/>
  <c r="AI985" i="23" s="1"/>
  <c r="Y984" i="23"/>
  <c r="AI984" i="23" s="1"/>
  <c r="Y644" i="23"/>
  <c r="AI644" i="23" s="1"/>
  <c r="Y619" i="23"/>
  <c r="AI619" i="23" s="1"/>
  <c r="Y638" i="23"/>
  <c r="AI638" i="23" s="1"/>
  <c r="Y514" i="23"/>
  <c r="AI514" i="23" s="1"/>
  <c r="Y576" i="23"/>
  <c r="AI576" i="23" s="1"/>
  <c r="Y857" i="23"/>
  <c r="AI857" i="23" s="1"/>
  <c r="Y1036" i="23"/>
  <c r="AI1036" i="23" s="1"/>
  <c r="Y751" i="23"/>
  <c r="AI751" i="23" s="1"/>
  <c r="Y896" i="23"/>
  <c r="AI896" i="23" s="1"/>
  <c r="Y795" i="23"/>
  <c r="AI795" i="23" s="1"/>
  <c r="Y654" i="23"/>
  <c r="AI654" i="23" s="1"/>
  <c r="Y1080" i="23"/>
  <c r="AI1080" i="23" s="1"/>
  <c r="Y1015" i="23"/>
  <c r="AI1015" i="23" s="1"/>
  <c r="Y888" i="23"/>
  <c r="AI888" i="23" s="1"/>
  <c r="Y1056" i="23"/>
  <c r="AI1056" i="23" s="1"/>
  <c r="Y849" i="23"/>
  <c r="AI849" i="23" s="1"/>
  <c r="Y862" i="23"/>
  <c r="AI862" i="23" s="1"/>
  <c r="Y872" i="23"/>
  <c r="AI872" i="23" s="1"/>
  <c r="Y704" i="23"/>
  <c r="AI704" i="23" s="1"/>
  <c r="Y691" i="23"/>
  <c r="AI691" i="23" s="1"/>
  <c r="Y615" i="23"/>
  <c r="AI615" i="23" s="1"/>
  <c r="Y586" i="23"/>
  <c r="AI586" i="23" s="1"/>
  <c r="Y734" i="23"/>
  <c r="AI734" i="23" s="1"/>
  <c r="Y826" i="23"/>
  <c r="AI826" i="23" s="1"/>
  <c r="Y850" i="23"/>
  <c r="AI850" i="23" s="1"/>
  <c r="Y599" i="23"/>
  <c r="AI599" i="23" s="1"/>
  <c r="Y881" i="23"/>
  <c r="AI881" i="23" s="1"/>
  <c r="Y1010" i="23"/>
  <c r="AI1010" i="23" s="1"/>
  <c r="Y952" i="23"/>
  <c r="AI952" i="23" s="1"/>
  <c r="Y566" i="23"/>
  <c r="AI566" i="23" s="1"/>
  <c r="Y998" i="23"/>
  <c r="AI998" i="23" s="1"/>
  <c r="Y737" i="23"/>
  <c r="AI737" i="23" s="1"/>
  <c r="Y847" i="23"/>
  <c r="AI847" i="23" s="1"/>
  <c r="Y660" i="23"/>
  <c r="AI660" i="23" s="1"/>
  <c r="Y584" i="23"/>
  <c r="AI584" i="23" s="1"/>
  <c r="Y528" i="23"/>
  <c r="AI528" i="23" s="1"/>
  <c r="Y979" i="23"/>
  <c r="AI979" i="23" s="1"/>
  <c r="Y701" i="23"/>
  <c r="AI701" i="23" s="1"/>
  <c r="Y721" i="23"/>
  <c r="AI721" i="23" s="1"/>
  <c r="Y818" i="23"/>
  <c r="AI818" i="23" s="1"/>
  <c r="Y802" i="23"/>
  <c r="AI802" i="23" s="1"/>
  <c r="Y740" i="23"/>
  <c r="AI740" i="23" s="1"/>
  <c r="Y575" i="23"/>
  <c r="AI575" i="23" s="1"/>
  <c r="Y956" i="23"/>
  <c r="AI956" i="23" s="1"/>
  <c r="Y811" i="23"/>
  <c r="AI811" i="23" s="1"/>
  <c r="Y817" i="23"/>
  <c r="AI817" i="23" s="1"/>
  <c r="Y659" i="23"/>
  <c r="AI659" i="23" s="1"/>
  <c r="Y914" i="23"/>
  <c r="AI914" i="23" s="1"/>
  <c r="Y1067" i="23"/>
  <c r="AI1067" i="23" s="1"/>
  <c r="Y1145" i="23"/>
  <c r="AI1145" i="23" s="1"/>
  <c r="Y971" i="23"/>
  <c r="AI971" i="23" s="1"/>
  <c r="Y949" i="23"/>
  <c r="AI949" i="23" s="1"/>
  <c r="Y996" i="23"/>
  <c r="AI996" i="23" s="1"/>
  <c r="Y625" i="23"/>
  <c r="AI625" i="23" s="1"/>
  <c r="Y868" i="23"/>
  <c r="AI868" i="23" s="1"/>
  <c r="Y911" i="23"/>
  <c r="AI911" i="23" s="1"/>
  <c r="Y587" i="23"/>
  <c r="AI587" i="23" s="1"/>
  <c r="Y726" i="23"/>
  <c r="AI726" i="23" s="1"/>
  <c r="Y1004" i="23"/>
  <c r="AI1004" i="23" s="1"/>
  <c r="Y898" i="23"/>
  <c r="AI898" i="23" s="1"/>
  <c r="Y1126" i="23"/>
  <c r="AI1126" i="23" s="1"/>
  <c r="Y1128" i="23"/>
  <c r="AI1128" i="23" s="1"/>
  <c r="Y895" i="23"/>
  <c r="AI895" i="23" s="1"/>
  <c r="Y1143" i="23"/>
  <c r="AI1143" i="23" s="1"/>
  <c r="Y1087" i="23"/>
  <c r="AI1087" i="23" s="1"/>
  <c r="Y964" i="23"/>
  <c r="AI964" i="23" s="1"/>
  <c r="Y1031" i="23"/>
  <c r="AI1031" i="23" s="1"/>
  <c r="Y588" i="23"/>
  <c r="AI588" i="23" s="1"/>
  <c r="Y714" i="23"/>
  <c r="AI714" i="23" s="1"/>
  <c r="Y639" i="23"/>
  <c r="AI639" i="23" s="1"/>
  <c r="Y626" i="23"/>
  <c r="AI626" i="23" s="1"/>
  <c r="Y877" i="23"/>
  <c r="AI877" i="23" s="1"/>
  <c r="Y1053" i="23"/>
  <c r="AI1053" i="23" s="1"/>
  <c r="Y756" i="23"/>
  <c r="AI756" i="23" s="1"/>
  <c r="Y551" i="23"/>
  <c r="AI551" i="23" s="1"/>
  <c r="Y1096" i="23"/>
  <c r="AI1096" i="23" s="1"/>
  <c r="Y533" i="23"/>
  <c r="AI533" i="23" s="1"/>
  <c r="Y841" i="23"/>
  <c r="AI841" i="23" s="1"/>
  <c r="Y536" i="23"/>
  <c r="AI536" i="23" s="1"/>
  <c r="Y697" i="23"/>
  <c r="AI697" i="23" s="1"/>
  <c r="Y1006" i="23"/>
  <c r="AI1006" i="23" s="1"/>
  <c r="Y749" i="23"/>
  <c r="AI749" i="23" s="1"/>
  <c r="Y941" i="23"/>
  <c r="AI941" i="23" s="1"/>
  <c r="Y946" i="23"/>
  <c r="AI946" i="23" s="1"/>
  <c r="Y936" i="23"/>
  <c r="AI936" i="23" s="1"/>
  <c r="Y612" i="23"/>
  <c r="AI612" i="23" s="1"/>
  <c r="Y539" i="23"/>
  <c r="AI539" i="23" s="1"/>
  <c r="Y507" i="23"/>
  <c r="AI507" i="23" s="1"/>
  <c r="Y628" i="23"/>
  <c r="AI628" i="23" s="1"/>
  <c r="Y978" i="23"/>
  <c r="AI978" i="23" s="1"/>
  <c r="Y1026" i="23"/>
  <c r="AI1026" i="23" s="1"/>
  <c r="Y665" i="23"/>
  <c r="AI665" i="23" s="1"/>
  <c r="R1128" i="23"/>
  <c r="AH1128" i="23" s="1"/>
  <c r="R1141" i="23"/>
  <c r="AH1141" i="23" s="1"/>
  <c r="R817" i="23"/>
  <c r="AH817" i="23" s="1"/>
  <c r="R1170" i="23"/>
  <c r="AH1170" i="23" s="1"/>
  <c r="R1056" i="23"/>
  <c r="AH1056" i="23" s="1"/>
  <c r="R1001" i="23"/>
  <c r="AH1001" i="23" s="1"/>
  <c r="R504" i="23"/>
  <c r="AH504" i="23" s="1"/>
  <c r="R822" i="23"/>
  <c r="AH822" i="23" s="1"/>
  <c r="R638" i="23"/>
  <c r="AH638" i="23" s="1"/>
  <c r="R1087" i="23"/>
  <c r="AH1087" i="23" s="1"/>
  <c r="R764" i="23"/>
  <c r="AH764" i="23" s="1"/>
  <c r="R530" i="23"/>
  <c r="AH530" i="23" s="1"/>
  <c r="R1016" i="23"/>
  <c r="AH1016" i="23" s="1"/>
  <c r="R1052" i="23"/>
  <c r="AH1052" i="23" s="1"/>
  <c r="R911" i="23"/>
  <c r="AH911" i="23" s="1"/>
  <c r="R958" i="23"/>
  <c r="AH958" i="23" s="1"/>
  <c r="R982" i="23"/>
  <c r="AH982" i="23" s="1"/>
  <c r="R804" i="23"/>
  <c r="AH804" i="23" s="1"/>
  <c r="R981" i="23"/>
  <c r="AH981" i="23" s="1"/>
  <c r="R814" i="23"/>
  <c r="AH814" i="23" s="1"/>
  <c r="R579" i="23"/>
  <c r="AH579" i="23" s="1"/>
  <c r="R832" i="23"/>
  <c r="AH832" i="23" s="1"/>
  <c r="R512" i="23"/>
  <c r="AH512" i="23" s="1"/>
  <c r="R688" i="23"/>
  <c r="AH688" i="23" s="1"/>
  <c r="R618" i="23"/>
  <c r="AH618" i="23" s="1"/>
  <c r="R550" i="23"/>
  <c r="AH550" i="23" s="1"/>
  <c r="R1081" i="23"/>
  <c r="AH1081" i="23" s="1"/>
  <c r="R1150" i="23"/>
  <c r="AH1150" i="23" s="1"/>
  <c r="R1078" i="23"/>
  <c r="AH1078" i="23" s="1"/>
  <c r="R1097" i="23"/>
  <c r="AH1097" i="23" s="1"/>
  <c r="R1025" i="23"/>
  <c r="AH1025" i="23" s="1"/>
  <c r="R1149" i="23"/>
  <c r="AH1149" i="23" s="1"/>
  <c r="R1045" i="23"/>
  <c r="AH1045" i="23" s="1"/>
  <c r="R969" i="23"/>
  <c r="AH969" i="23" s="1"/>
  <c r="R957" i="23"/>
  <c r="AH957" i="23" s="1"/>
  <c r="R955" i="23"/>
  <c r="AH955" i="23" s="1"/>
  <c r="R901" i="23"/>
  <c r="AH901" i="23" s="1"/>
  <c r="R906" i="23"/>
  <c r="AH906" i="23" s="1"/>
  <c r="R922" i="23"/>
  <c r="AH922" i="23" s="1"/>
  <c r="R995" i="23"/>
  <c r="AH995" i="23" s="1"/>
  <c r="R885" i="23"/>
  <c r="AH885" i="23" s="1"/>
  <c r="R974" i="23"/>
  <c r="AH974" i="23" s="1"/>
  <c r="R919" i="23"/>
  <c r="AH919" i="23" s="1"/>
  <c r="R851" i="23"/>
  <c r="AH851" i="23" s="1"/>
  <c r="R910" i="23"/>
  <c r="AH910" i="23" s="1"/>
  <c r="R833" i="23"/>
  <c r="AH833" i="23" s="1"/>
  <c r="R846" i="23"/>
  <c r="AH846" i="23" s="1"/>
  <c r="R856" i="23"/>
  <c r="AH856" i="23" s="1"/>
  <c r="R801" i="23"/>
  <c r="AH801" i="23" s="1"/>
  <c r="R811" i="23"/>
  <c r="AH811" i="23" s="1"/>
  <c r="R723" i="23"/>
  <c r="AH723" i="23" s="1"/>
  <c r="R679" i="23"/>
  <c r="AH679" i="23" s="1"/>
  <c r="R752" i="23"/>
  <c r="AH752" i="23" s="1"/>
  <c r="R646" i="23"/>
  <c r="AH646" i="23" s="1"/>
  <c r="R799" i="23"/>
  <c r="AH799" i="23" s="1"/>
  <c r="R684" i="23"/>
  <c r="AH684" i="23" s="1"/>
  <c r="R697" i="23"/>
  <c r="AH697" i="23" s="1"/>
  <c r="R690" i="23"/>
  <c r="AH690" i="23" s="1"/>
  <c r="R595" i="23"/>
  <c r="AH595" i="23" s="1"/>
  <c r="R742" i="23"/>
  <c r="AH742" i="23" s="1"/>
  <c r="R823" i="23"/>
  <c r="AH823" i="23" s="1"/>
  <c r="R696" i="23"/>
  <c r="AH696" i="23" s="1"/>
  <c r="R522" i="23"/>
  <c r="AH522" i="23" s="1"/>
  <c r="R634" i="23"/>
  <c r="AH634" i="23" s="1"/>
  <c r="R623" i="23"/>
  <c r="AH623" i="23" s="1"/>
  <c r="R556" i="23"/>
  <c r="AH556" i="23" s="1"/>
  <c r="R635" i="23"/>
  <c r="AH635" i="23" s="1"/>
  <c r="R621" i="23"/>
  <c r="AH621" i="23" s="1"/>
  <c r="R622" i="23"/>
  <c r="AH622" i="23" s="1"/>
  <c r="R552" i="23"/>
  <c r="AH552" i="23" s="1"/>
  <c r="R518" i="23"/>
  <c r="AH518" i="23" s="1"/>
  <c r="R507" i="23"/>
  <c r="AH507" i="23" s="1"/>
  <c r="R511" i="23"/>
  <c r="AH511" i="23" s="1"/>
  <c r="R533" i="23"/>
  <c r="AH533" i="23" s="1"/>
  <c r="R1017" i="23"/>
  <c r="AH1017" i="23" s="1"/>
  <c r="R1021" i="23"/>
  <c r="AH1021" i="23" s="1"/>
  <c r="R1022" i="23"/>
  <c r="AH1022" i="23" s="1"/>
  <c r="R1019" i="23"/>
  <c r="AH1019" i="23" s="1"/>
  <c r="R1026" i="23"/>
  <c r="AH1026" i="23" s="1"/>
  <c r="R972" i="23"/>
  <c r="AH972" i="23" s="1"/>
  <c r="R994" i="23"/>
  <c r="AH994" i="23" s="1"/>
  <c r="R879" i="23"/>
  <c r="AH879" i="23" s="1"/>
  <c r="R1167" i="23"/>
  <c r="AH1167" i="23" s="1"/>
  <c r="R1166" i="23"/>
  <c r="AH1166" i="23" s="1"/>
  <c r="R1037" i="23"/>
  <c r="AH1037" i="23" s="1"/>
  <c r="R666" i="23"/>
  <c r="AH666" i="23" s="1"/>
  <c r="R1134" i="23"/>
  <c r="AH1134" i="23" s="1"/>
  <c r="R1031" i="23"/>
  <c r="AH1031" i="23" s="1"/>
  <c r="R734" i="23"/>
  <c r="AH734" i="23" s="1"/>
  <c r="R908" i="23"/>
  <c r="AH908" i="23" s="1"/>
  <c r="R1048" i="23"/>
  <c r="AH1048" i="23" s="1"/>
  <c r="R818" i="23"/>
  <c r="AH818" i="23" s="1"/>
  <c r="R877" i="23"/>
  <c r="AH877" i="23" s="1"/>
  <c r="R944" i="23"/>
  <c r="AH944" i="23" s="1"/>
  <c r="R1072" i="23"/>
  <c r="AH1072" i="23" s="1"/>
  <c r="R841" i="23"/>
  <c r="AH841" i="23" s="1"/>
  <c r="R871" i="23"/>
  <c r="AH871" i="23" s="1"/>
  <c r="R577" i="23"/>
  <c r="AH577" i="23" s="1"/>
  <c r="R892" i="23"/>
  <c r="AH892" i="23" s="1"/>
  <c r="R807" i="23"/>
  <c r="AH807" i="23" s="1"/>
  <c r="R599" i="23"/>
  <c r="AH599" i="23" s="1"/>
  <c r="R1146" i="23"/>
  <c r="AH1146" i="23" s="1"/>
  <c r="R1157" i="23"/>
  <c r="AH1157" i="23" s="1"/>
  <c r="R1140" i="23"/>
  <c r="AH1140" i="23" s="1"/>
  <c r="R1163" i="23"/>
  <c r="AH1163" i="23" s="1"/>
  <c r="R1158" i="23"/>
  <c r="AH1158" i="23" s="1"/>
  <c r="R1154" i="23"/>
  <c r="AH1154" i="23" s="1"/>
  <c r="R1143" i="23"/>
  <c r="AH1143" i="23" s="1"/>
  <c r="R824" i="23"/>
  <c r="AH824" i="23" s="1"/>
  <c r="R537" i="23"/>
  <c r="AH537" i="23" s="1"/>
  <c r="R1090" i="23"/>
  <c r="AH1090" i="23" s="1"/>
  <c r="R692" i="23"/>
  <c r="AH692" i="23" s="1"/>
  <c r="R687" i="23"/>
  <c r="AH687" i="23" s="1"/>
  <c r="R850" i="23"/>
  <c r="AH850" i="23" s="1"/>
  <c r="R732" i="23"/>
  <c r="AH732" i="23" s="1"/>
  <c r="R1082" i="23"/>
  <c r="AH1082" i="23" s="1"/>
  <c r="R1102" i="23"/>
  <c r="AH1102" i="23" s="1"/>
  <c r="R872" i="23"/>
  <c r="AH872" i="23" s="1"/>
  <c r="R868" i="23"/>
  <c r="AH868" i="23" s="1"/>
  <c r="R1039" i="23"/>
  <c r="AH1039" i="23" s="1"/>
  <c r="R1049" i="23"/>
  <c r="AH1049" i="23" s="1"/>
  <c r="R961" i="23"/>
  <c r="AH961" i="23" s="1"/>
  <c r="R741" i="23"/>
  <c r="AH741" i="23" s="1"/>
  <c r="R665" i="23"/>
  <c r="AH665" i="23" s="1"/>
  <c r="R808" i="23"/>
  <c r="AH808" i="23" s="1"/>
  <c r="R636" i="23"/>
  <c r="AH636" i="23" s="1"/>
  <c r="R645" i="23"/>
  <c r="AH645" i="23" s="1"/>
  <c r="R1109" i="23"/>
  <c r="AH1109" i="23" s="1"/>
  <c r="R1014" i="23"/>
  <c r="AH1014" i="23" s="1"/>
  <c r="R1112" i="23"/>
  <c r="AH1112" i="23" s="1"/>
  <c r="R1164" i="23"/>
  <c r="AH1164" i="23" s="1"/>
  <c r="R924" i="23"/>
  <c r="AH924" i="23" s="1"/>
  <c r="R1172" i="23"/>
  <c r="AH1172" i="23" s="1"/>
  <c r="R1096" i="23"/>
  <c r="AH1096" i="23" s="1"/>
  <c r="R977" i="23"/>
  <c r="AH977" i="23" s="1"/>
  <c r="R1083" i="23"/>
  <c r="AH1083" i="23" s="1"/>
  <c r="R1062" i="23"/>
  <c r="AH1062" i="23" s="1"/>
  <c r="R884" i="23"/>
  <c r="AH884" i="23" s="1"/>
  <c r="R677" i="23"/>
  <c r="AH677" i="23" s="1"/>
  <c r="R860" i="23"/>
  <c r="AH860" i="23" s="1"/>
  <c r="R788" i="23"/>
  <c r="AH788" i="23" s="1"/>
  <c r="R780" i="23"/>
  <c r="AH780" i="23" s="1"/>
  <c r="R769" i="23"/>
  <c r="AH769" i="23" s="1"/>
  <c r="R663" i="23"/>
  <c r="AH663" i="23" s="1"/>
  <c r="R869" i="23"/>
  <c r="AH869" i="23" s="1"/>
  <c r="R966" i="23"/>
  <c r="AH966" i="23" s="1"/>
  <c r="R771" i="23"/>
  <c r="AH771" i="23" s="1"/>
  <c r="R671" i="23"/>
  <c r="AH671" i="23" s="1"/>
  <c r="R640" i="23"/>
  <c r="AH640" i="23" s="1"/>
  <c r="R689" i="23"/>
  <c r="AH689" i="23" s="1"/>
  <c r="R728" i="23"/>
  <c r="AH728" i="23" s="1"/>
  <c r="R786" i="23"/>
  <c r="AH786" i="23" s="1"/>
  <c r="R612" i="23"/>
  <c r="AH612" i="23" s="1"/>
  <c r="R604" i="23"/>
  <c r="AH604" i="23" s="1"/>
  <c r="R594" i="23"/>
  <c r="AH594" i="23" s="1"/>
  <c r="R607" i="23"/>
  <c r="AH607" i="23" s="1"/>
  <c r="R555" i="23"/>
  <c r="AH555" i="23" s="1"/>
  <c r="R608" i="23"/>
  <c r="AH608" i="23" s="1"/>
  <c r="R508" i="23"/>
  <c r="AH508" i="23" s="1"/>
  <c r="R582" i="23"/>
  <c r="AH582" i="23" s="1"/>
  <c r="R572" i="23"/>
  <c r="AH572" i="23" s="1"/>
  <c r="R532" i="23"/>
  <c r="AH532" i="23" s="1"/>
  <c r="R526" i="23"/>
  <c r="AH526" i="23" s="1"/>
  <c r="R525" i="23"/>
  <c r="AH525" i="23" s="1"/>
  <c r="R1115" i="23"/>
  <c r="AH1115" i="23" s="1"/>
  <c r="R587" i="23"/>
  <c r="AH587" i="23" s="1"/>
  <c r="R1053" i="23"/>
  <c r="AH1053" i="23" s="1"/>
  <c r="R847" i="23"/>
  <c r="AH847" i="23" s="1"/>
  <c r="R827" i="23"/>
  <c r="AH827" i="23" s="1"/>
  <c r="R630" i="23"/>
  <c r="AH630" i="23" s="1"/>
  <c r="R1104" i="23"/>
  <c r="AH1104" i="23" s="1"/>
  <c r="R888" i="23"/>
  <c r="AH888" i="23" s="1"/>
  <c r="R915" i="23"/>
  <c r="AH915" i="23" s="1"/>
  <c r="R727" i="23"/>
  <c r="AH727" i="23" s="1"/>
  <c r="R713" i="23"/>
  <c r="AH713" i="23" s="1"/>
  <c r="R806" i="23"/>
  <c r="AH806" i="23" s="1"/>
  <c r="R681" i="23"/>
  <c r="AH681" i="23" s="1"/>
  <c r="R926" i="23"/>
  <c r="AH926" i="23" s="1"/>
  <c r="R996" i="23"/>
  <c r="AH996" i="23" s="1"/>
  <c r="R968" i="23"/>
  <c r="AH968" i="23" s="1"/>
  <c r="R942" i="23"/>
  <c r="AH942" i="23" s="1"/>
  <c r="R1114" i="23"/>
  <c r="AH1114" i="23" s="1"/>
  <c r="R712" i="23"/>
  <c r="AH712" i="23" s="1"/>
  <c r="R983" i="23"/>
  <c r="AH983" i="23" s="1"/>
  <c r="R1159" i="23"/>
  <c r="AH1159" i="23" s="1"/>
  <c r="R633" i="23"/>
  <c r="AH633" i="23" s="1"/>
  <c r="R1155" i="23"/>
  <c r="AH1155" i="23" s="1"/>
  <c r="R1023" i="23"/>
  <c r="AH1023" i="23" s="1"/>
  <c r="R1133" i="23"/>
  <c r="AH1133" i="23" s="1"/>
  <c r="R715" i="23"/>
  <c r="AH715" i="23" s="1"/>
  <c r="R1156" i="23"/>
  <c r="AH1156" i="23" s="1"/>
  <c r="R1132" i="23"/>
  <c r="AH1132" i="23" s="1"/>
  <c r="R588" i="23"/>
  <c r="AH588" i="23" s="1"/>
  <c r="R668" i="23"/>
  <c r="AH668" i="23" s="1"/>
  <c r="R1126" i="23"/>
  <c r="AH1126" i="23" s="1"/>
  <c r="R873" i="23"/>
  <c r="AH873" i="23" s="1"/>
  <c r="R775" i="23"/>
  <c r="AH775" i="23" s="1"/>
  <c r="R920" i="23"/>
  <c r="AH920" i="23" s="1"/>
  <c r="R653" i="23"/>
  <c r="AH653" i="23" s="1"/>
  <c r="R1130" i="23"/>
  <c r="AH1130" i="23" s="1"/>
  <c r="R1086" i="23"/>
  <c r="AH1086" i="23" s="1"/>
  <c r="R651" i="23"/>
  <c r="AH651" i="23" s="1"/>
  <c r="R1059" i="23"/>
  <c r="AH1059" i="23" s="1"/>
  <c r="R987" i="23"/>
  <c r="AH987" i="23" s="1"/>
  <c r="R866" i="23"/>
  <c r="AH866" i="23" s="1"/>
  <c r="R921" i="23"/>
  <c r="AH921" i="23" s="1"/>
  <c r="R1089" i="23"/>
  <c r="AH1089" i="23" s="1"/>
  <c r="R1055" i="23"/>
  <c r="AH1055" i="23" s="1"/>
  <c r="R802" i="23"/>
  <c r="AH802" i="23" s="1"/>
  <c r="R840" i="23"/>
  <c r="AH840" i="23" s="1"/>
  <c r="R672" i="23"/>
  <c r="AH672" i="23" s="1"/>
  <c r="R842" i="23"/>
  <c r="AH842" i="23" s="1"/>
  <c r="R1174" i="23"/>
  <c r="AH1174" i="23" s="1"/>
  <c r="R978" i="23"/>
  <c r="AH978" i="23" s="1"/>
  <c r="R1077" i="23"/>
  <c r="AH1077" i="23" s="1"/>
  <c r="R1018" i="23"/>
  <c r="AH1018" i="23" s="1"/>
  <c r="R1042" i="23"/>
  <c r="AH1042" i="23" s="1"/>
  <c r="R748" i="23"/>
  <c r="AH748" i="23" s="1"/>
  <c r="R1069" i="23"/>
  <c r="AH1069" i="23" s="1"/>
  <c r="R993" i="23"/>
  <c r="AH993" i="23" s="1"/>
  <c r="R962" i="23"/>
  <c r="AH962" i="23" s="1"/>
  <c r="R985" i="23"/>
  <c r="AH985" i="23" s="1"/>
  <c r="R925" i="23"/>
  <c r="AH925" i="23" s="1"/>
  <c r="R831" i="23"/>
  <c r="AH831" i="23" s="1"/>
  <c r="R945" i="23"/>
  <c r="AH945" i="23" s="1"/>
  <c r="R941" i="23"/>
  <c r="AH941" i="23" s="1"/>
  <c r="R1002" i="23"/>
  <c r="AH1002" i="23" s="1"/>
  <c r="R865" i="23"/>
  <c r="AH865" i="23" s="1"/>
  <c r="R717" i="23"/>
  <c r="AH717" i="23" s="1"/>
  <c r="R554" i="23"/>
  <c r="AH554" i="23" s="1"/>
  <c r="R735" i="23"/>
  <c r="AH735" i="23" s="1"/>
  <c r="R853" i="23"/>
  <c r="AH853" i="23" s="1"/>
  <c r="R805" i="23"/>
  <c r="AH805" i="23" s="1"/>
  <c r="R631" i="23"/>
  <c r="AH631" i="23" s="1"/>
  <c r="R826" i="23"/>
  <c r="AH826" i="23" s="1"/>
  <c r="R791" i="23"/>
  <c r="AH791" i="23" s="1"/>
  <c r="R797" i="23"/>
  <c r="AH797" i="23" s="1"/>
  <c r="R792" i="23"/>
  <c r="AH792" i="23" s="1"/>
  <c r="R854" i="23"/>
  <c r="AH854" i="23" s="1"/>
  <c r="R779" i="23"/>
  <c r="AH779" i="23" s="1"/>
  <c r="R627" i="23"/>
  <c r="AH627" i="23" s="1"/>
  <c r="R796" i="23"/>
  <c r="AH796" i="23" s="1"/>
  <c r="R637" i="23"/>
  <c r="AH637" i="23" s="1"/>
  <c r="R648" i="23"/>
  <c r="AH648" i="23" s="1"/>
  <c r="R589" i="23"/>
  <c r="AH589" i="23" s="1"/>
  <c r="R531" i="23"/>
  <c r="AH531" i="23" s="1"/>
  <c r="R580" i="23"/>
  <c r="AH580" i="23" s="1"/>
  <c r="R567" i="23"/>
  <c r="AH567" i="23" s="1"/>
  <c r="R660" i="23"/>
  <c r="AH660" i="23" s="1"/>
  <c r="R551" i="23"/>
  <c r="AH551" i="23" s="1"/>
  <c r="R545" i="23"/>
  <c r="AH545" i="23" s="1"/>
  <c r="R563" i="23"/>
  <c r="AH563" i="23" s="1"/>
  <c r="R573" i="23"/>
  <c r="AH573" i="23" s="1"/>
  <c r="R502" i="23"/>
  <c r="AH502" i="23" s="1"/>
  <c r="R1138" i="23"/>
  <c r="AH1138" i="23" s="1"/>
  <c r="R1135" i="23"/>
  <c r="AH1135" i="23" s="1"/>
  <c r="R1131" i="23"/>
  <c r="AH1131" i="23" s="1"/>
  <c r="R649" i="23"/>
  <c r="AH649" i="23" s="1"/>
  <c r="R1123" i="23"/>
  <c r="AH1123" i="23" s="1"/>
  <c r="R501" i="23"/>
  <c r="AH501" i="23" s="1"/>
  <c r="R1101" i="23"/>
  <c r="AH1101" i="23" s="1"/>
  <c r="R674" i="23"/>
  <c r="AH674" i="23" s="1"/>
  <c r="R1064" i="23"/>
  <c r="AH1064" i="23" s="1"/>
  <c r="R513" i="23"/>
  <c r="AH513" i="23" s="1"/>
  <c r="R1044" i="23"/>
  <c r="AH1044" i="23" s="1"/>
  <c r="R1085" i="23"/>
  <c r="AH1085" i="23" s="1"/>
  <c r="R927" i="23"/>
  <c r="AH927" i="23" s="1"/>
  <c r="R857" i="23"/>
  <c r="AH857" i="23" s="1"/>
  <c r="R1034" i="23"/>
  <c r="AH1034" i="23" s="1"/>
  <c r="R1165" i="23"/>
  <c r="AH1165" i="23" s="1"/>
  <c r="R701" i="23"/>
  <c r="AH701" i="23" s="1"/>
  <c r="R1119" i="23"/>
  <c r="AH1119" i="23" s="1"/>
  <c r="R1169" i="23"/>
  <c r="AH1169" i="23" s="1"/>
  <c r="R912" i="23"/>
  <c r="AH912" i="23" s="1"/>
  <c r="R1122" i="23"/>
  <c r="AH1122" i="23" s="1"/>
  <c r="R777" i="23"/>
  <c r="AH777" i="23" s="1"/>
  <c r="R721" i="23"/>
  <c r="AH721" i="23" s="1"/>
  <c r="R964" i="23"/>
  <c r="AH964" i="23" s="1"/>
  <c r="R813" i="23"/>
  <c r="AH813" i="23" s="1"/>
  <c r="R541" i="23"/>
  <c r="AH541" i="23" s="1"/>
  <c r="R952" i="23"/>
  <c r="AH952" i="23" s="1"/>
  <c r="R881" i="23"/>
  <c r="AH881" i="23" s="1"/>
  <c r="R934" i="23"/>
  <c r="AH934" i="23" s="1"/>
  <c r="R610" i="23"/>
  <c r="AH610" i="23" s="1"/>
  <c r="R593" i="23"/>
  <c r="AH593" i="23" s="1"/>
  <c r="R540" i="23"/>
  <c r="AH540" i="23" s="1"/>
  <c r="R839" i="23"/>
  <c r="AH839" i="23" s="1"/>
  <c r="R1074" i="23"/>
  <c r="AH1074" i="23" s="1"/>
  <c r="R1098" i="23"/>
  <c r="AH1098" i="23" s="1"/>
  <c r="R1173" i="23"/>
  <c r="AH1173" i="23" s="1"/>
  <c r="R1000" i="23"/>
  <c r="AH1000" i="23" s="1"/>
  <c r="R1043" i="23"/>
  <c r="AH1043" i="23" s="1"/>
  <c r="R867" i="23"/>
  <c r="AH867" i="23" s="1"/>
  <c r="R936" i="23"/>
  <c r="AH936" i="23" s="1"/>
  <c r="R1124" i="23"/>
  <c r="AH1124" i="23" s="1"/>
  <c r="R917" i="23"/>
  <c r="AH917" i="23" s="1"/>
  <c r="R1006" i="23"/>
  <c r="AH1006" i="23" s="1"/>
  <c r="R1028" i="23"/>
  <c r="AH1028" i="23" s="1"/>
  <c r="R794" i="23"/>
  <c r="AH794" i="23" s="1"/>
  <c r="R914" i="23"/>
  <c r="AH914" i="23" s="1"/>
  <c r="R948" i="23"/>
  <c r="AH948" i="23" s="1"/>
  <c r="R768" i="23"/>
  <c r="AH768" i="23" s="1"/>
  <c r="R913" i="23"/>
  <c r="AH913" i="23" s="1"/>
  <c r="R843" i="23"/>
  <c r="AH843" i="23" s="1"/>
  <c r="R726" i="23"/>
  <c r="AH726" i="23" s="1"/>
  <c r="R785" i="23"/>
  <c r="AH785" i="23" s="1"/>
  <c r="R882" i="23"/>
  <c r="AH882" i="23" s="1"/>
  <c r="R664" i="23"/>
  <c r="AH664" i="23" s="1"/>
  <c r="R657" i="23"/>
  <c r="AH657" i="23" s="1"/>
  <c r="R744" i="23"/>
  <c r="AH744" i="23" s="1"/>
  <c r="R584" i="23"/>
  <c r="AH584" i="23" s="1"/>
  <c r="R523" i="23"/>
  <c r="AH523" i="23" s="1"/>
  <c r="R632" i="23"/>
  <c r="AH632" i="23" s="1"/>
  <c r="R559" i="23"/>
  <c r="AH559" i="23" s="1"/>
  <c r="R1171" i="23"/>
  <c r="AH1171" i="23" s="1"/>
  <c r="R1139" i="23"/>
  <c r="AH1139" i="23" s="1"/>
  <c r="R650" i="23"/>
  <c r="AH650" i="23" s="1"/>
  <c r="R693" i="23"/>
  <c r="AH693" i="23" s="1"/>
  <c r="R1116" i="23"/>
  <c r="AH1116" i="23" s="1"/>
  <c r="R575" i="23"/>
  <c r="AH575" i="23" s="1"/>
  <c r="R1125" i="23"/>
  <c r="AH1125" i="23" s="1"/>
  <c r="R1175" i="23"/>
  <c r="AH1175" i="23" s="1"/>
  <c r="R1120" i="23"/>
  <c r="AH1120" i="23" s="1"/>
  <c r="R585" i="23"/>
  <c r="AH585" i="23" s="1"/>
  <c r="R628" i="23"/>
  <c r="AH628" i="23" s="1"/>
  <c r="R965" i="23"/>
  <c r="AH965" i="23" s="1"/>
  <c r="R1007" i="23"/>
  <c r="AH1007" i="23" s="1"/>
  <c r="R946" i="23"/>
  <c r="AH946" i="23" s="1"/>
  <c r="R542" i="23"/>
  <c r="AH542" i="23" s="1"/>
  <c r="R902" i="23"/>
  <c r="AH902" i="23" s="1"/>
  <c r="R947" i="23"/>
  <c r="AH947" i="23" s="1"/>
  <c r="R673" i="23"/>
  <c r="AH673" i="23" s="1"/>
  <c r="R834" i="23"/>
  <c r="AH834" i="23" s="1"/>
  <c r="R1084" i="23"/>
  <c r="AH1084" i="23" s="1"/>
  <c r="R988" i="23"/>
  <c r="AH988" i="23" s="1"/>
  <c r="R1091" i="23"/>
  <c r="AH1091" i="23" s="1"/>
  <c r="R706" i="23"/>
  <c r="AH706" i="23" s="1"/>
  <c r="R1111" i="23"/>
  <c r="AH1111" i="23" s="1"/>
  <c r="R1148" i="23"/>
  <c r="AH1148" i="23" s="1"/>
  <c r="R1079" i="23"/>
  <c r="AH1079" i="23" s="1"/>
  <c r="R949" i="23"/>
  <c r="AH949" i="23" s="1"/>
  <c r="R979" i="23"/>
  <c r="AH979" i="23" s="1"/>
  <c r="R1067" i="23"/>
  <c r="AH1067" i="23" s="1"/>
  <c r="R829" i="23"/>
  <c r="AH829" i="23" s="1"/>
  <c r="R899" i="23"/>
  <c r="AH899" i="23" s="1"/>
  <c r="R933" i="23"/>
  <c r="AH933" i="23" s="1"/>
  <c r="R887" i="23"/>
  <c r="AH887" i="23" s="1"/>
  <c r="R1013" i="23"/>
  <c r="AH1013" i="23" s="1"/>
  <c r="R836" i="23"/>
  <c r="AH836" i="23" s="1"/>
  <c r="R592" i="23"/>
  <c r="AH592" i="23" s="1"/>
  <c r="R736" i="23"/>
  <c r="AH736" i="23" s="1"/>
  <c r="R810" i="23"/>
  <c r="AH810" i="23" s="1"/>
  <c r="R773" i="23"/>
  <c r="AH773" i="23" s="1"/>
  <c r="R766" i="23"/>
  <c r="AH766" i="23" s="1"/>
  <c r="R783" i="23"/>
  <c r="AH783" i="23" s="1"/>
  <c r="R1038" i="23"/>
  <c r="AH1038" i="23" s="1"/>
  <c r="R894" i="23"/>
  <c r="AH894" i="23" s="1"/>
  <c r="R761" i="23"/>
  <c r="AH761" i="23" s="1"/>
  <c r="R682" i="23"/>
  <c r="AH682" i="23" s="1"/>
  <c r="R765" i="23"/>
  <c r="AH765" i="23" s="1"/>
  <c r="R641" i="23"/>
  <c r="AH641" i="23" s="1"/>
  <c r="R737" i="23"/>
  <c r="AH737" i="23" s="1"/>
  <c r="R624" i="23"/>
  <c r="AH624" i="23" s="1"/>
  <c r="R629" i="23"/>
  <c r="AH629" i="23" s="1"/>
  <c r="R535" i="23"/>
  <c r="AH535" i="23" s="1"/>
  <c r="R549" i="23"/>
  <c r="AH549" i="23" s="1"/>
  <c r="R695" i="23"/>
  <c r="AH695" i="23" s="1"/>
  <c r="R581" i="23"/>
  <c r="AH581" i="23" s="1"/>
  <c r="R536" i="23"/>
  <c r="AH536" i="23" s="1"/>
  <c r="R619" i="23"/>
  <c r="AH619" i="23" s="1"/>
  <c r="R529" i="23"/>
  <c r="AH529" i="23" s="1"/>
  <c r="R935" i="23"/>
  <c r="AH935" i="23" s="1"/>
  <c r="R848" i="23"/>
  <c r="AH848" i="23" s="1"/>
  <c r="R670" i="23"/>
  <c r="AH670" i="23" s="1"/>
  <c r="R998" i="23"/>
  <c r="AH998" i="23" s="1"/>
  <c r="R997" i="23"/>
  <c r="AH997" i="23" s="1"/>
  <c r="R821" i="23"/>
  <c r="AH821" i="23" s="1"/>
  <c r="R597" i="23"/>
  <c r="AH597" i="23" s="1"/>
  <c r="R524" i="23"/>
  <c r="AH524" i="23" s="1"/>
  <c r="R614" i="23"/>
  <c r="AH614" i="23" s="1"/>
  <c r="R1113" i="23"/>
  <c r="AH1113" i="23" s="1"/>
  <c r="R1100" i="23"/>
  <c r="AH1100" i="23" s="1"/>
  <c r="R989" i="23"/>
  <c r="AH989" i="23" s="1"/>
  <c r="R1040" i="23"/>
  <c r="AH1040" i="23" s="1"/>
  <c r="R790" i="23"/>
  <c r="AH790" i="23" s="1"/>
  <c r="R1032" i="23"/>
  <c r="AH1032" i="23" s="1"/>
  <c r="R953" i="23"/>
  <c r="AH953" i="23" s="1"/>
  <c r="R755" i="23"/>
  <c r="AH755" i="23" s="1"/>
  <c r="R795" i="23"/>
  <c r="AH795" i="23" s="1"/>
  <c r="R698" i="23"/>
  <c r="AH698" i="23" s="1"/>
  <c r="R708" i="23"/>
  <c r="AH708" i="23" s="1"/>
  <c r="R570" i="23"/>
  <c r="AH570" i="23" s="1"/>
  <c r="R704" i="23"/>
  <c r="AH704" i="23" s="1"/>
  <c r="R707" i="23"/>
  <c r="AH707" i="23" s="1"/>
  <c r="R578" i="23"/>
  <c r="AH578" i="23" s="1"/>
  <c r="R557" i="23"/>
  <c r="AH557" i="23" s="1"/>
  <c r="R560" i="23"/>
  <c r="AH560" i="23" s="1"/>
  <c r="R562" i="23"/>
  <c r="AH562" i="23" s="1"/>
  <c r="R571" i="23"/>
  <c r="AH571" i="23" s="1"/>
  <c r="R510" i="23"/>
  <c r="AH510" i="23" s="1"/>
  <c r="R521" i="23"/>
  <c r="AH521" i="23" s="1"/>
  <c r="R1070" i="23"/>
  <c r="AH1070" i="23" s="1"/>
  <c r="R538" i="23"/>
  <c r="AH538" i="23" s="1"/>
  <c r="R516" i="23"/>
  <c r="AH516" i="23" s="1"/>
  <c r="R1027" i="23"/>
  <c r="AH1027" i="23" s="1"/>
  <c r="R819" i="23"/>
  <c r="AH819" i="23" s="1"/>
  <c r="R1092" i="23"/>
  <c r="AH1092" i="23" s="1"/>
  <c r="R1071" i="23"/>
  <c r="AH1071" i="23" s="1"/>
  <c r="R956" i="23"/>
  <c r="AH956" i="23" s="1"/>
  <c r="R625" i="23"/>
  <c r="AH625" i="23" s="1"/>
  <c r="R916" i="23"/>
  <c r="AH916" i="23" s="1"/>
  <c r="R503" i="23"/>
  <c r="AH503" i="23" s="1"/>
  <c r="R1177" i="23"/>
  <c r="AH1177" i="23" s="1"/>
  <c r="R1080" i="23"/>
  <c r="AH1080" i="23" s="1"/>
  <c r="R1050" i="23"/>
  <c r="AH1050" i="23" s="1"/>
  <c r="R1147" i="23"/>
  <c r="AH1147" i="23" s="1"/>
  <c r="R986" i="23"/>
  <c r="AH986" i="23" s="1"/>
  <c r="R880" i="23"/>
  <c r="AH880" i="23" s="1"/>
  <c r="R747" i="23"/>
  <c r="AH747" i="23" s="1"/>
  <c r="R1012" i="23"/>
  <c r="AH1012" i="23" s="1"/>
  <c r="R691" i="23"/>
  <c r="AH691" i="23" s="1"/>
  <c r="R716" i="23"/>
  <c r="AH716" i="23" s="1"/>
  <c r="R749" i="23"/>
  <c r="AH749" i="23" s="1"/>
  <c r="R662" i="23"/>
  <c r="AH662" i="23" s="1"/>
  <c r="R617" i="23"/>
  <c r="AH617" i="23" s="1"/>
  <c r="R547" i="23"/>
  <c r="AH547" i="23" s="1"/>
  <c r="R514" i="23"/>
  <c r="AH514" i="23" s="1"/>
  <c r="R1142" i="23"/>
  <c r="AH1142" i="23" s="1"/>
  <c r="R1145" i="23"/>
  <c r="AH1145" i="23" s="1"/>
  <c r="R558" i="23"/>
  <c r="AH558" i="23" s="1"/>
  <c r="R960" i="23"/>
  <c r="AH960" i="23" s="1"/>
  <c r="R1047" i="23"/>
  <c r="AH1047" i="23" s="1"/>
  <c r="R591" i="23"/>
  <c r="AH591" i="23" s="1"/>
  <c r="R784" i="23"/>
  <c r="AH784" i="23" s="1"/>
  <c r="R639" i="23"/>
  <c r="AH639" i="23" s="1"/>
  <c r="R656" i="23"/>
  <c r="AH656" i="23" s="1"/>
  <c r="R1041" i="23"/>
  <c r="AH1041" i="23" s="1"/>
  <c r="R1151" i="23"/>
  <c r="AH1151" i="23" s="1"/>
  <c r="R1051" i="23"/>
  <c r="AH1051" i="23" s="1"/>
  <c r="R1152" i="23"/>
  <c r="AH1152" i="23" s="1"/>
  <c r="R859" i="23"/>
  <c r="AH859" i="23" s="1"/>
  <c r="R954" i="23"/>
  <c r="AH954" i="23" s="1"/>
  <c r="R918" i="23"/>
  <c r="AH918" i="23" s="1"/>
  <c r="R990" i="23"/>
  <c r="AH990" i="23" s="1"/>
  <c r="R855" i="23"/>
  <c r="AH855" i="23" s="1"/>
  <c r="R878" i="23"/>
  <c r="AH878" i="23" s="1"/>
  <c r="R778" i="23"/>
  <c r="AH778" i="23" s="1"/>
  <c r="R750" i="23"/>
  <c r="AH750" i="23" s="1"/>
  <c r="R702" i="23"/>
  <c r="AH702" i="23" s="1"/>
  <c r="R937" i="23"/>
  <c r="AH937" i="23" s="1"/>
  <c r="R789" i="23"/>
  <c r="AH789" i="23" s="1"/>
  <c r="R520" i="23"/>
  <c r="AH520" i="23" s="1"/>
  <c r="R709" i="23"/>
  <c r="AH709" i="23" s="1"/>
  <c r="R729" i="23"/>
  <c r="AH729" i="23" s="1"/>
  <c r="R568" i="23"/>
  <c r="AH568" i="23" s="1"/>
  <c r="R694" i="23"/>
  <c r="AH694" i="23" s="1"/>
  <c r="R1035" i="23"/>
  <c r="AH1035" i="23" s="1"/>
  <c r="R506" i="23"/>
  <c r="AH506" i="23" s="1"/>
  <c r="R774" i="23"/>
  <c r="AH774" i="23" s="1"/>
  <c r="R1105" i="23"/>
  <c r="AH1105" i="23" s="1"/>
  <c r="R837" i="23"/>
  <c r="AH837" i="23" s="1"/>
  <c r="R1161" i="23"/>
  <c r="AH1161" i="23" s="1"/>
  <c r="R1110" i="23"/>
  <c r="AH1110" i="23" s="1"/>
  <c r="R1046" i="23"/>
  <c r="AH1046" i="23" s="1"/>
  <c r="R1088" i="23"/>
  <c r="AH1088" i="23" s="1"/>
  <c r="R738" i="23"/>
  <c r="AH738" i="23" s="1"/>
  <c r="R676" i="23"/>
  <c r="AH676" i="23" s="1"/>
  <c r="R680" i="23"/>
  <c r="AH680" i="23" s="1"/>
  <c r="R718" i="23"/>
  <c r="AH718" i="23" s="1"/>
  <c r="R772" i="23"/>
  <c r="AH772" i="23" s="1"/>
  <c r="R719" i="23"/>
  <c r="AH719" i="23" s="1"/>
  <c r="R900" i="23"/>
  <c r="AH900" i="23" s="1"/>
  <c r="R705" i="23"/>
  <c r="AH705" i="23" s="1"/>
  <c r="R980" i="23"/>
  <c r="AH980" i="23" s="1"/>
  <c r="R675" i="23"/>
  <c r="AH675" i="23" s="1"/>
  <c r="R1076" i="23"/>
  <c r="AH1076" i="23" s="1"/>
  <c r="R1153" i="23"/>
  <c r="AH1153" i="23" s="1"/>
  <c r="R1107" i="23"/>
  <c r="AH1107" i="23" s="1"/>
  <c r="R909" i="23"/>
  <c r="AH909" i="23" s="1"/>
  <c r="R870" i="23"/>
  <c r="AH870" i="23" s="1"/>
  <c r="R897" i="23"/>
  <c r="AH897" i="23" s="1"/>
  <c r="R975" i="23"/>
  <c r="AH975" i="23" s="1"/>
  <c r="R903" i="23"/>
  <c r="AH903" i="23" s="1"/>
  <c r="R800" i="23"/>
  <c r="AH800" i="23" s="1"/>
  <c r="R685" i="23"/>
  <c r="AH685" i="23" s="1"/>
  <c r="R781" i="23"/>
  <c r="AH781" i="23" s="1"/>
  <c r="R620" i="23"/>
  <c r="AH620" i="23" s="1"/>
  <c r="R710" i="23"/>
  <c r="AH710" i="23" s="1"/>
  <c r="R661" i="23"/>
  <c r="AH661" i="23" s="1"/>
  <c r="R546" i="23"/>
  <c r="AH546" i="23" s="1"/>
  <c r="R1029" i="23"/>
  <c r="AH1029" i="23" s="1"/>
  <c r="R731" i="23"/>
  <c r="AH731" i="23" s="1"/>
  <c r="R862" i="23"/>
  <c r="AH862" i="23" s="1"/>
  <c r="R890" i="23"/>
  <c r="AH890" i="23" s="1"/>
  <c r="R1093" i="23"/>
  <c r="AH1093" i="23" s="1"/>
  <c r="R1108" i="23"/>
  <c r="AH1108" i="23" s="1"/>
  <c r="R1160" i="23"/>
  <c r="AH1160" i="23" s="1"/>
  <c r="R1063" i="23"/>
  <c r="AH1063" i="23" s="1"/>
  <c r="R1094" i="23"/>
  <c r="AH1094" i="23" s="1"/>
  <c r="R1036" i="23"/>
  <c r="AH1036" i="23" s="1"/>
  <c r="R1075" i="23"/>
  <c r="AH1075" i="23" s="1"/>
  <c r="R1033" i="23"/>
  <c r="AH1033" i="23" s="1"/>
  <c r="R760" i="23"/>
  <c r="AH760" i="23" s="1"/>
  <c r="R930" i="23"/>
  <c r="AH930" i="23" s="1"/>
  <c r="R1024" i="23"/>
  <c r="AH1024" i="23" s="1"/>
  <c r="R971" i="23"/>
  <c r="AH971" i="23" s="1"/>
  <c r="R963" i="23"/>
  <c r="AH963" i="23" s="1"/>
  <c r="R1010" i="23"/>
  <c r="AH1010" i="23" s="1"/>
  <c r="R895" i="23"/>
  <c r="AH895" i="23" s="1"/>
  <c r="R782" i="23"/>
  <c r="AH782" i="23" s="1"/>
  <c r="R658" i="23"/>
  <c r="AH658" i="23" s="1"/>
  <c r="R940" i="23"/>
  <c r="AH940" i="23" s="1"/>
  <c r="R730" i="23"/>
  <c r="AH730" i="23" s="1"/>
  <c r="R626" i="23"/>
  <c r="AH626" i="23" s="1"/>
  <c r="R835" i="23"/>
  <c r="AH835" i="23" s="1"/>
  <c r="R683" i="23"/>
  <c r="AH683" i="23" s="1"/>
  <c r="R615" i="23"/>
  <c r="AH615" i="23" s="1"/>
  <c r="R609" i="23"/>
  <c r="AH609" i="23" s="1"/>
  <c r="R544" i="23"/>
  <c r="AH544" i="23" s="1"/>
  <c r="R583" i="23"/>
  <c r="AH583" i="23" s="1"/>
  <c r="R505" i="23"/>
  <c r="AH505" i="23" s="1"/>
  <c r="R543" i="23"/>
  <c r="AH543" i="23" s="1"/>
  <c r="R519" i="23"/>
  <c r="AH519" i="23" s="1"/>
  <c r="R534" i="23"/>
  <c r="AH534" i="23" s="1"/>
  <c r="R1144" i="23"/>
  <c r="AH1144" i="23" s="1"/>
  <c r="R1054" i="23"/>
  <c r="AH1054" i="23" s="1"/>
  <c r="R883" i="23"/>
  <c r="AH883" i="23" s="1"/>
  <c r="R896" i="23"/>
  <c r="AH896" i="23" s="1"/>
  <c r="R770" i="23"/>
  <c r="AH770" i="23" s="1"/>
  <c r="R644" i="23"/>
  <c r="AH644" i="23" s="1"/>
  <c r="R733" i="23"/>
  <c r="AH733" i="23" s="1"/>
  <c r="R776" i="23"/>
  <c r="AH776" i="23" s="1"/>
  <c r="R1068" i="23"/>
  <c r="AH1068" i="23" s="1"/>
  <c r="R1030" i="23"/>
  <c r="AH1030" i="23" s="1"/>
  <c r="R1099" i="23"/>
  <c r="AH1099" i="23" s="1"/>
  <c r="R905" i="23"/>
  <c r="AH905" i="23" s="1"/>
  <c r="R809" i="23"/>
  <c r="AH809" i="23" s="1"/>
  <c r="R845" i="23"/>
  <c r="AH845" i="23" s="1"/>
  <c r="R893" i="23"/>
  <c r="AH893" i="23" s="1"/>
  <c r="R751" i="23"/>
  <c r="AH751" i="23" s="1"/>
  <c r="R864" i="23"/>
  <c r="AH864" i="23" s="1"/>
  <c r="R652" i="23"/>
  <c r="AH652" i="23" s="1"/>
  <c r="R654" i="23"/>
  <c r="AH654" i="23" s="1"/>
  <c r="R724" i="23"/>
  <c r="AH724" i="23" s="1"/>
  <c r="R566" i="23"/>
  <c r="AH566" i="23" s="1"/>
  <c r="R606" i="23"/>
  <c r="AH606" i="23" s="1"/>
  <c r="R553" i="23"/>
  <c r="AH553" i="23" s="1"/>
  <c r="R527" i="23"/>
  <c r="AH527" i="23" s="1"/>
  <c r="R1137" i="23"/>
  <c r="AH1137" i="23" s="1"/>
  <c r="R1129" i="23"/>
  <c r="AH1129" i="23" s="1"/>
  <c r="R1061" i="23"/>
  <c r="AH1061" i="23" s="1"/>
  <c r="R1121" i="23"/>
  <c r="AH1121" i="23" s="1"/>
  <c r="R1103" i="23"/>
  <c r="AH1103" i="23" s="1"/>
  <c r="R1118" i="23"/>
  <c r="AH1118" i="23" s="1"/>
  <c r="R703" i="23"/>
  <c r="AH703" i="23" s="1"/>
  <c r="R907" i="23"/>
  <c r="AH907" i="23" s="1"/>
  <c r="R858" i="23"/>
  <c r="AH858" i="23" s="1"/>
  <c r="R928" i="23"/>
  <c r="AH928" i="23" s="1"/>
  <c r="R886" i="23"/>
  <c r="AH886" i="23" s="1"/>
  <c r="R667" i="23"/>
  <c r="AH667" i="23" s="1"/>
  <c r="R812" i="23"/>
  <c r="AH812" i="23" s="1"/>
  <c r="R959" i="23"/>
  <c r="AH959" i="23" s="1"/>
  <c r="R939" i="23"/>
  <c r="AH939" i="23" s="1"/>
  <c r="R943" i="23"/>
  <c r="AH943" i="23" s="1"/>
  <c r="R1011" i="23"/>
  <c r="AH1011" i="23" s="1"/>
  <c r="R951" i="23"/>
  <c r="AH951" i="23" s="1"/>
  <c r="R874" i="23"/>
  <c r="AH874" i="23" s="1"/>
  <c r="R1008" i="23"/>
  <c r="AH1008" i="23" s="1"/>
  <c r="R798" i="23"/>
  <c r="AH798" i="23" s="1"/>
  <c r="R762" i="23"/>
  <c r="AH762" i="23" s="1"/>
  <c r="R889" i="23"/>
  <c r="AH889" i="23" s="1"/>
  <c r="R863" i="23"/>
  <c r="AH863" i="23" s="1"/>
  <c r="R767" i="23"/>
  <c r="AH767" i="23" s="1"/>
  <c r="R746" i="23"/>
  <c r="AH746" i="23" s="1"/>
  <c r="R825" i="23"/>
  <c r="AH825" i="23" s="1"/>
  <c r="R586" i="23"/>
  <c r="AH586" i="23" s="1"/>
  <c r="R1168" i="23"/>
  <c r="AH1168" i="23" s="1"/>
  <c r="R725" i="23"/>
  <c r="AH725" i="23" s="1"/>
  <c r="R539" i="23"/>
  <c r="AH539" i="23" s="1"/>
  <c r="R891" i="23"/>
  <c r="AH891" i="23" s="1"/>
  <c r="R678" i="23"/>
  <c r="AH678" i="23" s="1"/>
  <c r="R973" i="23"/>
  <c r="AH973" i="23" s="1"/>
  <c r="R1073" i="23"/>
  <c r="AH1073" i="23" s="1"/>
  <c r="R898" i="23"/>
  <c r="AH898" i="23" s="1"/>
  <c r="R1003" i="23"/>
  <c r="AH1003" i="23" s="1"/>
  <c r="R950" i="23"/>
  <c r="AH950" i="23" s="1"/>
  <c r="R828" i="23"/>
  <c r="AH828" i="23" s="1"/>
  <c r="R602" i="23"/>
  <c r="AH602" i="23" s="1"/>
  <c r="R603" i="23"/>
  <c r="AH603" i="23" s="1"/>
  <c r="R611" i="23"/>
  <c r="AH611" i="23" s="1"/>
  <c r="R763" i="23"/>
  <c r="AH763" i="23" s="1"/>
  <c r="R1127" i="23"/>
  <c r="AH1127" i="23" s="1"/>
  <c r="R830" i="23"/>
  <c r="AH830" i="23" s="1"/>
  <c r="R1004" i="23"/>
  <c r="AH1004" i="23" s="1"/>
  <c r="R1066" i="23"/>
  <c r="AH1066" i="23" s="1"/>
  <c r="R931" i="23"/>
  <c r="AH931" i="23" s="1"/>
  <c r="R938" i="23"/>
  <c r="AH938" i="23" s="1"/>
  <c r="R754" i="23"/>
  <c r="AH754" i="23" s="1"/>
  <c r="R659" i="23"/>
  <c r="AH659" i="23" s="1"/>
  <c r="R1058" i="23"/>
  <c r="AH1058" i="23" s="1"/>
  <c r="R929" i="23"/>
  <c r="AH929" i="23" s="1"/>
  <c r="R991" i="23"/>
  <c r="AH991" i="23" s="1"/>
  <c r="R757" i="23"/>
  <c r="AH757" i="23" s="1"/>
  <c r="R1020" i="23"/>
  <c r="AH1020" i="23" s="1"/>
  <c r="R616" i="23"/>
  <c r="AH616" i="23" s="1"/>
  <c r="R1005" i="23"/>
  <c r="AH1005" i="23" s="1"/>
  <c r="R1136" i="23"/>
  <c r="AH1136" i="23" s="1"/>
  <c r="R838" i="23"/>
  <c r="AH838" i="23" s="1"/>
  <c r="R600" i="23"/>
  <c r="AH600" i="23" s="1"/>
  <c r="R574" i="23"/>
  <c r="AH574" i="23" s="1"/>
  <c r="R517" i="23"/>
  <c r="AH517" i="23" s="1"/>
  <c r="R876" i="23"/>
  <c r="AH876" i="23" s="1"/>
  <c r="R852" i="23"/>
  <c r="AH852" i="23" s="1"/>
  <c r="R647" i="23"/>
  <c r="AH647" i="23" s="1"/>
  <c r="R739" i="23"/>
  <c r="AH739" i="23" s="1"/>
  <c r="R1095" i="23"/>
  <c r="AH1095" i="23" s="1"/>
  <c r="R875" i="23"/>
  <c r="AH875" i="23" s="1"/>
  <c r="R753" i="23"/>
  <c r="AH753" i="23" s="1"/>
  <c r="R861" i="23"/>
  <c r="AH861" i="23" s="1"/>
  <c r="R569" i="23"/>
  <c r="AH569" i="23" s="1"/>
  <c r="R1060" i="23"/>
  <c r="AH1060" i="23" s="1"/>
  <c r="R564" i="23"/>
  <c r="AH564" i="23" s="1"/>
  <c r="R598" i="23"/>
  <c r="AH598" i="23" s="1"/>
  <c r="R515" i="23"/>
  <c r="AH515" i="23" s="1"/>
  <c r="R576" i="23"/>
  <c r="AH576" i="23" s="1"/>
  <c r="R561" i="23"/>
  <c r="AH561" i="23" s="1"/>
  <c r="R1176" i="23"/>
  <c r="AH1176" i="23" s="1"/>
  <c r="R923" i="23"/>
  <c r="AH923" i="23" s="1"/>
  <c r="R643" i="23"/>
  <c r="AH643" i="23" s="1"/>
  <c r="R700" i="23"/>
  <c r="AH700" i="23" s="1"/>
  <c r="R699" i="23"/>
  <c r="AH699" i="23" s="1"/>
  <c r="R756" i="23"/>
  <c r="AH756" i="23" s="1"/>
  <c r="R758" i="23"/>
  <c r="AH758" i="23" s="1"/>
  <c r="R596" i="23"/>
  <c r="AH596" i="23" s="1"/>
  <c r="R816" i="23"/>
  <c r="AH816" i="23" s="1"/>
  <c r="R669" i="23"/>
  <c r="AH669" i="23" s="1"/>
  <c r="R820" i="23"/>
  <c r="AH820" i="23" s="1"/>
  <c r="R904" i="23"/>
  <c r="AH904" i="23" s="1"/>
  <c r="R970" i="23"/>
  <c r="AH970" i="23" s="1"/>
  <c r="R745" i="23"/>
  <c r="AH745" i="23" s="1"/>
  <c r="R1015" i="23"/>
  <c r="AH1015" i="23" s="1"/>
  <c r="R605" i="23"/>
  <c r="AH605" i="23" s="1"/>
  <c r="R565" i="23"/>
  <c r="AH565" i="23" s="1"/>
  <c r="R722" i="23"/>
  <c r="AH722" i="23" s="1"/>
  <c r="R601" i="23"/>
  <c r="AH601" i="23" s="1"/>
  <c r="R999" i="23"/>
  <c r="AH999" i="23" s="1"/>
  <c r="R642" i="23"/>
  <c r="AH642" i="23" s="1"/>
  <c r="R1162" i="23"/>
  <c r="AH1162" i="23" s="1"/>
  <c r="R1117" i="23"/>
  <c r="AH1117" i="23" s="1"/>
  <c r="R1106" i="23"/>
  <c r="AH1106" i="23" s="1"/>
  <c r="R976" i="23"/>
  <c r="AH976" i="23" s="1"/>
  <c r="R984" i="23"/>
  <c r="AH984" i="23" s="1"/>
  <c r="R740" i="23"/>
  <c r="AH740" i="23" s="1"/>
  <c r="R849" i="23"/>
  <c r="AH849" i="23" s="1"/>
  <c r="R714" i="23"/>
  <c r="AH714" i="23" s="1"/>
  <c r="R711" i="23"/>
  <c r="AH711" i="23" s="1"/>
  <c r="R655" i="23"/>
  <c r="AH655" i="23" s="1"/>
  <c r="R528" i="23"/>
  <c r="AH528" i="23" s="1"/>
  <c r="R803" i="23"/>
  <c r="AH803" i="23" s="1"/>
  <c r="R967" i="23"/>
  <c r="AH967" i="23" s="1"/>
  <c r="R1065" i="23"/>
  <c r="AH1065" i="23" s="1"/>
  <c r="R1057" i="23"/>
  <c r="AH1057" i="23" s="1"/>
  <c r="R932" i="23"/>
  <c r="AH932" i="23" s="1"/>
  <c r="R613" i="23"/>
  <c r="AH613" i="23" s="1"/>
  <c r="R759" i="23"/>
  <c r="AH759" i="23" s="1"/>
  <c r="R793" i="23"/>
  <c r="AH793" i="23" s="1"/>
  <c r="R787" i="23"/>
  <c r="AH787" i="23" s="1"/>
  <c r="R1009" i="23"/>
  <c r="AH1009" i="23" s="1"/>
  <c r="R686" i="23"/>
  <c r="AH686" i="23" s="1"/>
  <c r="R815" i="23"/>
  <c r="AH815" i="23" s="1"/>
  <c r="R844" i="23"/>
  <c r="AH844" i="23" s="1"/>
  <c r="R743" i="23"/>
  <c r="AH743" i="23" s="1"/>
  <c r="R720" i="23"/>
  <c r="AH720" i="23" s="1"/>
  <c r="R548" i="23"/>
  <c r="AH548" i="23" s="1"/>
  <c r="R590" i="23"/>
  <c r="AH590" i="23" s="1"/>
  <c r="R509" i="23"/>
  <c r="AH509" i="23" s="1"/>
  <c r="R992" i="23"/>
  <c r="AH992" i="23" s="1"/>
  <c r="AF459" i="23"/>
  <c r="AF476" i="23"/>
  <c r="AF492" i="23"/>
  <c r="AF465" i="23"/>
  <c r="AF469" i="23"/>
  <c r="AF500" i="23"/>
  <c r="AF466" i="23"/>
  <c r="AF484" i="23"/>
  <c r="AF499" i="23"/>
  <c r="AF460" i="23"/>
  <c r="AF442" i="23"/>
  <c r="AF468" i="23"/>
  <c r="AF435" i="23"/>
  <c r="AF471" i="23"/>
  <c r="AF446" i="23"/>
  <c r="AF441" i="23"/>
  <c r="AF423" i="23"/>
  <c r="AF463" i="23"/>
  <c r="AF494" i="23"/>
  <c r="AF434" i="23"/>
  <c r="AF427" i="23"/>
  <c r="AF496" i="23"/>
  <c r="AF445" i="23"/>
  <c r="AF488" i="23"/>
  <c r="AF464" i="23"/>
  <c r="AF444" i="23"/>
  <c r="AF436" i="23"/>
  <c r="AF449" i="23"/>
  <c r="AF417" i="23"/>
  <c r="AF478" i="23"/>
  <c r="AF431" i="23"/>
  <c r="AF424" i="23"/>
  <c r="AF414" i="23"/>
  <c r="AF425" i="23"/>
  <c r="AF455" i="23"/>
  <c r="AF454" i="23"/>
  <c r="AF490" i="23"/>
  <c r="AF491" i="23"/>
  <c r="AF479" i="23"/>
  <c r="AF419" i="23"/>
  <c r="AF415" i="23"/>
  <c r="AF473" i="23"/>
  <c r="AF495" i="23"/>
  <c r="AF481" i="23"/>
  <c r="AF420" i="23"/>
  <c r="AF407" i="23"/>
  <c r="AF462" i="23"/>
  <c r="AF438" i="23"/>
  <c r="AF433" i="23"/>
  <c r="AF437" i="23"/>
  <c r="AF474" i="23"/>
  <c r="AF486" i="23"/>
  <c r="AF443" i="23"/>
  <c r="AF483" i="23"/>
  <c r="AF410" i="23"/>
  <c r="AF487" i="23"/>
  <c r="AF430" i="23"/>
  <c r="AF413" i="23"/>
  <c r="AF453" i="23"/>
  <c r="AF422" i="23"/>
  <c r="AF406" i="23"/>
  <c r="AF428" i="23"/>
  <c r="AF405" i="23"/>
  <c r="AF416" i="23"/>
  <c r="AF456" i="23"/>
  <c r="AF440" i="23"/>
  <c r="AF482" i="23"/>
  <c r="AF498" i="23"/>
  <c r="AF472" i="23"/>
  <c r="AF485" i="23"/>
  <c r="AF480" i="23"/>
  <c r="AF493" i="23"/>
  <c r="AF457" i="23"/>
  <c r="AF409" i="23"/>
  <c r="AF439" i="23"/>
  <c r="AF461" i="23"/>
  <c r="AF411" i="23"/>
  <c r="AF451" i="23"/>
  <c r="AF475" i="23"/>
  <c r="AF426" i="23"/>
  <c r="AF470" i="23"/>
  <c r="AF467" i="23"/>
  <c r="AF477" i="23"/>
  <c r="AF429" i="23"/>
  <c r="AF452" i="23"/>
  <c r="AF450" i="23"/>
  <c r="AF448" i="23"/>
  <c r="AF421" i="23"/>
  <c r="AF408" i="23"/>
  <c r="AF447" i="23"/>
  <c r="AF418" i="23"/>
  <c r="AF458" i="23"/>
  <c r="AF497" i="23"/>
  <c r="AF489" i="23"/>
  <c r="AF432" i="23"/>
  <c r="AF412" i="23"/>
  <c r="Y459" i="23"/>
  <c r="Y499" i="23"/>
  <c r="Y419" i="23"/>
  <c r="Y491" i="23"/>
  <c r="Y475" i="23"/>
  <c r="Y451" i="23"/>
  <c r="Y483" i="23"/>
  <c r="Y465" i="23"/>
  <c r="Y458" i="23"/>
  <c r="Y408" i="23"/>
  <c r="Y435" i="23"/>
  <c r="Y467" i="23"/>
  <c r="Y482" i="23"/>
  <c r="Y426" i="23"/>
  <c r="Y486" i="23"/>
  <c r="Y456" i="23"/>
  <c r="Y452" i="23"/>
  <c r="Y421" i="23"/>
  <c r="Y430" i="23"/>
  <c r="Y470" i="23"/>
  <c r="Y428" i="23"/>
  <c r="Y457" i="23"/>
  <c r="Y445" i="23"/>
  <c r="Y466" i="23"/>
  <c r="Y462" i="23"/>
  <c r="Y443" i="23"/>
  <c r="Y485" i="23"/>
  <c r="Y471" i="23"/>
  <c r="Y431" i="23"/>
  <c r="Y439" i="23"/>
  <c r="Y490" i="23"/>
  <c r="Y415" i="23"/>
  <c r="Y407" i="23"/>
  <c r="Y464" i="23"/>
  <c r="Y442" i="23"/>
  <c r="Y487" i="23"/>
  <c r="Y454" i="23"/>
  <c r="Y424" i="23"/>
  <c r="Y461" i="23"/>
  <c r="Y427" i="23"/>
  <c r="Y463" i="23"/>
  <c r="Y455" i="23"/>
  <c r="Y473" i="23"/>
  <c r="Y488" i="23"/>
  <c r="Y433" i="23"/>
  <c r="Y498" i="23"/>
  <c r="Y410" i="23"/>
  <c r="Y434" i="23"/>
  <c r="Y441" i="23"/>
  <c r="Y418" i="23"/>
  <c r="Y476" i="23"/>
  <c r="Y495" i="23"/>
  <c r="Y496" i="23"/>
  <c r="Y422" i="23"/>
  <c r="Y420" i="23"/>
  <c r="Y449" i="23"/>
  <c r="Y413" i="23"/>
  <c r="Y440" i="23"/>
  <c r="Y411" i="23"/>
  <c r="Y489" i="23"/>
  <c r="Y497" i="23"/>
  <c r="Y469" i="23"/>
  <c r="Y450" i="23"/>
  <c r="Y492" i="23"/>
  <c r="Y460" i="23"/>
  <c r="Y437" i="23"/>
  <c r="Y448" i="23"/>
  <c r="Y405" i="23"/>
  <c r="Y447" i="23"/>
  <c r="Y477" i="23"/>
  <c r="Y468" i="23"/>
  <c r="Y493" i="23"/>
  <c r="Y423" i="23"/>
  <c r="Y417" i="23"/>
  <c r="Y480" i="23"/>
  <c r="Y494" i="23"/>
  <c r="Y446" i="23"/>
  <c r="Y416" i="23"/>
  <c r="Y444" i="23"/>
  <c r="Y412" i="23"/>
  <c r="Y409" i="23"/>
  <c r="Y479" i="23"/>
  <c r="Y500" i="23"/>
  <c r="Y436" i="23"/>
  <c r="Y414" i="23"/>
  <c r="Y425" i="23"/>
  <c r="Y478" i="23"/>
  <c r="Y481" i="23"/>
  <c r="Y474" i="23"/>
  <c r="Y472" i="23"/>
  <c r="Y484" i="23"/>
  <c r="Y438" i="23"/>
  <c r="Y406" i="23"/>
  <c r="Y453" i="23"/>
  <c r="Y429" i="23"/>
  <c r="Y432" i="23"/>
  <c r="R442" i="23"/>
  <c r="R474" i="23"/>
  <c r="R410" i="23"/>
  <c r="R418" i="23"/>
  <c r="R463" i="23"/>
  <c r="R482" i="23"/>
  <c r="R434" i="23"/>
  <c r="R465" i="23"/>
  <c r="R490" i="23"/>
  <c r="R426" i="23"/>
  <c r="R450" i="23"/>
  <c r="R498" i="23"/>
  <c r="R407" i="23"/>
  <c r="R489" i="23"/>
  <c r="R481" i="23"/>
  <c r="R476" i="23"/>
  <c r="R446" i="23"/>
  <c r="R487" i="23"/>
  <c r="R451" i="23"/>
  <c r="R452" i="23"/>
  <c r="R467" i="23"/>
  <c r="R416" i="23"/>
  <c r="R443" i="23"/>
  <c r="R438" i="23"/>
  <c r="R417" i="23"/>
  <c r="R413" i="23"/>
  <c r="R406" i="23"/>
  <c r="R471" i="23"/>
  <c r="R435" i="23"/>
  <c r="R427" i="23"/>
  <c r="R472" i="23"/>
  <c r="R483" i="23"/>
  <c r="R408" i="23"/>
  <c r="R458" i="23"/>
  <c r="R492" i="23"/>
  <c r="R473" i="23"/>
  <c r="R500" i="23"/>
  <c r="R405" i="23"/>
  <c r="R466" i="23"/>
  <c r="R462" i="23"/>
  <c r="R424" i="23"/>
  <c r="R484" i="23"/>
  <c r="R459" i="23"/>
  <c r="R480" i="23"/>
  <c r="R485" i="23"/>
  <c r="R412" i="23"/>
  <c r="R409" i="23"/>
  <c r="R437" i="23"/>
  <c r="R441" i="23"/>
  <c r="R449" i="23"/>
  <c r="R497" i="23"/>
  <c r="R494" i="23"/>
  <c r="R475" i="23"/>
  <c r="R499" i="23"/>
  <c r="R478" i="23"/>
  <c r="R486" i="23"/>
  <c r="R436" i="23"/>
  <c r="R420" i="23"/>
  <c r="R423" i="23"/>
  <c r="R414" i="23"/>
  <c r="R428" i="23"/>
  <c r="R447" i="23"/>
  <c r="R461" i="23"/>
  <c r="R425" i="23"/>
  <c r="R445" i="23"/>
  <c r="R488" i="23"/>
  <c r="R433" i="23"/>
  <c r="R477" i="23"/>
  <c r="R493" i="23"/>
  <c r="R495" i="23"/>
  <c r="R419" i="23"/>
  <c r="R430" i="23"/>
  <c r="R457" i="23"/>
  <c r="R415" i="23"/>
  <c r="R456" i="23"/>
  <c r="R422" i="23"/>
  <c r="R464" i="23"/>
  <c r="R496" i="23"/>
  <c r="R440" i="23"/>
  <c r="R491" i="23"/>
  <c r="R460" i="23"/>
  <c r="R469" i="23"/>
  <c r="R448" i="23"/>
  <c r="R444" i="23"/>
  <c r="R411" i="23"/>
  <c r="R421" i="23"/>
  <c r="R432" i="23"/>
  <c r="R453" i="23"/>
  <c r="R429" i="23"/>
  <c r="R479" i="23"/>
  <c r="R468" i="23"/>
  <c r="R455" i="23"/>
  <c r="R470" i="23"/>
  <c r="R431" i="23"/>
  <c r="R454" i="23"/>
  <c r="R439" i="23"/>
  <c r="C6" i="24"/>
  <c r="U9" i="25"/>
  <c r="AS41" i="21"/>
  <c r="AO35" i="5"/>
  <c r="D6" i="27" l="1"/>
  <c r="D5" i="27"/>
  <c r="G4" i="27"/>
  <c r="V9" i="25" l="1"/>
  <c r="AO45" i="5" l="1"/>
  <c r="AO46" i="5"/>
  <c r="AO47" i="5"/>
  <c r="AO48" i="5"/>
  <c r="AO49" i="5"/>
  <c r="AO50" i="5"/>
  <c r="AO51" i="5"/>
  <c r="AO52" i="5"/>
  <c r="AO53" i="5"/>
  <c r="AO54" i="5"/>
  <c r="AO55" i="5"/>
  <c r="AO56" i="5"/>
  <c r="AO57" i="5"/>
  <c r="AO58" i="5"/>
  <c r="AO59" i="5"/>
  <c r="AO60" i="5"/>
  <c r="AO61" i="5"/>
  <c r="AO62" i="5"/>
  <c r="AO63" i="5"/>
  <c r="AO64" i="5"/>
  <c r="AO65" i="5"/>
  <c r="AO66" i="5"/>
  <c r="AO67" i="5"/>
  <c r="AO68" i="5"/>
  <c r="AO69" i="5"/>
  <c r="AO70" i="5"/>
  <c r="AO71" i="5"/>
  <c r="AO72" i="5"/>
  <c r="AO73" i="5"/>
  <c r="AO74" i="5"/>
  <c r="AO75" i="5"/>
  <c r="AO76" i="5"/>
  <c r="AO77" i="5"/>
  <c r="C9" i="25" l="1"/>
  <c r="AA3" i="23" l="1"/>
  <c r="AA4" i="23"/>
  <c r="AA5" i="23"/>
  <c r="AA6" i="23"/>
  <c r="AA7" i="23"/>
  <c r="AA8" i="23"/>
  <c r="AA9" i="23"/>
  <c r="AA10" i="23"/>
  <c r="AA11" i="23"/>
  <c r="AA12" i="23"/>
  <c r="AA13" i="23"/>
  <c r="AA14" i="23"/>
  <c r="AA15" i="23"/>
  <c r="AA16" i="23"/>
  <c r="AA17" i="23"/>
  <c r="AA18" i="23"/>
  <c r="AA19" i="23"/>
  <c r="AA20" i="23"/>
  <c r="AA21" i="23"/>
  <c r="AA22" i="23"/>
  <c r="AA23" i="23"/>
  <c r="AA24" i="23"/>
  <c r="AA25" i="23"/>
  <c r="AA26" i="23"/>
  <c r="AA27" i="23"/>
  <c r="AA28" i="23"/>
  <c r="AA29" i="23"/>
  <c r="AA30" i="23"/>
  <c r="AA31" i="23"/>
  <c r="AA32" i="23"/>
  <c r="AA33" i="23"/>
  <c r="AA34" i="23"/>
  <c r="AA35" i="23"/>
  <c r="AA36" i="23"/>
  <c r="AA37" i="23"/>
  <c r="AA38" i="23"/>
  <c r="AA39" i="23"/>
  <c r="AA40" i="23"/>
  <c r="AA41" i="23"/>
  <c r="AA42" i="23"/>
  <c r="AA43" i="23"/>
  <c r="AA44" i="23"/>
  <c r="AA45" i="23"/>
  <c r="AA46" i="23"/>
  <c r="AA47" i="23"/>
  <c r="AA48" i="23"/>
  <c r="AA49" i="23"/>
  <c r="AA50" i="23"/>
  <c r="AA51" i="23"/>
  <c r="AA52" i="23"/>
  <c r="AA53" i="23"/>
  <c r="AA54" i="23"/>
  <c r="AA55" i="23"/>
  <c r="AA56" i="23"/>
  <c r="AA57" i="23"/>
  <c r="AA58" i="23"/>
  <c r="AA59" i="23"/>
  <c r="AA60" i="23"/>
  <c r="AA61" i="23"/>
  <c r="AA62" i="23"/>
  <c r="AA63" i="23"/>
  <c r="AA64" i="23"/>
  <c r="AA65" i="23"/>
  <c r="AA66" i="23"/>
  <c r="AA67" i="23"/>
  <c r="AA68" i="23"/>
  <c r="AA69" i="23"/>
  <c r="AA70" i="23"/>
  <c r="AA71" i="23"/>
  <c r="AA72" i="23"/>
  <c r="AA73" i="23"/>
  <c r="AA74" i="23"/>
  <c r="AA75" i="23"/>
  <c r="AA76" i="23"/>
  <c r="AA77" i="23"/>
  <c r="AA78" i="23"/>
  <c r="AA79" i="23"/>
  <c r="AA80" i="23"/>
  <c r="AA81" i="23"/>
  <c r="AA82" i="23"/>
  <c r="AA83" i="23"/>
  <c r="AA84" i="23"/>
  <c r="AA85" i="23"/>
  <c r="AA86" i="23"/>
  <c r="AA87" i="23"/>
  <c r="AA88" i="23"/>
  <c r="AA89" i="23"/>
  <c r="AA90" i="23"/>
  <c r="AA91" i="23"/>
  <c r="AA92" i="23"/>
  <c r="AA93" i="23"/>
  <c r="AA94" i="23"/>
  <c r="AA95" i="23"/>
  <c r="AA96" i="23"/>
  <c r="AA97" i="23"/>
  <c r="AA98" i="23"/>
  <c r="AA99" i="23"/>
  <c r="AA100" i="23"/>
  <c r="AA101" i="23"/>
  <c r="AA102" i="23"/>
  <c r="AA103" i="23"/>
  <c r="AA104" i="23"/>
  <c r="AA105" i="23"/>
  <c r="AA106" i="23"/>
  <c r="AA107" i="23"/>
  <c r="AA108" i="23"/>
  <c r="AA109" i="23"/>
  <c r="AA110" i="23"/>
  <c r="AA111" i="23"/>
  <c r="AA112" i="23"/>
  <c r="AA113" i="23"/>
  <c r="AA114" i="23"/>
  <c r="AA115" i="23"/>
  <c r="AA116" i="23"/>
  <c r="AA117" i="23"/>
  <c r="AA118" i="23"/>
  <c r="AA119" i="23"/>
  <c r="AA120" i="23"/>
  <c r="AA121" i="23"/>
  <c r="AA122" i="23"/>
  <c r="AA123" i="23"/>
  <c r="AA124" i="23"/>
  <c r="AA125" i="23"/>
  <c r="AA126" i="23"/>
  <c r="AA127" i="23"/>
  <c r="AA128" i="23"/>
  <c r="AA129" i="23"/>
  <c r="AA130" i="23"/>
  <c r="AA131" i="23"/>
  <c r="AA132" i="23"/>
  <c r="AA133" i="23"/>
  <c r="AA134" i="23"/>
  <c r="AA135" i="23"/>
  <c r="AA136" i="23"/>
  <c r="AA137" i="23"/>
  <c r="AA138" i="23"/>
  <c r="AA139" i="23"/>
  <c r="AA140" i="23"/>
  <c r="AA141" i="23"/>
  <c r="AA142" i="23"/>
  <c r="AA143" i="23"/>
  <c r="AA144" i="23"/>
  <c r="AA145" i="23"/>
  <c r="AA146" i="23"/>
  <c r="AA147" i="23"/>
  <c r="AA148" i="23"/>
  <c r="AA149" i="23"/>
  <c r="AA150" i="23"/>
  <c r="AA151" i="23"/>
  <c r="AA152" i="23"/>
  <c r="AA153" i="23"/>
  <c r="AA154" i="23"/>
  <c r="AA155" i="23"/>
  <c r="AA156" i="23"/>
  <c r="AA157" i="23"/>
  <c r="AA158" i="23"/>
  <c r="AA159" i="23"/>
  <c r="AA160" i="23"/>
  <c r="AA161" i="23"/>
  <c r="AA162" i="23"/>
  <c r="AA163" i="23"/>
  <c r="AA164" i="23"/>
  <c r="AA165" i="23"/>
  <c r="AA166" i="23"/>
  <c r="AA167" i="23"/>
  <c r="AA168" i="23"/>
  <c r="AA169" i="23"/>
  <c r="AA170" i="23"/>
  <c r="AA171" i="23"/>
  <c r="AA172" i="23"/>
  <c r="AA173" i="23"/>
  <c r="AA174" i="23"/>
  <c r="AA175" i="23"/>
  <c r="AA176" i="23"/>
  <c r="AA177" i="23"/>
  <c r="AA178" i="23"/>
  <c r="AA179" i="23"/>
  <c r="AA180" i="23"/>
  <c r="AA181" i="23"/>
  <c r="AA182" i="23"/>
  <c r="AA183" i="23"/>
  <c r="AA184" i="23"/>
  <c r="AA185" i="23"/>
  <c r="AA186" i="23"/>
  <c r="AA187" i="23"/>
  <c r="AA188" i="23"/>
  <c r="AA189" i="23"/>
  <c r="AA190" i="23"/>
  <c r="AA191" i="23"/>
  <c r="AA192" i="23"/>
  <c r="AA193" i="23"/>
  <c r="AA194" i="23"/>
  <c r="AA195" i="23"/>
  <c r="AA196" i="23"/>
  <c r="AA197" i="23"/>
  <c r="AA198" i="23"/>
  <c r="AA199" i="23"/>
  <c r="AA200" i="23"/>
  <c r="AA201" i="23"/>
  <c r="AA202" i="23"/>
  <c r="AA203" i="23"/>
  <c r="AA204" i="23"/>
  <c r="AA205" i="23"/>
  <c r="AA206" i="23"/>
  <c r="AA207" i="23"/>
  <c r="AA208" i="23"/>
  <c r="AA209" i="23"/>
  <c r="AA210" i="23"/>
  <c r="AA211" i="23"/>
  <c r="AA212" i="23"/>
  <c r="AA213" i="23"/>
  <c r="AA214" i="23"/>
  <c r="AA215" i="23"/>
  <c r="AA216" i="23"/>
  <c r="AA217" i="23"/>
  <c r="AA218" i="23"/>
  <c r="AA219" i="23"/>
  <c r="AA220" i="23"/>
  <c r="AA221" i="23"/>
  <c r="AA222" i="23"/>
  <c r="AA223" i="23"/>
  <c r="AA224" i="23"/>
  <c r="AA225" i="23"/>
  <c r="AA226" i="23"/>
  <c r="AA227" i="23"/>
  <c r="AA228" i="23"/>
  <c r="AA229" i="23"/>
  <c r="AA230" i="23"/>
  <c r="AA231" i="23"/>
  <c r="AA232" i="23"/>
  <c r="AA233" i="23"/>
  <c r="AA234" i="23"/>
  <c r="AA235" i="23"/>
  <c r="AA236" i="23"/>
  <c r="AA237" i="23"/>
  <c r="AA238" i="23"/>
  <c r="AA239" i="23"/>
  <c r="AA240" i="23"/>
  <c r="AA241" i="23"/>
  <c r="AA242" i="23"/>
  <c r="AA243" i="23"/>
  <c r="AA244" i="23"/>
  <c r="AA245" i="23"/>
  <c r="AA246" i="23"/>
  <c r="AA247" i="23"/>
  <c r="AA248" i="23"/>
  <c r="AA249" i="23"/>
  <c r="AA250" i="23"/>
  <c r="AA251" i="23"/>
  <c r="AA252" i="23"/>
  <c r="AA253" i="23"/>
  <c r="AA254" i="23"/>
  <c r="AA255" i="23"/>
  <c r="AA256" i="23"/>
  <c r="AA257" i="23"/>
  <c r="AA258" i="23"/>
  <c r="AA259" i="23"/>
  <c r="AA260" i="23"/>
  <c r="AA261" i="23"/>
  <c r="AA262" i="23"/>
  <c r="AA263" i="23"/>
  <c r="AA264" i="23"/>
  <c r="AA265" i="23"/>
  <c r="AA266" i="23"/>
  <c r="AA267" i="23"/>
  <c r="AA268" i="23"/>
  <c r="AA269" i="23"/>
  <c r="AA270" i="23"/>
  <c r="AA271" i="23"/>
  <c r="AA272" i="23"/>
  <c r="AA273" i="23"/>
  <c r="AA274" i="23"/>
  <c r="AA275" i="23"/>
  <c r="AA276" i="23"/>
  <c r="AA277" i="23"/>
  <c r="AA278" i="23"/>
  <c r="AA279" i="23"/>
  <c r="AA280" i="23"/>
  <c r="AA281" i="23"/>
  <c r="AA282" i="23"/>
  <c r="AA283" i="23"/>
  <c r="AA284" i="23"/>
  <c r="AA285" i="23"/>
  <c r="AA286" i="23"/>
  <c r="AA287" i="23"/>
  <c r="AA288" i="23"/>
  <c r="AA289" i="23"/>
  <c r="AA290" i="23"/>
  <c r="AA291" i="23"/>
  <c r="AA292" i="23"/>
  <c r="AA293" i="23"/>
  <c r="AA294" i="23"/>
  <c r="AA295" i="23"/>
  <c r="AA296" i="23"/>
  <c r="AA297" i="23"/>
  <c r="AA298" i="23"/>
  <c r="AA299" i="23"/>
  <c r="AA300" i="23"/>
  <c r="AA301" i="23"/>
  <c r="AA302" i="23"/>
  <c r="AA303" i="23"/>
  <c r="AA304" i="23"/>
  <c r="AA305" i="23"/>
  <c r="AA306" i="23"/>
  <c r="AA307" i="23"/>
  <c r="AA308" i="23"/>
  <c r="AA309" i="23"/>
  <c r="AA310" i="23"/>
  <c r="AA311" i="23"/>
  <c r="AA312" i="23"/>
  <c r="AA313" i="23"/>
  <c r="AA314" i="23"/>
  <c r="AA315" i="23"/>
  <c r="AA316" i="23"/>
  <c r="AA317" i="23"/>
  <c r="AA318" i="23"/>
  <c r="AA319" i="23"/>
  <c r="AA320" i="23"/>
  <c r="AA321" i="23"/>
  <c r="AA322" i="23"/>
  <c r="AA323" i="23"/>
  <c r="AA324" i="23"/>
  <c r="AA325" i="23"/>
  <c r="AA326" i="23"/>
  <c r="AA327" i="23"/>
  <c r="AA328" i="23"/>
  <c r="AA329" i="23"/>
  <c r="AA330" i="23"/>
  <c r="AA331" i="23"/>
  <c r="AA332" i="23"/>
  <c r="AA333" i="23"/>
  <c r="AA334" i="23"/>
  <c r="AA335" i="23"/>
  <c r="AA336" i="23"/>
  <c r="AA337" i="23"/>
  <c r="AA338" i="23"/>
  <c r="AA339" i="23"/>
  <c r="AA340" i="23"/>
  <c r="AA341" i="23"/>
  <c r="AA342" i="23"/>
  <c r="AA343" i="23"/>
  <c r="AA344" i="23"/>
  <c r="AA345" i="23"/>
  <c r="AA346" i="23"/>
  <c r="AA347" i="23"/>
  <c r="AA348" i="23"/>
  <c r="AA349" i="23"/>
  <c r="AA350" i="23"/>
  <c r="AA351" i="23"/>
  <c r="AA352" i="23"/>
  <c r="AA353" i="23"/>
  <c r="AA354" i="23"/>
  <c r="AA355" i="23"/>
  <c r="AA356" i="23"/>
  <c r="AA357" i="23"/>
  <c r="AA358" i="23"/>
  <c r="AA359" i="23"/>
  <c r="AA360" i="23"/>
  <c r="AA361" i="23"/>
  <c r="AA362" i="23"/>
  <c r="AA363" i="23"/>
  <c r="AA364" i="23"/>
  <c r="AA365" i="23"/>
  <c r="AA366" i="23"/>
  <c r="AA367" i="23"/>
  <c r="AA368" i="23"/>
  <c r="AA369" i="23"/>
  <c r="AA370" i="23"/>
  <c r="AA371" i="23"/>
  <c r="AA372" i="23"/>
  <c r="AA373" i="23"/>
  <c r="AA374" i="23"/>
  <c r="AA375" i="23"/>
  <c r="AA376" i="23"/>
  <c r="AA377" i="23"/>
  <c r="AA378" i="23"/>
  <c r="AA379" i="23"/>
  <c r="AA380" i="23"/>
  <c r="AA381" i="23"/>
  <c r="AA382" i="23"/>
  <c r="AA383" i="23"/>
  <c r="AA384" i="23"/>
  <c r="AA385" i="23"/>
  <c r="AA386" i="23"/>
  <c r="AA387" i="23"/>
  <c r="AA388" i="23"/>
  <c r="AA389" i="23"/>
  <c r="AA390" i="23"/>
  <c r="AA391" i="23"/>
  <c r="AA392" i="23"/>
  <c r="AA393" i="23"/>
  <c r="AA394" i="23"/>
  <c r="AA395" i="23"/>
  <c r="AA396" i="23"/>
  <c r="AA397" i="23"/>
  <c r="AA398" i="23"/>
  <c r="AA399" i="23"/>
  <c r="AA400" i="23"/>
  <c r="AA401" i="23"/>
  <c r="AA402" i="23"/>
  <c r="AA403" i="23"/>
  <c r="AA404" i="23"/>
  <c r="AA2" i="23"/>
  <c r="AB3" i="23"/>
  <c r="AB4" i="23"/>
  <c r="AB5" i="23"/>
  <c r="AB6" i="23"/>
  <c r="AB7" i="23"/>
  <c r="AB8" i="23"/>
  <c r="AB9" i="23"/>
  <c r="AB10" i="23"/>
  <c r="AB11" i="23"/>
  <c r="AB12" i="23"/>
  <c r="AB13" i="23"/>
  <c r="AB14" i="23"/>
  <c r="AB15" i="23"/>
  <c r="AB16" i="23"/>
  <c r="AB17" i="23"/>
  <c r="AB18" i="23"/>
  <c r="AB19" i="23"/>
  <c r="AB20" i="23"/>
  <c r="AB21" i="23"/>
  <c r="AB22" i="23"/>
  <c r="AB23" i="23"/>
  <c r="AB24" i="23"/>
  <c r="AB25" i="23"/>
  <c r="AB26" i="23"/>
  <c r="AB27" i="23"/>
  <c r="AB28" i="23"/>
  <c r="AB29" i="23"/>
  <c r="AB30" i="23"/>
  <c r="AB31" i="23"/>
  <c r="AB32" i="23"/>
  <c r="AB33" i="23"/>
  <c r="AB34" i="23"/>
  <c r="AB35" i="23"/>
  <c r="AB36" i="23"/>
  <c r="AB37" i="23"/>
  <c r="AB38" i="23"/>
  <c r="AB39" i="23"/>
  <c r="AB40" i="23"/>
  <c r="AB41" i="23"/>
  <c r="AB42" i="23"/>
  <c r="AB43" i="23"/>
  <c r="AB44" i="23"/>
  <c r="AB45" i="23"/>
  <c r="AB46" i="23"/>
  <c r="AB47" i="23"/>
  <c r="AB48" i="23"/>
  <c r="AB49" i="23"/>
  <c r="AB50" i="23"/>
  <c r="AB51" i="23"/>
  <c r="AB52" i="23"/>
  <c r="AB53" i="23"/>
  <c r="AB54" i="23"/>
  <c r="AB55" i="23"/>
  <c r="AB56" i="23"/>
  <c r="AB57" i="23"/>
  <c r="AB58" i="23"/>
  <c r="AB59" i="23"/>
  <c r="AB60" i="23"/>
  <c r="AB61" i="23"/>
  <c r="AB62" i="23"/>
  <c r="AB63" i="23"/>
  <c r="AB64" i="23"/>
  <c r="AB65" i="23"/>
  <c r="AB66" i="23"/>
  <c r="AB67" i="23"/>
  <c r="AB68" i="23"/>
  <c r="AB69" i="23"/>
  <c r="AB70" i="23"/>
  <c r="AB71" i="23"/>
  <c r="AB72" i="23"/>
  <c r="AB73" i="23"/>
  <c r="AB74" i="23"/>
  <c r="AB75" i="23"/>
  <c r="AB76" i="23"/>
  <c r="AB77" i="23"/>
  <c r="AB78" i="23"/>
  <c r="AB79" i="23"/>
  <c r="AB80" i="23"/>
  <c r="AB81" i="23"/>
  <c r="AB82" i="23"/>
  <c r="AB83" i="23"/>
  <c r="AB84" i="23"/>
  <c r="AB85" i="23"/>
  <c r="AB86" i="23"/>
  <c r="AB87" i="23"/>
  <c r="AB88" i="23"/>
  <c r="AB89" i="23"/>
  <c r="AB90" i="23"/>
  <c r="AB91" i="23"/>
  <c r="AB92" i="23"/>
  <c r="AB93" i="23"/>
  <c r="AB94" i="23"/>
  <c r="AB95" i="23"/>
  <c r="AB96" i="23"/>
  <c r="AB97" i="23"/>
  <c r="AB98" i="23"/>
  <c r="AB99" i="23"/>
  <c r="AB100" i="23"/>
  <c r="AB101" i="23"/>
  <c r="AB102" i="23"/>
  <c r="AB103" i="23"/>
  <c r="AB104" i="23"/>
  <c r="AB105" i="23"/>
  <c r="AB106" i="23"/>
  <c r="AB107" i="23"/>
  <c r="AB108" i="23"/>
  <c r="AB109" i="23"/>
  <c r="AB110" i="23"/>
  <c r="AB111" i="23"/>
  <c r="AB112" i="23"/>
  <c r="AB113" i="23"/>
  <c r="AB114" i="23"/>
  <c r="AB115" i="23"/>
  <c r="AB116" i="23"/>
  <c r="AB117" i="23"/>
  <c r="AB118" i="23"/>
  <c r="AB119" i="23"/>
  <c r="AB120" i="23"/>
  <c r="AB121" i="23"/>
  <c r="AB122" i="23"/>
  <c r="AB123" i="23"/>
  <c r="AB124" i="23"/>
  <c r="AB125" i="23"/>
  <c r="AB126" i="23"/>
  <c r="AB127" i="23"/>
  <c r="AB128" i="23"/>
  <c r="AB129" i="23"/>
  <c r="AB130" i="23"/>
  <c r="AB131" i="23"/>
  <c r="AB132" i="23"/>
  <c r="AB133" i="23"/>
  <c r="AB134" i="23"/>
  <c r="AB135" i="23"/>
  <c r="AB136" i="23"/>
  <c r="AB137" i="23"/>
  <c r="AB138" i="23"/>
  <c r="AB139" i="23"/>
  <c r="AB140" i="23"/>
  <c r="AB141" i="23"/>
  <c r="AB142" i="23"/>
  <c r="AB143" i="23"/>
  <c r="AB144" i="23"/>
  <c r="AB145" i="23"/>
  <c r="AB146" i="23"/>
  <c r="AB147" i="23"/>
  <c r="AB148" i="23"/>
  <c r="AB149" i="23"/>
  <c r="AB150" i="23"/>
  <c r="AB151" i="23"/>
  <c r="AB152" i="23"/>
  <c r="AB153" i="23"/>
  <c r="AB154" i="23"/>
  <c r="AB155" i="23"/>
  <c r="AB156" i="23"/>
  <c r="AB157" i="23"/>
  <c r="AB158" i="23"/>
  <c r="AB159" i="23"/>
  <c r="AB160" i="23"/>
  <c r="AB161" i="23"/>
  <c r="AB162" i="23"/>
  <c r="AB163" i="23"/>
  <c r="AB164" i="23"/>
  <c r="AB165" i="23"/>
  <c r="AB166" i="23"/>
  <c r="AB167" i="23"/>
  <c r="AB168" i="23"/>
  <c r="AB169" i="23"/>
  <c r="AB170" i="23"/>
  <c r="AB171" i="23"/>
  <c r="AB172" i="23"/>
  <c r="AB173" i="23"/>
  <c r="AB174" i="23"/>
  <c r="AB175" i="23"/>
  <c r="AB176" i="23"/>
  <c r="AB177" i="23"/>
  <c r="AB178" i="23"/>
  <c r="AB179" i="23"/>
  <c r="AB180" i="23"/>
  <c r="AB181" i="23"/>
  <c r="AB182" i="23"/>
  <c r="AB183" i="23"/>
  <c r="AB184" i="23"/>
  <c r="AB185" i="23"/>
  <c r="AB186" i="23"/>
  <c r="AB187" i="23"/>
  <c r="AB188" i="23"/>
  <c r="AB189" i="23"/>
  <c r="AB190" i="23"/>
  <c r="AB191" i="23"/>
  <c r="AB192" i="23"/>
  <c r="AB193" i="23"/>
  <c r="AB194" i="23"/>
  <c r="AB195" i="23"/>
  <c r="AB196" i="23"/>
  <c r="AB197" i="23"/>
  <c r="AB198" i="23"/>
  <c r="AB199" i="23"/>
  <c r="AB200" i="23"/>
  <c r="AB201" i="23"/>
  <c r="AB202" i="23"/>
  <c r="AB203" i="23"/>
  <c r="AB204" i="23"/>
  <c r="AB205" i="23"/>
  <c r="AB206" i="23"/>
  <c r="AB207" i="23"/>
  <c r="AB208" i="23"/>
  <c r="AB209" i="23"/>
  <c r="AB210" i="23"/>
  <c r="AB211" i="23"/>
  <c r="AB212" i="23"/>
  <c r="AB213" i="23"/>
  <c r="AB214" i="23"/>
  <c r="AB215" i="23"/>
  <c r="AB216" i="23"/>
  <c r="AB217" i="23"/>
  <c r="AB218" i="23"/>
  <c r="AB219" i="23"/>
  <c r="AB220" i="23"/>
  <c r="AB221" i="23"/>
  <c r="AB222" i="23"/>
  <c r="AB223" i="23"/>
  <c r="AB224" i="23"/>
  <c r="AB225" i="23"/>
  <c r="AB226" i="23"/>
  <c r="AB227" i="23"/>
  <c r="AB228" i="23"/>
  <c r="AB229" i="23"/>
  <c r="AB230" i="23"/>
  <c r="AB231" i="23"/>
  <c r="AB232" i="23"/>
  <c r="AB233" i="23"/>
  <c r="AB234" i="23"/>
  <c r="AB235" i="23"/>
  <c r="AB236" i="23"/>
  <c r="AB237" i="23"/>
  <c r="AB238" i="23"/>
  <c r="AB239" i="23"/>
  <c r="AB240" i="23"/>
  <c r="AB241" i="23"/>
  <c r="AB242" i="23"/>
  <c r="AB243" i="23"/>
  <c r="AB244" i="23"/>
  <c r="AB245" i="23"/>
  <c r="AB246" i="23"/>
  <c r="AB247" i="23"/>
  <c r="AB248" i="23"/>
  <c r="AB249" i="23"/>
  <c r="AB250" i="23"/>
  <c r="AB251" i="23"/>
  <c r="AB252" i="23"/>
  <c r="AB253" i="23"/>
  <c r="AB254" i="23"/>
  <c r="AB255" i="23"/>
  <c r="AB256" i="23"/>
  <c r="AB257" i="23"/>
  <c r="AB258" i="23"/>
  <c r="AB259" i="23"/>
  <c r="AB260" i="23"/>
  <c r="AB261" i="23"/>
  <c r="AB262" i="23"/>
  <c r="AB263" i="23"/>
  <c r="AB264" i="23"/>
  <c r="AB265" i="23"/>
  <c r="AB266" i="23"/>
  <c r="AB267" i="23"/>
  <c r="AB268" i="23"/>
  <c r="AB269" i="23"/>
  <c r="AB270" i="23"/>
  <c r="AB271" i="23"/>
  <c r="AB272" i="23"/>
  <c r="AB273" i="23"/>
  <c r="AB274" i="23"/>
  <c r="AB275" i="23"/>
  <c r="AB276" i="23"/>
  <c r="AB277" i="23"/>
  <c r="AB278" i="23"/>
  <c r="AB279" i="23"/>
  <c r="AB280" i="23"/>
  <c r="AB281" i="23"/>
  <c r="AB282" i="23"/>
  <c r="AB283" i="23"/>
  <c r="AB284" i="23"/>
  <c r="AB285" i="23"/>
  <c r="AB286" i="23"/>
  <c r="AB287" i="23"/>
  <c r="AB288" i="23"/>
  <c r="AB289" i="23"/>
  <c r="AB290" i="23"/>
  <c r="AB291" i="23"/>
  <c r="AB292" i="23"/>
  <c r="AB293" i="23"/>
  <c r="AB294" i="23"/>
  <c r="AB295" i="23"/>
  <c r="AB296" i="23"/>
  <c r="AB297" i="23"/>
  <c r="AB298" i="23"/>
  <c r="AB299" i="23"/>
  <c r="AB300" i="23"/>
  <c r="AB301" i="23"/>
  <c r="AB302" i="23"/>
  <c r="AB303" i="23"/>
  <c r="AB304" i="23"/>
  <c r="AB305" i="23"/>
  <c r="AB306" i="23"/>
  <c r="AB307" i="23"/>
  <c r="AB308" i="23"/>
  <c r="AB309" i="23"/>
  <c r="AB310" i="23"/>
  <c r="AB311" i="23"/>
  <c r="AB312" i="23"/>
  <c r="AB313" i="23"/>
  <c r="AB314" i="23"/>
  <c r="AB315" i="23"/>
  <c r="AB316" i="23"/>
  <c r="AB317" i="23"/>
  <c r="AB318" i="23"/>
  <c r="AB319" i="23"/>
  <c r="AB320" i="23"/>
  <c r="AB321" i="23"/>
  <c r="AB322" i="23"/>
  <c r="AB323" i="23"/>
  <c r="AB324" i="23"/>
  <c r="AB325" i="23"/>
  <c r="AB326" i="23"/>
  <c r="AB327" i="23"/>
  <c r="AB328" i="23"/>
  <c r="AB329" i="23"/>
  <c r="AB330" i="23"/>
  <c r="AB331" i="23"/>
  <c r="AB332" i="23"/>
  <c r="AB333" i="23"/>
  <c r="AB334" i="23"/>
  <c r="AB335" i="23"/>
  <c r="AB336" i="23"/>
  <c r="AB337" i="23"/>
  <c r="AB338" i="23"/>
  <c r="AB339" i="23"/>
  <c r="AB340" i="23"/>
  <c r="AB341" i="23"/>
  <c r="AB342" i="23"/>
  <c r="AB343" i="23"/>
  <c r="AB344" i="23"/>
  <c r="AB345" i="23"/>
  <c r="AB346" i="23"/>
  <c r="AB347" i="23"/>
  <c r="AB348" i="23"/>
  <c r="AB349" i="23"/>
  <c r="AB350" i="23"/>
  <c r="AB351" i="23"/>
  <c r="AB352" i="23"/>
  <c r="AB353" i="23"/>
  <c r="AB354" i="23"/>
  <c r="AB355" i="23"/>
  <c r="AB356" i="23"/>
  <c r="AB357" i="23"/>
  <c r="AB358" i="23"/>
  <c r="AB359" i="23"/>
  <c r="AB360" i="23"/>
  <c r="AB361" i="23"/>
  <c r="AB362" i="23"/>
  <c r="AB363" i="23"/>
  <c r="AB364" i="23"/>
  <c r="AB365" i="23"/>
  <c r="AB366" i="23"/>
  <c r="AB367" i="23"/>
  <c r="AB368" i="23"/>
  <c r="AB369" i="23"/>
  <c r="AB370" i="23"/>
  <c r="AB371" i="23"/>
  <c r="AB372" i="23"/>
  <c r="AB373" i="23"/>
  <c r="AB374" i="23"/>
  <c r="AB375" i="23"/>
  <c r="AB376" i="23"/>
  <c r="AB377" i="23"/>
  <c r="AB378" i="23"/>
  <c r="AB379" i="23"/>
  <c r="AB380" i="23"/>
  <c r="AB381" i="23"/>
  <c r="AB382" i="23"/>
  <c r="AB383" i="23"/>
  <c r="AB384" i="23"/>
  <c r="AB385" i="23"/>
  <c r="AB386" i="23"/>
  <c r="AB387" i="23"/>
  <c r="AB388" i="23"/>
  <c r="AB389" i="23"/>
  <c r="AB390" i="23"/>
  <c r="AB391" i="23"/>
  <c r="AB392" i="23"/>
  <c r="AB393" i="23"/>
  <c r="AB394" i="23"/>
  <c r="AB395" i="23"/>
  <c r="AB396" i="23"/>
  <c r="AB397" i="23"/>
  <c r="AB398" i="23"/>
  <c r="AB399" i="23"/>
  <c r="AB400" i="23"/>
  <c r="AB401" i="23"/>
  <c r="AB402" i="23"/>
  <c r="AB403" i="23"/>
  <c r="AB404" i="23"/>
  <c r="AB2" i="23"/>
  <c r="T3" i="23"/>
  <c r="T4" i="23"/>
  <c r="T5" i="23"/>
  <c r="T6" i="23"/>
  <c r="T7" i="23"/>
  <c r="T8" i="23"/>
  <c r="T9" i="23"/>
  <c r="T10" i="23"/>
  <c r="T11" i="23"/>
  <c r="T12" i="23"/>
  <c r="T13" i="23"/>
  <c r="T14" i="23"/>
  <c r="T15" i="23"/>
  <c r="T16" i="23"/>
  <c r="T17" i="23"/>
  <c r="T18" i="23"/>
  <c r="T19" i="23"/>
  <c r="T20" i="23"/>
  <c r="T21" i="23"/>
  <c r="T22" i="23"/>
  <c r="T23" i="23"/>
  <c r="T24" i="23"/>
  <c r="T25" i="23"/>
  <c r="T26" i="23"/>
  <c r="T27" i="23"/>
  <c r="T28" i="23"/>
  <c r="T29" i="23"/>
  <c r="T30" i="23"/>
  <c r="T31" i="23"/>
  <c r="T32" i="23"/>
  <c r="T33" i="23"/>
  <c r="T34" i="23"/>
  <c r="T35" i="23"/>
  <c r="T36" i="23"/>
  <c r="T37" i="23"/>
  <c r="T38" i="23"/>
  <c r="T39" i="23"/>
  <c r="T40" i="23"/>
  <c r="T41" i="23"/>
  <c r="T42" i="23"/>
  <c r="T43" i="23"/>
  <c r="T44" i="23"/>
  <c r="T45" i="23"/>
  <c r="T46" i="23"/>
  <c r="T47" i="23"/>
  <c r="T48" i="23"/>
  <c r="T49" i="23"/>
  <c r="T50" i="23"/>
  <c r="T51" i="23"/>
  <c r="T52" i="23"/>
  <c r="T53" i="23"/>
  <c r="T54" i="23"/>
  <c r="T55" i="23"/>
  <c r="T56" i="23"/>
  <c r="T57" i="23"/>
  <c r="T58" i="23"/>
  <c r="T59" i="23"/>
  <c r="T60" i="23"/>
  <c r="T61" i="23"/>
  <c r="T62" i="23"/>
  <c r="T63" i="23"/>
  <c r="T64" i="23"/>
  <c r="T65" i="23"/>
  <c r="T66" i="23"/>
  <c r="T67" i="23"/>
  <c r="T68" i="23"/>
  <c r="T69" i="23"/>
  <c r="T70" i="23"/>
  <c r="T71" i="23"/>
  <c r="T72" i="23"/>
  <c r="T73" i="23"/>
  <c r="T74" i="23"/>
  <c r="T75" i="23"/>
  <c r="T76" i="23"/>
  <c r="T77" i="23"/>
  <c r="T78" i="23"/>
  <c r="T79" i="23"/>
  <c r="T80" i="23"/>
  <c r="T81" i="23"/>
  <c r="T82" i="23"/>
  <c r="T83" i="23"/>
  <c r="T84" i="23"/>
  <c r="T85" i="23"/>
  <c r="T86" i="23"/>
  <c r="T87" i="23"/>
  <c r="T88" i="23"/>
  <c r="T89" i="23"/>
  <c r="T90" i="23"/>
  <c r="T91" i="23"/>
  <c r="T92" i="23"/>
  <c r="T93" i="23"/>
  <c r="T94" i="23"/>
  <c r="T95" i="23"/>
  <c r="T96" i="23"/>
  <c r="T97" i="23"/>
  <c r="T98" i="23"/>
  <c r="T99" i="23"/>
  <c r="T100" i="23"/>
  <c r="T101" i="23"/>
  <c r="T102" i="23"/>
  <c r="T103" i="23"/>
  <c r="T104" i="23"/>
  <c r="T105" i="23"/>
  <c r="T106" i="23"/>
  <c r="T107" i="23"/>
  <c r="T108" i="23"/>
  <c r="T109" i="23"/>
  <c r="T110" i="23"/>
  <c r="T111" i="23"/>
  <c r="T112" i="23"/>
  <c r="T113" i="23"/>
  <c r="T114" i="23"/>
  <c r="T115" i="23"/>
  <c r="T116" i="23"/>
  <c r="T117" i="23"/>
  <c r="T118" i="23"/>
  <c r="T119" i="23"/>
  <c r="T120" i="23"/>
  <c r="T121" i="23"/>
  <c r="T122" i="23"/>
  <c r="T123" i="23"/>
  <c r="T124" i="23"/>
  <c r="T125" i="23"/>
  <c r="T126" i="23"/>
  <c r="T127" i="23"/>
  <c r="T128" i="23"/>
  <c r="T129" i="23"/>
  <c r="T130" i="23"/>
  <c r="T131" i="23"/>
  <c r="T132" i="23"/>
  <c r="T133" i="23"/>
  <c r="T134" i="23"/>
  <c r="T135" i="23"/>
  <c r="T136" i="23"/>
  <c r="T137" i="23"/>
  <c r="T138" i="23"/>
  <c r="T139" i="23"/>
  <c r="T140" i="23"/>
  <c r="T141" i="23"/>
  <c r="T142" i="23"/>
  <c r="T143" i="23"/>
  <c r="T144" i="23"/>
  <c r="T145" i="23"/>
  <c r="T146" i="23"/>
  <c r="T147" i="23"/>
  <c r="T148" i="23"/>
  <c r="T149" i="23"/>
  <c r="T150" i="23"/>
  <c r="T151" i="23"/>
  <c r="T152" i="23"/>
  <c r="T153" i="23"/>
  <c r="T154" i="23"/>
  <c r="T155" i="23"/>
  <c r="T156" i="23"/>
  <c r="T157" i="23"/>
  <c r="T158" i="23"/>
  <c r="T159" i="23"/>
  <c r="T160" i="23"/>
  <c r="T161" i="23"/>
  <c r="T162" i="23"/>
  <c r="T163" i="23"/>
  <c r="T164" i="23"/>
  <c r="T165" i="23"/>
  <c r="T166" i="23"/>
  <c r="T167" i="23"/>
  <c r="T168" i="23"/>
  <c r="T169" i="23"/>
  <c r="T170" i="23"/>
  <c r="T171" i="23"/>
  <c r="T172" i="23"/>
  <c r="T173" i="23"/>
  <c r="T174" i="23"/>
  <c r="T175" i="23"/>
  <c r="T176" i="23"/>
  <c r="T177" i="23"/>
  <c r="T178" i="23"/>
  <c r="T179" i="23"/>
  <c r="T180" i="23"/>
  <c r="T181" i="23"/>
  <c r="T182" i="23"/>
  <c r="T183" i="23"/>
  <c r="T184" i="23"/>
  <c r="T185" i="23"/>
  <c r="T186" i="23"/>
  <c r="T187" i="23"/>
  <c r="T188" i="23"/>
  <c r="T189" i="23"/>
  <c r="T190" i="23"/>
  <c r="T191" i="23"/>
  <c r="T192" i="23"/>
  <c r="T193" i="23"/>
  <c r="T194" i="23"/>
  <c r="T195" i="23"/>
  <c r="T196" i="23"/>
  <c r="T197" i="23"/>
  <c r="T198" i="23"/>
  <c r="T199" i="23"/>
  <c r="T200" i="23"/>
  <c r="T201" i="23"/>
  <c r="T202" i="23"/>
  <c r="T203" i="23"/>
  <c r="T204" i="23"/>
  <c r="T205" i="23"/>
  <c r="T206" i="23"/>
  <c r="T207" i="23"/>
  <c r="T208" i="23"/>
  <c r="T209" i="23"/>
  <c r="T210" i="23"/>
  <c r="T211" i="23"/>
  <c r="T212" i="23"/>
  <c r="T213" i="23"/>
  <c r="T214" i="23"/>
  <c r="T215" i="23"/>
  <c r="T216" i="23"/>
  <c r="T217" i="23"/>
  <c r="T218" i="23"/>
  <c r="T219" i="23"/>
  <c r="T220" i="23"/>
  <c r="T221" i="23"/>
  <c r="T222" i="23"/>
  <c r="T223" i="23"/>
  <c r="T224" i="23"/>
  <c r="T225" i="23"/>
  <c r="T226" i="23"/>
  <c r="T227" i="23"/>
  <c r="T228" i="23"/>
  <c r="T229" i="23"/>
  <c r="T230" i="23"/>
  <c r="T231" i="23"/>
  <c r="T232" i="23"/>
  <c r="T233" i="23"/>
  <c r="T234" i="23"/>
  <c r="T235" i="23"/>
  <c r="T236" i="23"/>
  <c r="T237" i="23"/>
  <c r="T238" i="23"/>
  <c r="T239" i="23"/>
  <c r="T240" i="23"/>
  <c r="T241" i="23"/>
  <c r="T242" i="23"/>
  <c r="T243" i="23"/>
  <c r="T244" i="23"/>
  <c r="T245" i="23"/>
  <c r="T246" i="23"/>
  <c r="T247" i="23"/>
  <c r="T248" i="23"/>
  <c r="T249" i="23"/>
  <c r="T250" i="23"/>
  <c r="T251" i="23"/>
  <c r="T252" i="23"/>
  <c r="T253" i="23"/>
  <c r="T254" i="23"/>
  <c r="T255" i="23"/>
  <c r="T256" i="23"/>
  <c r="T257" i="23"/>
  <c r="T258" i="23"/>
  <c r="T259" i="23"/>
  <c r="T260" i="23"/>
  <c r="T261" i="23"/>
  <c r="T262" i="23"/>
  <c r="T263" i="23"/>
  <c r="T264" i="23"/>
  <c r="T265" i="23"/>
  <c r="T266" i="23"/>
  <c r="T267" i="23"/>
  <c r="T268" i="23"/>
  <c r="T269" i="23"/>
  <c r="T270" i="23"/>
  <c r="T271" i="23"/>
  <c r="T272" i="23"/>
  <c r="T273" i="23"/>
  <c r="T274" i="23"/>
  <c r="T275" i="23"/>
  <c r="T276" i="23"/>
  <c r="T277" i="23"/>
  <c r="T278" i="23"/>
  <c r="T279" i="23"/>
  <c r="T280" i="23"/>
  <c r="T281" i="23"/>
  <c r="T282" i="23"/>
  <c r="T283" i="23"/>
  <c r="T284" i="23"/>
  <c r="T285" i="23"/>
  <c r="T286" i="23"/>
  <c r="T287" i="23"/>
  <c r="T288" i="23"/>
  <c r="T289" i="23"/>
  <c r="T290" i="23"/>
  <c r="T291" i="23"/>
  <c r="T292" i="23"/>
  <c r="T293" i="23"/>
  <c r="T294" i="23"/>
  <c r="T295" i="23"/>
  <c r="T296" i="23"/>
  <c r="T297" i="23"/>
  <c r="T298" i="23"/>
  <c r="T299" i="23"/>
  <c r="T300" i="23"/>
  <c r="T301" i="23"/>
  <c r="T302" i="23"/>
  <c r="T303" i="23"/>
  <c r="T304" i="23"/>
  <c r="T305" i="23"/>
  <c r="T306" i="23"/>
  <c r="T307" i="23"/>
  <c r="T308" i="23"/>
  <c r="T309" i="23"/>
  <c r="T310" i="23"/>
  <c r="T311" i="23"/>
  <c r="T312" i="23"/>
  <c r="T313" i="23"/>
  <c r="T314" i="23"/>
  <c r="T315" i="23"/>
  <c r="T316" i="23"/>
  <c r="T317" i="23"/>
  <c r="T318" i="23"/>
  <c r="T319" i="23"/>
  <c r="T320" i="23"/>
  <c r="T321" i="23"/>
  <c r="T322" i="23"/>
  <c r="T323" i="23"/>
  <c r="T324" i="23"/>
  <c r="T325" i="23"/>
  <c r="T326" i="23"/>
  <c r="T327" i="23"/>
  <c r="T328" i="23"/>
  <c r="T329" i="23"/>
  <c r="T330" i="23"/>
  <c r="T331" i="23"/>
  <c r="T332" i="23"/>
  <c r="T333" i="23"/>
  <c r="T334" i="23"/>
  <c r="T335" i="23"/>
  <c r="T336" i="23"/>
  <c r="T337" i="23"/>
  <c r="T338" i="23"/>
  <c r="T339" i="23"/>
  <c r="T340" i="23"/>
  <c r="T341" i="23"/>
  <c r="T342" i="23"/>
  <c r="T343" i="23"/>
  <c r="T344" i="23"/>
  <c r="T345" i="23"/>
  <c r="T346" i="23"/>
  <c r="T347" i="23"/>
  <c r="T348" i="23"/>
  <c r="T349" i="23"/>
  <c r="T350" i="23"/>
  <c r="T351" i="23"/>
  <c r="T352" i="23"/>
  <c r="T353" i="23"/>
  <c r="T354" i="23"/>
  <c r="T355" i="23"/>
  <c r="T356" i="23"/>
  <c r="T357" i="23"/>
  <c r="T358" i="23"/>
  <c r="T359" i="23"/>
  <c r="T360" i="23"/>
  <c r="T361" i="23"/>
  <c r="T362" i="23"/>
  <c r="T363" i="23"/>
  <c r="T364" i="23"/>
  <c r="T365" i="23"/>
  <c r="T366" i="23"/>
  <c r="T367" i="23"/>
  <c r="T368" i="23"/>
  <c r="T369" i="23"/>
  <c r="T370" i="23"/>
  <c r="T371" i="23"/>
  <c r="T372" i="23"/>
  <c r="T373" i="23"/>
  <c r="T374" i="23"/>
  <c r="T375" i="23"/>
  <c r="T376" i="23"/>
  <c r="T377" i="23"/>
  <c r="T378" i="23"/>
  <c r="T379" i="23"/>
  <c r="T380" i="23"/>
  <c r="T381" i="23"/>
  <c r="T382" i="23"/>
  <c r="T383" i="23"/>
  <c r="T384" i="23"/>
  <c r="T385" i="23"/>
  <c r="T386" i="23"/>
  <c r="T387" i="23"/>
  <c r="T388" i="23"/>
  <c r="T389" i="23"/>
  <c r="T390" i="23"/>
  <c r="T391" i="23"/>
  <c r="T392" i="23"/>
  <c r="T393" i="23"/>
  <c r="T394" i="23"/>
  <c r="T395" i="23"/>
  <c r="T396" i="23"/>
  <c r="T397" i="23"/>
  <c r="T398" i="23"/>
  <c r="T399" i="23"/>
  <c r="T400" i="23"/>
  <c r="T401" i="23"/>
  <c r="T402" i="23"/>
  <c r="T403" i="23"/>
  <c r="T404" i="23"/>
  <c r="T2" i="23"/>
  <c r="X2" i="23"/>
  <c r="U3" i="23"/>
  <c r="U4" i="23"/>
  <c r="U5" i="23"/>
  <c r="U6" i="23"/>
  <c r="U7" i="23"/>
  <c r="U8" i="23"/>
  <c r="U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U40" i="23"/>
  <c r="U41" i="23"/>
  <c r="U42" i="23"/>
  <c r="U43" i="23"/>
  <c r="U44" i="23"/>
  <c r="U45" i="23"/>
  <c r="U46" i="23"/>
  <c r="U47" i="23"/>
  <c r="U48" i="23"/>
  <c r="U49" i="23"/>
  <c r="U50" i="23"/>
  <c r="U51" i="23"/>
  <c r="U52" i="23"/>
  <c r="U53" i="23"/>
  <c r="U54" i="23"/>
  <c r="U55" i="23"/>
  <c r="U56" i="23"/>
  <c r="U57" i="23"/>
  <c r="U58" i="23"/>
  <c r="U59" i="23"/>
  <c r="U60" i="23"/>
  <c r="U61" i="23"/>
  <c r="U62" i="23"/>
  <c r="U63" i="23"/>
  <c r="U64" i="23"/>
  <c r="U65" i="23"/>
  <c r="U66" i="23"/>
  <c r="U67" i="23"/>
  <c r="U68" i="23"/>
  <c r="U69" i="23"/>
  <c r="U70" i="23"/>
  <c r="U71" i="23"/>
  <c r="U72" i="23"/>
  <c r="U73" i="23"/>
  <c r="U74" i="23"/>
  <c r="U75" i="23"/>
  <c r="U76" i="23"/>
  <c r="U77" i="23"/>
  <c r="U78" i="23"/>
  <c r="U79" i="23"/>
  <c r="U80" i="23"/>
  <c r="U81" i="23"/>
  <c r="U82" i="23"/>
  <c r="U83" i="23"/>
  <c r="U84" i="23"/>
  <c r="U85" i="23"/>
  <c r="U86" i="23"/>
  <c r="U87" i="23"/>
  <c r="U88" i="23"/>
  <c r="U89" i="23"/>
  <c r="U90" i="23"/>
  <c r="U91" i="23"/>
  <c r="U92" i="23"/>
  <c r="U93" i="23"/>
  <c r="U94" i="23"/>
  <c r="U95" i="23"/>
  <c r="U96" i="23"/>
  <c r="U97" i="23"/>
  <c r="U98" i="23"/>
  <c r="U99" i="23"/>
  <c r="U100" i="23"/>
  <c r="U101" i="23"/>
  <c r="U102" i="23"/>
  <c r="U103" i="23"/>
  <c r="U104" i="23"/>
  <c r="U105" i="23"/>
  <c r="U106" i="23"/>
  <c r="U107" i="23"/>
  <c r="U108" i="23"/>
  <c r="U109" i="23"/>
  <c r="U110" i="23"/>
  <c r="U111" i="23"/>
  <c r="U112" i="23"/>
  <c r="U113" i="23"/>
  <c r="U114" i="23"/>
  <c r="U115" i="23"/>
  <c r="U116" i="23"/>
  <c r="U117" i="23"/>
  <c r="U118" i="23"/>
  <c r="U119" i="23"/>
  <c r="U120" i="23"/>
  <c r="U121" i="23"/>
  <c r="U122" i="23"/>
  <c r="U123" i="23"/>
  <c r="U124" i="23"/>
  <c r="U125" i="23"/>
  <c r="U126" i="23"/>
  <c r="U127" i="23"/>
  <c r="U128" i="23"/>
  <c r="U129" i="23"/>
  <c r="U130" i="23"/>
  <c r="U131" i="23"/>
  <c r="U132" i="23"/>
  <c r="U133" i="23"/>
  <c r="U134" i="23"/>
  <c r="U135" i="23"/>
  <c r="U136" i="23"/>
  <c r="U137" i="23"/>
  <c r="U138" i="23"/>
  <c r="U139" i="23"/>
  <c r="U140" i="23"/>
  <c r="U141" i="23"/>
  <c r="U142" i="23"/>
  <c r="U143" i="23"/>
  <c r="U144" i="23"/>
  <c r="U145" i="23"/>
  <c r="U146" i="23"/>
  <c r="U147" i="23"/>
  <c r="U148" i="23"/>
  <c r="U149" i="23"/>
  <c r="U150" i="23"/>
  <c r="U151" i="23"/>
  <c r="U152" i="23"/>
  <c r="U153" i="23"/>
  <c r="U154" i="23"/>
  <c r="U155" i="23"/>
  <c r="U156" i="23"/>
  <c r="U157" i="23"/>
  <c r="U158" i="23"/>
  <c r="U159" i="23"/>
  <c r="U160" i="23"/>
  <c r="U161" i="23"/>
  <c r="U162" i="23"/>
  <c r="U163" i="23"/>
  <c r="U164" i="23"/>
  <c r="U165" i="23"/>
  <c r="U166" i="23"/>
  <c r="U167" i="23"/>
  <c r="U168" i="23"/>
  <c r="U169" i="23"/>
  <c r="U170" i="23"/>
  <c r="U171" i="23"/>
  <c r="U172" i="23"/>
  <c r="U173" i="23"/>
  <c r="U174" i="23"/>
  <c r="U175" i="23"/>
  <c r="U176" i="23"/>
  <c r="U177" i="23"/>
  <c r="U178" i="23"/>
  <c r="U179" i="23"/>
  <c r="U180" i="23"/>
  <c r="U181" i="23"/>
  <c r="U182" i="23"/>
  <c r="U183" i="23"/>
  <c r="U184" i="23"/>
  <c r="U185" i="23"/>
  <c r="U186" i="23"/>
  <c r="U187" i="23"/>
  <c r="U188" i="23"/>
  <c r="U189" i="23"/>
  <c r="U190" i="23"/>
  <c r="U191" i="23"/>
  <c r="U192" i="23"/>
  <c r="U193" i="23"/>
  <c r="U194" i="23"/>
  <c r="U195" i="23"/>
  <c r="U196" i="23"/>
  <c r="U197" i="23"/>
  <c r="U198" i="23"/>
  <c r="U199" i="23"/>
  <c r="U200" i="23"/>
  <c r="U201" i="23"/>
  <c r="U202" i="23"/>
  <c r="U203" i="23"/>
  <c r="U204" i="23"/>
  <c r="U205" i="23"/>
  <c r="U206" i="23"/>
  <c r="U207" i="23"/>
  <c r="U208" i="23"/>
  <c r="U209" i="23"/>
  <c r="U210" i="23"/>
  <c r="U211" i="23"/>
  <c r="U212" i="23"/>
  <c r="U213" i="23"/>
  <c r="U214" i="23"/>
  <c r="U215" i="23"/>
  <c r="U216" i="23"/>
  <c r="U217" i="23"/>
  <c r="U218" i="23"/>
  <c r="U219" i="23"/>
  <c r="U220" i="23"/>
  <c r="U221" i="23"/>
  <c r="U222" i="23"/>
  <c r="U223" i="23"/>
  <c r="U224" i="23"/>
  <c r="U225" i="23"/>
  <c r="U226" i="23"/>
  <c r="U227" i="23"/>
  <c r="U228" i="23"/>
  <c r="U229" i="23"/>
  <c r="U230" i="23"/>
  <c r="U231" i="23"/>
  <c r="U232" i="23"/>
  <c r="U233" i="23"/>
  <c r="U234" i="23"/>
  <c r="U235" i="23"/>
  <c r="U236" i="23"/>
  <c r="U237" i="23"/>
  <c r="U238" i="23"/>
  <c r="U239" i="23"/>
  <c r="U240" i="23"/>
  <c r="U241" i="23"/>
  <c r="U242" i="23"/>
  <c r="U243" i="23"/>
  <c r="U244" i="23"/>
  <c r="U245" i="23"/>
  <c r="U246" i="23"/>
  <c r="U247" i="23"/>
  <c r="U248" i="23"/>
  <c r="U249" i="23"/>
  <c r="U250" i="23"/>
  <c r="U251" i="23"/>
  <c r="U252" i="23"/>
  <c r="U253" i="23"/>
  <c r="U254" i="23"/>
  <c r="U255" i="23"/>
  <c r="U256" i="23"/>
  <c r="U257" i="23"/>
  <c r="U258" i="23"/>
  <c r="U259" i="23"/>
  <c r="U260" i="23"/>
  <c r="U261" i="23"/>
  <c r="U262" i="23"/>
  <c r="U263" i="23"/>
  <c r="U264" i="23"/>
  <c r="U265" i="23"/>
  <c r="U266" i="23"/>
  <c r="U267" i="23"/>
  <c r="U268" i="23"/>
  <c r="U269" i="23"/>
  <c r="U270" i="23"/>
  <c r="U271" i="23"/>
  <c r="U272" i="23"/>
  <c r="U273" i="23"/>
  <c r="U274" i="23"/>
  <c r="U275" i="23"/>
  <c r="U276" i="23"/>
  <c r="U277" i="23"/>
  <c r="U278" i="23"/>
  <c r="U279" i="23"/>
  <c r="U280" i="23"/>
  <c r="U281" i="23"/>
  <c r="U282" i="23"/>
  <c r="U283" i="23"/>
  <c r="U284" i="23"/>
  <c r="U285" i="23"/>
  <c r="U286" i="23"/>
  <c r="U287" i="23"/>
  <c r="U288" i="23"/>
  <c r="U289" i="23"/>
  <c r="U290" i="23"/>
  <c r="U291" i="23"/>
  <c r="U292" i="23"/>
  <c r="U293" i="23"/>
  <c r="U294" i="23"/>
  <c r="U295" i="23"/>
  <c r="U296" i="23"/>
  <c r="U297" i="23"/>
  <c r="U298" i="23"/>
  <c r="U299" i="23"/>
  <c r="U300" i="23"/>
  <c r="U301" i="23"/>
  <c r="U302" i="23"/>
  <c r="U303" i="23"/>
  <c r="U304" i="23"/>
  <c r="U305" i="23"/>
  <c r="U306" i="23"/>
  <c r="U307" i="23"/>
  <c r="U308" i="23"/>
  <c r="U309" i="23"/>
  <c r="U310" i="23"/>
  <c r="U311" i="23"/>
  <c r="U312" i="23"/>
  <c r="U313" i="23"/>
  <c r="U314" i="23"/>
  <c r="U315" i="23"/>
  <c r="U316" i="23"/>
  <c r="U317" i="23"/>
  <c r="U318" i="23"/>
  <c r="U319" i="23"/>
  <c r="U320" i="23"/>
  <c r="U321" i="23"/>
  <c r="U322" i="23"/>
  <c r="U323" i="23"/>
  <c r="U324" i="23"/>
  <c r="U325" i="23"/>
  <c r="U326" i="23"/>
  <c r="U327" i="23"/>
  <c r="U328" i="23"/>
  <c r="U329" i="23"/>
  <c r="U330" i="23"/>
  <c r="U331" i="23"/>
  <c r="U332" i="23"/>
  <c r="U333" i="23"/>
  <c r="U334" i="23"/>
  <c r="U335" i="23"/>
  <c r="U336" i="23"/>
  <c r="U337" i="23"/>
  <c r="U338" i="23"/>
  <c r="U339" i="23"/>
  <c r="U340" i="23"/>
  <c r="U341" i="23"/>
  <c r="U342" i="23"/>
  <c r="U343" i="23"/>
  <c r="U344" i="23"/>
  <c r="U345" i="23"/>
  <c r="U346" i="23"/>
  <c r="U347" i="23"/>
  <c r="U348" i="23"/>
  <c r="U349" i="23"/>
  <c r="U350" i="23"/>
  <c r="U351" i="23"/>
  <c r="U352" i="23"/>
  <c r="U353" i="23"/>
  <c r="U354" i="23"/>
  <c r="U355" i="23"/>
  <c r="U356" i="23"/>
  <c r="U357" i="23"/>
  <c r="U358" i="23"/>
  <c r="U359" i="23"/>
  <c r="U360" i="23"/>
  <c r="U361" i="23"/>
  <c r="U362" i="23"/>
  <c r="U363" i="23"/>
  <c r="U364" i="23"/>
  <c r="U365" i="23"/>
  <c r="U366" i="23"/>
  <c r="U367" i="23"/>
  <c r="U368" i="23"/>
  <c r="U369" i="23"/>
  <c r="U370" i="23"/>
  <c r="U371" i="23"/>
  <c r="U372" i="23"/>
  <c r="U373" i="23"/>
  <c r="U374" i="23"/>
  <c r="U375" i="23"/>
  <c r="U376" i="23"/>
  <c r="U377" i="23"/>
  <c r="U378" i="23"/>
  <c r="U379" i="23"/>
  <c r="U380" i="23"/>
  <c r="U381" i="23"/>
  <c r="U382" i="23"/>
  <c r="U383" i="23"/>
  <c r="U384" i="23"/>
  <c r="U385" i="23"/>
  <c r="U386" i="23"/>
  <c r="U387" i="23"/>
  <c r="U388" i="23"/>
  <c r="U389" i="23"/>
  <c r="U390" i="23"/>
  <c r="U391" i="23"/>
  <c r="U392" i="23"/>
  <c r="U393" i="23"/>
  <c r="U394" i="23"/>
  <c r="U395" i="23"/>
  <c r="U396" i="23"/>
  <c r="U397" i="23"/>
  <c r="U398" i="23"/>
  <c r="U399" i="23"/>
  <c r="U400" i="23"/>
  <c r="U401" i="23"/>
  <c r="U402" i="23"/>
  <c r="U403" i="23"/>
  <c r="U404" i="23"/>
  <c r="U2" i="23"/>
  <c r="M3" i="23"/>
  <c r="M4" i="23"/>
  <c r="M5" i="23"/>
  <c r="M6" i="23"/>
  <c r="M7" i="23"/>
  <c r="M8" i="23"/>
  <c r="M9" i="23"/>
  <c r="M10" i="23"/>
  <c r="M11" i="23"/>
  <c r="M12" i="23"/>
  <c r="M13" i="23"/>
  <c r="M14" i="23"/>
  <c r="M15" i="23"/>
  <c r="M16" i="23"/>
  <c r="M17" i="23"/>
  <c r="M18" i="23"/>
  <c r="M19" i="23"/>
  <c r="M20" i="23"/>
  <c r="M21" i="23"/>
  <c r="M22" i="23"/>
  <c r="M23" i="23"/>
  <c r="M24" i="23"/>
  <c r="M25" i="23"/>
  <c r="M26" i="23"/>
  <c r="M27" i="23"/>
  <c r="M28" i="23"/>
  <c r="M29" i="23"/>
  <c r="M30" i="23"/>
  <c r="M31" i="23"/>
  <c r="M32" i="23"/>
  <c r="M33" i="23"/>
  <c r="M34" i="23"/>
  <c r="M35" i="23"/>
  <c r="M36" i="23"/>
  <c r="M37" i="23"/>
  <c r="M38" i="23"/>
  <c r="M39" i="23"/>
  <c r="M40" i="23"/>
  <c r="M41" i="23"/>
  <c r="M42" i="23"/>
  <c r="M43" i="23"/>
  <c r="M44" i="23"/>
  <c r="M45" i="23"/>
  <c r="M46" i="23"/>
  <c r="M47" i="23"/>
  <c r="M48" i="23"/>
  <c r="M49" i="23"/>
  <c r="M50" i="23"/>
  <c r="M51" i="23"/>
  <c r="M52" i="23"/>
  <c r="M53" i="23"/>
  <c r="M54" i="23"/>
  <c r="M55" i="23"/>
  <c r="M56" i="23"/>
  <c r="M57" i="23"/>
  <c r="M58" i="23"/>
  <c r="M59" i="23"/>
  <c r="M60" i="23"/>
  <c r="M61" i="23"/>
  <c r="M62" i="23"/>
  <c r="M63" i="23"/>
  <c r="M64" i="23"/>
  <c r="M65" i="23"/>
  <c r="M66" i="23"/>
  <c r="M67" i="23"/>
  <c r="M68" i="23"/>
  <c r="M69" i="23"/>
  <c r="M70" i="23"/>
  <c r="M71" i="23"/>
  <c r="M72" i="23"/>
  <c r="M73" i="23"/>
  <c r="M74" i="23"/>
  <c r="M75" i="23"/>
  <c r="M76" i="23"/>
  <c r="M77" i="23"/>
  <c r="M78" i="23"/>
  <c r="M79" i="23"/>
  <c r="M80" i="23"/>
  <c r="M81" i="23"/>
  <c r="M82" i="23"/>
  <c r="M83" i="23"/>
  <c r="M84" i="23"/>
  <c r="M85" i="23"/>
  <c r="M86" i="23"/>
  <c r="M87" i="23"/>
  <c r="M88" i="23"/>
  <c r="M89" i="23"/>
  <c r="M90" i="23"/>
  <c r="M91" i="23"/>
  <c r="M92" i="23"/>
  <c r="M93" i="23"/>
  <c r="M94" i="23"/>
  <c r="M95" i="23"/>
  <c r="M96" i="23"/>
  <c r="M97" i="23"/>
  <c r="M98" i="23"/>
  <c r="M99" i="23"/>
  <c r="M100" i="23"/>
  <c r="M101" i="23"/>
  <c r="M102" i="23"/>
  <c r="M103" i="23"/>
  <c r="M104" i="23"/>
  <c r="M105" i="23"/>
  <c r="M106" i="23"/>
  <c r="M107" i="23"/>
  <c r="M108" i="23"/>
  <c r="M109" i="23"/>
  <c r="M110" i="23"/>
  <c r="M111" i="23"/>
  <c r="M112" i="23"/>
  <c r="M113" i="23"/>
  <c r="M114" i="23"/>
  <c r="M115" i="23"/>
  <c r="M116" i="23"/>
  <c r="M117" i="23"/>
  <c r="M118" i="23"/>
  <c r="M119" i="23"/>
  <c r="M120" i="23"/>
  <c r="M121" i="23"/>
  <c r="M122" i="23"/>
  <c r="M123" i="23"/>
  <c r="M124" i="23"/>
  <c r="M125" i="23"/>
  <c r="M126" i="23"/>
  <c r="M127" i="23"/>
  <c r="M128" i="23"/>
  <c r="M129" i="23"/>
  <c r="M130" i="23"/>
  <c r="M131" i="23"/>
  <c r="M132" i="23"/>
  <c r="M133" i="23"/>
  <c r="M134" i="23"/>
  <c r="M135" i="23"/>
  <c r="M136" i="23"/>
  <c r="M137" i="23"/>
  <c r="M138" i="23"/>
  <c r="M139" i="23"/>
  <c r="M140" i="23"/>
  <c r="M141" i="23"/>
  <c r="M142" i="23"/>
  <c r="M143" i="23"/>
  <c r="M144" i="23"/>
  <c r="M145" i="23"/>
  <c r="M146" i="23"/>
  <c r="M147" i="23"/>
  <c r="M148" i="23"/>
  <c r="M149" i="23"/>
  <c r="M150" i="23"/>
  <c r="M151" i="23"/>
  <c r="M152" i="23"/>
  <c r="M153" i="23"/>
  <c r="M154" i="23"/>
  <c r="M155" i="23"/>
  <c r="M156" i="23"/>
  <c r="M157" i="23"/>
  <c r="M158" i="23"/>
  <c r="M159" i="23"/>
  <c r="M160" i="23"/>
  <c r="M161" i="23"/>
  <c r="M162" i="23"/>
  <c r="M163" i="23"/>
  <c r="M164" i="23"/>
  <c r="M165" i="23"/>
  <c r="M166" i="23"/>
  <c r="M167" i="23"/>
  <c r="M168" i="23"/>
  <c r="M169" i="23"/>
  <c r="M170" i="23"/>
  <c r="M171" i="23"/>
  <c r="M172" i="23"/>
  <c r="M173" i="23"/>
  <c r="M174" i="23"/>
  <c r="M175" i="23"/>
  <c r="M176" i="23"/>
  <c r="M177" i="23"/>
  <c r="M178" i="23"/>
  <c r="M179" i="23"/>
  <c r="M180" i="23"/>
  <c r="M181" i="23"/>
  <c r="M182" i="23"/>
  <c r="M183" i="23"/>
  <c r="M184" i="23"/>
  <c r="M185" i="23"/>
  <c r="M186" i="23"/>
  <c r="M187" i="23"/>
  <c r="M188" i="23"/>
  <c r="M189" i="23"/>
  <c r="M190" i="23"/>
  <c r="M191" i="23"/>
  <c r="M192" i="23"/>
  <c r="M193" i="23"/>
  <c r="M194" i="23"/>
  <c r="M195" i="23"/>
  <c r="M196" i="23"/>
  <c r="M197" i="23"/>
  <c r="M198" i="23"/>
  <c r="M199" i="23"/>
  <c r="M200" i="23"/>
  <c r="M201" i="23"/>
  <c r="M202" i="23"/>
  <c r="M203" i="23"/>
  <c r="M204" i="23"/>
  <c r="M205" i="23"/>
  <c r="M206" i="23"/>
  <c r="M207" i="23"/>
  <c r="M208" i="23"/>
  <c r="M209" i="23"/>
  <c r="M210" i="23"/>
  <c r="M211" i="23"/>
  <c r="M212" i="23"/>
  <c r="M213" i="23"/>
  <c r="M214" i="23"/>
  <c r="M215" i="23"/>
  <c r="M216" i="23"/>
  <c r="M217" i="23"/>
  <c r="M218" i="23"/>
  <c r="M219" i="23"/>
  <c r="M220" i="23"/>
  <c r="M221" i="23"/>
  <c r="M222" i="23"/>
  <c r="M223" i="23"/>
  <c r="M224" i="23"/>
  <c r="M225" i="23"/>
  <c r="M226" i="23"/>
  <c r="M227" i="23"/>
  <c r="M228" i="23"/>
  <c r="M229" i="23"/>
  <c r="M230" i="23"/>
  <c r="M231" i="23"/>
  <c r="M232" i="23"/>
  <c r="M233" i="23"/>
  <c r="M234" i="23"/>
  <c r="M235" i="23"/>
  <c r="M236" i="23"/>
  <c r="M237" i="23"/>
  <c r="M238" i="23"/>
  <c r="M239" i="23"/>
  <c r="M240" i="23"/>
  <c r="M241" i="23"/>
  <c r="M242" i="23"/>
  <c r="M243" i="23"/>
  <c r="M244" i="23"/>
  <c r="M245" i="23"/>
  <c r="M246" i="23"/>
  <c r="M247" i="23"/>
  <c r="M248" i="23"/>
  <c r="M249" i="23"/>
  <c r="M250" i="23"/>
  <c r="M251" i="23"/>
  <c r="M252" i="23"/>
  <c r="M253" i="23"/>
  <c r="M254" i="23"/>
  <c r="M255" i="23"/>
  <c r="M256" i="23"/>
  <c r="M257" i="23"/>
  <c r="M258" i="23"/>
  <c r="M259" i="23"/>
  <c r="M260" i="23"/>
  <c r="M261" i="23"/>
  <c r="M262" i="23"/>
  <c r="M263" i="23"/>
  <c r="M264" i="23"/>
  <c r="M265" i="23"/>
  <c r="M266" i="23"/>
  <c r="M267" i="23"/>
  <c r="M268" i="23"/>
  <c r="M269" i="23"/>
  <c r="M270" i="23"/>
  <c r="M271" i="23"/>
  <c r="M272" i="23"/>
  <c r="M273" i="23"/>
  <c r="M274" i="23"/>
  <c r="M275" i="23"/>
  <c r="M276" i="23"/>
  <c r="M277" i="23"/>
  <c r="M278" i="23"/>
  <c r="M279" i="23"/>
  <c r="M280" i="23"/>
  <c r="M281" i="23"/>
  <c r="M282" i="23"/>
  <c r="M283" i="23"/>
  <c r="M284" i="23"/>
  <c r="M285" i="23"/>
  <c r="M286" i="23"/>
  <c r="M287" i="23"/>
  <c r="M288" i="23"/>
  <c r="M289" i="23"/>
  <c r="M290" i="23"/>
  <c r="M291" i="23"/>
  <c r="M292" i="23"/>
  <c r="M293" i="23"/>
  <c r="M294" i="23"/>
  <c r="M295" i="23"/>
  <c r="M296" i="23"/>
  <c r="M297" i="23"/>
  <c r="M298" i="23"/>
  <c r="M299" i="23"/>
  <c r="M300" i="23"/>
  <c r="M301" i="23"/>
  <c r="M302" i="23"/>
  <c r="M303" i="23"/>
  <c r="M304" i="23"/>
  <c r="M305" i="23"/>
  <c r="M306" i="23"/>
  <c r="M307" i="23"/>
  <c r="M308" i="23"/>
  <c r="M309" i="23"/>
  <c r="M310" i="23"/>
  <c r="M311" i="23"/>
  <c r="M312" i="23"/>
  <c r="M313" i="23"/>
  <c r="M314" i="23"/>
  <c r="M315" i="23"/>
  <c r="M316" i="23"/>
  <c r="M317" i="23"/>
  <c r="M318" i="23"/>
  <c r="M319" i="23"/>
  <c r="M320" i="23"/>
  <c r="M321" i="23"/>
  <c r="M322" i="23"/>
  <c r="M323" i="23"/>
  <c r="M324" i="23"/>
  <c r="M325" i="23"/>
  <c r="M326" i="23"/>
  <c r="M327" i="23"/>
  <c r="M328" i="23"/>
  <c r="M329" i="23"/>
  <c r="M330" i="23"/>
  <c r="M331" i="23"/>
  <c r="M332" i="23"/>
  <c r="M333" i="23"/>
  <c r="M334" i="23"/>
  <c r="M335" i="23"/>
  <c r="M336" i="23"/>
  <c r="M337" i="23"/>
  <c r="M338" i="23"/>
  <c r="M339" i="23"/>
  <c r="M340" i="23"/>
  <c r="M341" i="23"/>
  <c r="M342" i="23"/>
  <c r="M343" i="23"/>
  <c r="M344" i="23"/>
  <c r="M345" i="23"/>
  <c r="M346" i="23"/>
  <c r="M347" i="23"/>
  <c r="M348" i="23"/>
  <c r="M349" i="23"/>
  <c r="M350" i="23"/>
  <c r="M351" i="23"/>
  <c r="M352" i="23"/>
  <c r="M353" i="23"/>
  <c r="M354" i="23"/>
  <c r="M355" i="23"/>
  <c r="M356" i="23"/>
  <c r="M357" i="23"/>
  <c r="M358" i="23"/>
  <c r="M359" i="23"/>
  <c r="M360" i="23"/>
  <c r="M361" i="23"/>
  <c r="M362" i="23"/>
  <c r="M363" i="23"/>
  <c r="M364" i="23"/>
  <c r="M365" i="23"/>
  <c r="M366" i="23"/>
  <c r="M367" i="23"/>
  <c r="M368" i="23"/>
  <c r="M369" i="23"/>
  <c r="M370" i="23"/>
  <c r="M371" i="23"/>
  <c r="M372" i="23"/>
  <c r="M373" i="23"/>
  <c r="M374" i="23"/>
  <c r="M375" i="23"/>
  <c r="M376" i="23"/>
  <c r="M377" i="23"/>
  <c r="M378" i="23"/>
  <c r="M379" i="23"/>
  <c r="M380" i="23"/>
  <c r="M381" i="23"/>
  <c r="M382" i="23"/>
  <c r="M383" i="23"/>
  <c r="M384" i="23"/>
  <c r="M385" i="23"/>
  <c r="M386" i="23"/>
  <c r="M387" i="23"/>
  <c r="M388" i="23"/>
  <c r="M389" i="23"/>
  <c r="M390" i="23"/>
  <c r="M391" i="23"/>
  <c r="M392" i="23"/>
  <c r="M393" i="23"/>
  <c r="M394" i="23"/>
  <c r="M395" i="23"/>
  <c r="M396" i="23"/>
  <c r="M397" i="23"/>
  <c r="M398" i="23"/>
  <c r="M399" i="23"/>
  <c r="M400" i="23"/>
  <c r="M401" i="23"/>
  <c r="M402" i="23"/>
  <c r="M403" i="23"/>
  <c r="M404" i="23"/>
  <c r="M2" i="23"/>
  <c r="N3" i="23"/>
  <c r="N4" i="23"/>
  <c r="N5" i="23"/>
  <c r="N6" i="23"/>
  <c r="N7" i="23"/>
  <c r="N8" i="23"/>
  <c r="N9" i="23"/>
  <c r="N10" i="23"/>
  <c r="N11" i="23"/>
  <c r="N12" i="23"/>
  <c r="N13" i="23"/>
  <c r="N14" i="23"/>
  <c r="N15" i="23"/>
  <c r="N16" i="23"/>
  <c r="N17" i="23"/>
  <c r="N18" i="23"/>
  <c r="N19" i="23"/>
  <c r="N20" i="23"/>
  <c r="N21" i="23"/>
  <c r="N22" i="23"/>
  <c r="N23" i="23"/>
  <c r="N24" i="23"/>
  <c r="N25" i="23"/>
  <c r="N26" i="23"/>
  <c r="N27" i="23"/>
  <c r="N28" i="23"/>
  <c r="N29" i="23"/>
  <c r="N30" i="23"/>
  <c r="N31" i="23"/>
  <c r="N32" i="23"/>
  <c r="N33" i="23"/>
  <c r="N34" i="23"/>
  <c r="N35" i="23"/>
  <c r="N36" i="23"/>
  <c r="N37" i="23"/>
  <c r="N38" i="23"/>
  <c r="N39" i="23"/>
  <c r="N40" i="23"/>
  <c r="N41" i="23"/>
  <c r="N42" i="23"/>
  <c r="N43" i="23"/>
  <c r="N44" i="23"/>
  <c r="N45" i="23"/>
  <c r="N46" i="23"/>
  <c r="N47" i="23"/>
  <c r="N48" i="23"/>
  <c r="N49" i="23"/>
  <c r="N50" i="23"/>
  <c r="N51" i="23"/>
  <c r="N52" i="23"/>
  <c r="N53" i="23"/>
  <c r="N54" i="23"/>
  <c r="N55" i="23"/>
  <c r="N56" i="23"/>
  <c r="N57" i="23"/>
  <c r="N58" i="23"/>
  <c r="N59" i="23"/>
  <c r="N60" i="23"/>
  <c r="N61" i="23"/>
  <c r="N62" i="23"/>
  <c r="N63" i="23"/>
  <c r="N64" i="23"/>
  <c r="N65" i="23"/>
  <c r="N66" i="23"/>
  <c r="N67" i="23"/>
  <c r="N68" i="23"/>
  <c r="N69" i="23"/>
  <c r="N70" i="23"/>
  <c r="N71" i="23"/>
  <c r="N72" i="23"/>
  <c r="N73" i="23"/>
  <c r="N74" i="23"/>
  <c r="N75" i="23"/>
  <c r="N76" i="23"/>
  <c r="N77" i="23"/>
  <c r="N78" i="23"/>
  <c r="N79" i="23"/>
  <c r="N80" i="23"/>
  <c r="N81" i="23"/>
  <c r="N82" i="23"/>
  <c r="N83" i="23"/>
  <c r="N84" i="23"/>
  <c r="N85" i="23"/>
  <c r="N86" i="23"/>
  <c r="N87" i="23"/>
  <c r="N88" i="23"/>
  <c r="N89" i="23"/>
  <c r="N90" i="23"/>
  <c r="N91" i="23"/>
  <c r="N92" i="23"/>
  <c r="N93" i="23"/>
  <c r="N94" i="23"/>
  <c r="N95" i="23"/>
  <c r="N96" i="23"/>
  <c r="N97" i="23"/>
  <c r="N98" i="23"/>
  <c r="N99" i="23"/>
  <c r="N100" i="23"/>
  <c r="N101" i="23"/>
  <c r="N102" i="23"/>
  <c r="N103" i="23"/>
  <c r="N104" i="23"/>
  <c r="N105" i="23"/>
  <c r="N106" i="23"/>
  <c r="N107" i="23"/>
  <c r="N108" i="23"/>
  <c r="N109" i="23"/>
  <c r="N110" i="23"/>
  <c r="N111" i="23"/>
  <c r="N112" i="23"/>
  <c r="N113" i="23"/>
  <c r="N114" i="23"/>
  <c r="N115" i="23"/>
  <c r="N116" i="23"/>
  <c r="N117" i="23"/>
  <c r="N118" i="23"/>
  <c r="N119" i="23"/>
  <c r="N120" i="23"/>
  <c r="N121" i="23"/>
  <c r="N122" i="23"/>
  <c r="N123" i="23"/>
  <c r="N124" i="23"/>
  <c r="N125" i="23"/>
  <c r="N126" i="23"/>
  <c r="N127" i="23"/>
  <c r="N128" i="23"/>
  <c r="N129" i="23"/>
  <c r="N130" i="23"/>
  <c r="N131" i="23"/>
  <c r="N132" i="23"/>
  <c r="N133" i="23"/>
  <c r="N134" i="23"/>
  <c r="N135" i="23"/>
  <c r="N136" i="23"/>
  <c r="N137" i="23"/>
  <c r="N138" i="23"/>
  <c r="N139" i="23"/>
  <c r="N140" i="23"/>
  <c r="N141" i="23"/>
  <c r="N142" i="23"/>
  <c r="N143" i="23"/>
  <c r="N144" i="23"/>
  <c r="N145" i="23"/>
  <c r="N146" i="23"/>
  <c r="N147" i="23"/>
  <c r="N148" i="23"/>
  <c r="N149" i="23"/>
  <c r="N150" i="23"/>
  <c r="N151" i="23"/>
  <c r="N152" i="23"/>
  <c r="N153" i="23"/>
  <c r="N154" i="23"/>
  <c r="N155" i="23"/>
  <c r="N156" i="23"/>
  <c r="N157" i="23"/>
  <c r="N158" i="23"/>
  <c r="N159" i="23"/>
  <c r="N160" i="23"/>
  <c r="N161" i="23"/>
  <c r="N162" i="23"/>
  <c r="N163" i="23"/>
  <c r="N164" i="23"/>
  <c r="N165" i="23"/>
  <c r="N166" i="23"/>
  <c r="N167" i="23"/>
  <c r="N168" i="23"/>
  <c r="N169" i="23"/>
  <c r="N170" i="23"/>
  <c r="N171" i="23"/>
  <c r="N172" i="23"/>
  <c r="N173" i="23"/>
  <c r="N174" i="23"/>
  <c r="N175" i="23"/>
  <c r="N176" i="23"/>
  <c r="N177" i="23"/>
  <c r="N178" i="23"/>
  <c r="N179" i="23"/>
  <c r="N180" i="23"/>
  <c r="N181" i="23"/>
  <c r="N182" i="23"/>
  <c r="N183" i="23"/>
  <c r="N184" i="23"/>
  <c r="N185" i="23"/>
  <c r="N186" i="23"/>
  <c r="N187" i="23"/>
  <c r="N188" i="23"/>
  <c r="N189" i="23"/>
  <c r="N190" i="23"/>
  <c r="N191" i="23"/>
  <c r="N192" i="23"/>
  <c r="N193" i="23"/>
  <c r="N194" i="23"/>
  <c r="N195" i="23"/>
  <c r="N196" i="23"/>
  <c r="N197" i="23"/>
  <c r="N198" i="23"/>
  <c r="N199" i="23"/>
  <c r="N200" i="23"/>
  <c r="N201" i="23"/>
  <c r="N202" i="23"/>
  <c r="N203" i="23"/>
  <c r="N204" i="23"/>
  <c r="N205" i="23"/>
  <c r="N206" i="23"/>
  <c r="N207" i="23"/>
  <c r="N208" i="23"/>
  <c r="N209" i="23"/>
  <c r="N210" i="23"/>
  <c r="N211" i="23"/>
  <c r="N212" i="23"/>
  <c r="N213" i="23"/>
  <c r="N214" i="23"/>
  <c r="N215" i="23"/>
  <c r="N216" i="23"/>
  <c r="N217" i="23"/>
  <c r="N218" i="23"/>
  <c r="N219" i="23"/>
  <c r="N220" i="23"/>
  <c r="N221" i="23"/>
  <c r="N222" i="23"/>
  <c r="N223" i="23"/>
  <c r="N224" i="23"/>
  <c r="N225" i="23"/>
  <c r="N226" i="23"/>
  <c r="N227" i="23"/>
  <c r="N228" i="23"/>
  <c r="N229" i="23"/>
  <c r="N230" i="23"/>
  <c r="N231" i="23"/>
  <c r="N232" i="23"/>
  <c r="N233" i="23"/>
  <c r="N234" i="23"/>
  <c r="N235" i="23"/>
  <c r="N236" i="23"/>
  <c r="N237" i="23"/>
  <c r="N238" i="23"/>
  <c r="N239" i="23"/>
  <c r="N240" i="23"/>
  <c r="N241" i="23"/>
  <c r="N242" i="23"/>
  <c r="N243" i="23"/>
  <c r="N244" i="23"/>
  <c r="N245" i="23"/>
  <c r="N246" i="23"/>
  <c r="N247" i="23"/>
  <c r="N248" i="23"/>
  <c r="N249" i="23"/>
  <c r="N250" i="23"/>
  <c r="N251" i="23"/>
  <c r="N252" i="23"/>
  <c r="N253" i="23"/>
  <c r="N254" i="23"/>
  <c r="N255" i="23"/>
  <c r="N256" i="23"/>
  <c r="N257" i="23"/>
  <c r="N258" i="23"/>
  <c r="N259" i="23"/>
  <c r="N260" i="23"/>
  <c r="N261" i="23"/>
  <c r="N262" i="23"/>
  <c r="N263" i="23"/>
  <c r="N264" i="23"/>
  <c r="N265" i="23"/>
  <c r="N266" i="23"/>
  <c r="N267" i="23"/>
  <c r="N268" i="23"/>
  <c r="N269" i="23"/>
  <c r="N270" i="23"/>
  <c r="N271" i="23"/>
  <c r="N272" i="23"/>
  <c r="N273" i="23"/>
  <c r="N274" i="23"/>
  <c r="N275" i="23"/>
  <c r="N276" i="23"/>
  <c r="N277" i="23"/>
  <c r="N278" i="23"/>
  <c r="N279" i="23"/>
  <c r="N280" i="23"/>
  <c r="N281" i="23"/>
  <c r="N282" i="23"/>
  <c r="N283" i="23"/>
  <c r="N284" i="23"/>
  <c r="N285" i="23"/>
  <c r="N286" i="23"/>
  <c r="N287" i="23"/>
  <c r="N288" i="23"/>
  <c r="N289" i="23"/>
  <c r="N290" i="23"/>
  <c r="N291" i="23"/>
  <c r="N292" i="23"/>
  <c r="N293" i="23"/>
  <c r="N294" i="23"/>
  <c r="N295" i="23"/>
  <c r="N296" i="23"/>
  <c r="N297" i="23"/>
  <c r="N298" i="23"/>
  <c r="N299" i="23"/>
  <c r="N300" i="23"/>
  <c r="N301" i="23"/>
  <c r="N302" i="23"/>
  <c r="N303" i="23"/>
  <c r="N304" i="23"/>
  <c r="N305" i="23"/>
  <c r="N306" i="23"/>
  <c r="N307" i="23"/>
  <c r="N308" i="23"/>
  <c r="N309" i="23"/>
  <c r="N310" i="23"/>
  <c r="N311" i="23"/>
  <c r="N312" i="23"/>
  <c r="N313" i="23"/>
  <c r="N314" i="23"/>
  <c r="N315" i="23"/>
  <c r="N316" i="23"/>
  <c r="N317" i="23"/>
  <c r="N318" i="23"/>
  <c r="N319" i="23"/>
  <c r="N320" i="23"/>
  <c r="N321" i="23"/>
  <c r="N322" i="23"/>
  <c r="N323" i="23"/>
  <c r="N324" i="23"/>
  <c r="N325" i="23"/>
  <c r="N326" i="23"/>
  <c r="N327" i="23"/>
  <c r="N328" i="23"/>
  <c r="N329" i="23"/>
  <c r="N330" i="23"/>
  <c r="N331" i="23"/>
  <c r="N332" i="23"/>
  <c r="N333" i="23"/>
  <c r="N334" i="23"/>
  <c r="N335" i="23"/>
  <c r="N336" i="23"/>
  <c r="N337" i="23"/>
  <c r="N338" i="23"/>
  <c r="N339" i="23"/>
  <c r="N340" i="23"/>
  <c r="N341" i="23"/>
  <c r="N342" i="23"/>
  <c r="N343" i="23"/>
  <c r="N344" i="23"/>
  <c r="N345" i="23"/>
  <c r="N346" i="23"/>
  <c r="N347" i="23"/>
  <c r="N348" i="23"/>
  <c r="N349" i="23"/>
  <c r="N350" i="23"/>
  <c r="N351" i="23"/>
  <c r="N352" i="23"/>
  <c r="N353" i="23"/>
  <c r="N354" i="23"/>
  <c r="N355" i="23"/>
  <c r="N356" i="23"/>
  <c r="N357" i="23"/>
  <c r="N358" i="23"/>
  <c r="N359" i="23"/>
  <c r="N360" i="23"/>
  <c r="N361" i="23"/>
  <c r="N362" i="23"/>
  <c r="N363" i="23"/>
  <c r="N364" i="23"/>
  <c r="N365" i="23"/>
  <c r="N366" i="23"/>
  <c r="N367" i="23"/>
  <c r="N368" i="23"/>
  <c r="N369" i="23"/>
  <c r="N370" i="23"/>
  <c r="N371" i="23"/>
  <c r="N372" i="23"/>
  <c r="N373" i="23"/>
  <c r="N374" i="23"/>
  <c r="N375" i="23"/>
  <c r="N376" i="23"/>
  <c r="N377" i="23"/>
  <c r="N378" i="23"/>
  <c r="N379" i="23"/>
  <c r="N380" i="23"/>
  <c r="N381" i="23"/>
  <c r="N382" i="23"/>
  <c r="N383" i="23"/>
  <c r="N384" i="23"/>
  <c r="N385" i="23"/>
  <c r="N386" i="23"/>
  <c r="N387" i="23"/>
  <c r="N388" i="23"/>
  <c r="N389" i="23"/>
  <c r="N390" i="23"/>
  <c r="N391" i="23"/>
  <c r="N392" i="23"/>
  <c r="N393" i="23"/>
  <c r="N394" i="23"/>
  <c r="N395" i="23"/>
  <c r="N396" i="23"/>
  <c r="N397" i="23"/>
  <c r="N398" i="23"/>
  <c r="N399" i="23"/>
  <c r="N400" i="23"/>
  <c r="N401" i="23"/>
  <c r="N402" i="23"/>
  <c r="N403" i="23"/>
  <c r="N404" i="23"/>
  <c r="N2" i="23"/>
  <c r="AA8" i="21" l="1"/>
  <c r="D6" i="26"/>
  <c r="D5" i="26"/>
  <c r="G4" i="26"/>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13" i="25"/>
  <c r="T9" i="25"/>
  <c r="S9" i="25"/>
  <c r="R9" i="25"/>
  <c r="Q9" i="25"/>
  <c r="P9" i="25"/>
  <c r="O9" i="25"/>
  <c r="N9" i="25"/>
  <c r="M9" i="25"/>
  <c r="L9" i="25"/>
  <c r="K9" i="25"/>
  <c r="J9" i="25"/>
  <c r="I9" i="25"/>
  <c r="H9" i="25"/>
  <c r="G9" i="25"/>
  <c r="F9" i="25"/>
  <c r="B9" i="25"/>
  <c r="A9" i="25"/>
  <c r="C44" i="25" l="1"/>
  <c r="D44" i="25"/>
  <c r="C47" i="25"/>
  <c r="D47" i="25"/>
  <c r="D45" i="25"/>
  <c r="C45" i="25"/>
  <c r="C46" i="25"/>
  <c r="D46" i="25"/>
  <c r="D43" i="25"/>
  <c r="C43" i="25"/>
  <c r="C42" i="25"/>
  <c r="D42" i="25"/>
  <c r="C41" i="25"/>
  <c r="D41" i="25"/>
  <c r="D37" i="25"/>
  <c r="C37" i="25"/>
  <c r="D29" i="25"/>
  <c r="C29" i="25"/>
  <c r="D36" i="25"/>
  <c r="C36" i="25"/>
  <c r="D28" i="25"/>
  <c r="C28" i="25"/>
  <c r="D35" i="25"/>
  <c r="C35" i="25"/>
  <c r="D27" i="25"/>
  <c r="C27" i="25"/>
  <c r="D34" i="25"/>
  <c r="C34" i="25"/>
  <c r="D33" i="25"/>
  <c r="C33" i="25"/>
  <c r="C40" i="25"/>
  <c r="D40" i="25"/>
  <c r="D32" i="25"/>
  <c r="C32" i="25"/>
  <c r="C39" i="25"/>
  <c r="D39" i="25"/>
  <c r="D31" i="25"/>
  <c r="C31" i="25"/>
  <c r="D38" i="25"/>
  <c r="C38" i="25"/>
  <c r="D30" i="25"/>
  <c r="C30" i="25"/>
  <c r="D20" i="25"/>
  <c r="C20" i="25"/>
  <c r="D19" i="25"/>
  <c r="C19" i="25"/>
  <c r="D26" i="25"/>
  <c r="C26" i="25"/>
  <c r="D18" i="25"/>
  <c r="C18" i="25"/>
  <c r="C21" i="25"/>
  <c r="D21" i="25"/>
  <c r="C25" i="25"/>
  <c r="D25" i="25"/>
  <c r="C17" i="25"/>
  <c r="D17" i="25"/>
  <c r="D13" i="25"/>
  <c r="C13" i="25"/>
  <c r="C24" i="25"/>
  <c r="D24" i="25"/>
  <c r="C16" i="25"/>
  <c r="D16" i="25"/>
  <c r="D23" i="25"/>
  <c r="C23" i="25"/>
  <c r="C15" i="25"/>
  <c r="D15" i="25"/>
  <c r="C22" i="25"/>
  <c r="D22" i="25"/>
  <c r="C14" i="25"/>
  <c r="D14" i="25"/>
  <c r="AG23" i="21" l="1"/>
  <c r="AS40" i="21"/>
  <c r="AS37" i="21"/>
  <c r="AS35" i="21"/>
  <c r="AS31" i="21"/>
  <c r="AS32" i="21"/>
  <c r="AS30" i="21"/>
  <c r="AO34" i="5"/>
  <c r="AO31" i="5"/>
  <c r="AO30" i="5"/>
  <c r="AO26" i="5"/>
  <c r="AO27" i="5"/>
  <c r="AO25" i="5"/>
  <c r="H14" i="25" l="1"/>
  <c r="J14" i="25" s="1"/>
  <c r="H15" i="25"/>
  <c r="J15" i="25" s="1"/>
  <c r="H16" i="25"/>
  <c r="J16" i="25" s="1"/>
  <c r="H17" i="25"/>
  <c r="J17" i="25" s="1"/>
  <c r="H18" i="25"/>
  <c r="J18" i="25" s="1"/>
  <c r="H19" i="25"/>
  <c r="J19" i="25" s="1"/>
  <c r="H20" i="25"/>
  <c r="J20" i="25" s="1"/>
  <c r="H21" i="25"/>
  <c r="J21" i="25" s="1"/>
  <c r="H22" i="25"/>
  <c r="J22" i="25" s="1"/>
  <c r="H23" i="25"/>
  <c r="J23" i="25" s="1"/>
  <c r="H24" i="25"/>
  <c r="J24" i="25" s="1"/>
  <c r="H25" i="25"/>
  <c r="J25" i="25" s="1"/>
  <c r="H26" i="25"/>
  <c r="J26" i="25" s="1"/>
  <c r="H27" i="25"/>
  <c r="J27" i="25" s="1"/>
  <c r="H28" i="25"/>
  <c r="J28" i="25" s="1"/>
  <c r="H29" i="25"/>
  <c r="J29" i="25" s="1"/>
  <c r="H30" i="25"/>
  <c r="J30" i="25" s="1"/>
  <c r="H31" i="25"/>
  <c r="J31" i="25" s="1"/>
  <c r="H32" i="25"/>
  <c r="J32" i="25" s="1"/>
  <c r="H33" i="25"/>
  <c r="J33" i="25" s="1"/>
  <c r="H34" i="25"/>
  <c r="J34" i="25" s="1"/>
  <c r="H35" i="25"/>
  <c r="J35" i="25" s="1"/>
  <c r="H36" i="25"/>
  <c r="J36" i="25" s="1"/>
  <c r="H37" i="25"/>
  <c r="J37" i="25" s="1"/>
  <c r="H38" i="25"/>
  <c r="J38" i="25" s="1"/>
  <c r="H39" i="25"/>
  <c r="J39" i="25" s="1"/>
  <c r="H40" i="25"/>
  <c r="J40" i="25" s="1"/>
  <c r="H41" i="25"/>
  <c r="J41" i="25" s="1"/>
  <c r="H42" i="25"/>
  <c r="J42" i="25" s="1"/>
  <c r="H43" i="25"/>
  <c r="J43" i="25" s="1"/>
  <c r="H44" i="25"/>
  <c r="J44" i="25" s="1"/>
  <c r="H45" i="25"/>
  <c r="J45" i="25" s="1"/>
  <c r="H46" i="25"/>
  <c r="J46" i="25" s="1"/>
  <c r="H47" i="25"/>
  <c r="J47" i="25" s="1"/>
  <c r="AO19" i="5"/>
  <c r="AO18" i="5"/>
  <c r="AO17" i="5"/>
  <c r="AO13" i="5"/>
  <c r="AO12" i="5"/>
  <c r="AO10" i="5"/>
  <c r="AO5" i="5"/>
  <c r="I29" i="25" l="1"/>
  <c r="I20" i="25"/>
  <c r="I43" i="25"/>
  <c r="I35" i="25"/>
  <c r="I27" i="25"/>
  <c r="I19" i="25"/>
  <c r="I42" i="25"/>
  <c r="I34" i="25"/>
  <c r="I26" i="25"/>
  <c r="I18" i="25"/>
  <c r="I44" i="25"/>
  <c r="K44" i="25"/>
  <c r="I33" i="25"/>
  <c r="I25" i="25"/>
  <c r="I17" i="25"/>
  <c r="I21" i="25"/>
  <c r="I41" i="25"/>
  <c r="I40" i="25"/>
  <c r="I32" i="25"/>
  <c r="I24" i="25"/>
  <c r="I16" i="25"/>
  <c r="I45" i="25"/>
  <c r="K45" i="25"/>
  <c r="I28" i="25"/>
  <c r="I47" i="25"/>
  <c r="K47" i="25"/>
  <c r="I39" i="25"/>
  <c r="I31" i="25"/>
  <c r="I23" i="25"/>
  <c r="I15" i="25"/>
  <c r="I37" i="25"/>
  <c r="I36" i="25"/>
  <c r="I46" i="25"/>
  <c r="K46" i="25"/>
  <c r="I38" i="25"/>
  <c r="I30" i="25"/>
  <c r="I22" i="25"/>
  <c r="I14" i="25"/>
  <c r="H13" i="25"/>
  <c r="J13" i="25" s="1"/>
  <c r="G47" i="25"/>
  <c r="G46" i="25"/>
  <c r="G45" i="25"/>
  <c r="G44" i="25"/>
  <c r="G43" i="25"/>
  <c r="G42" i="25"/>
  <c r="G41" i="25"/>
  <c r="G40" i="25"/>
  <c r="G39" i="25"/>
  <c r="G38" i="25"/>
  <c r="G37" i="25"/>
  <c r="G36" i="25"/>
  <c r="G35" i="25"/>
  <c r="G34" i="25"/>
  <c r="G33" i="25"/>
  <c r="G32" i="25"/>
  <c r="G31" i="25"/>
  <c r="G30" i="25"/>
  <c r="G29" i="25"/>
  <c r="G28" i="25"/>
  <c r="G27" i="25"/>
  <c r="G26" i="25"/>
  <c r="G25" i="25"/>
  <c r="G24" i="25"/>
  <c r="G23" i="25"/>
  <c r="G22" i="25"/>
  <c r="G21" i="25"/>
  <c r="G20" i="25"/>
  <c r="G19" i="25"/>
  <c r="G18" i="25"/>
  <c r="G17" i="25"/>
  <c r="G16" i="25"/>
  <c r="G15" i="25"/>
  <c r="G14" i="25"/>
  <c r="F47" i="25"/>
  <c r="F46" i="25"/>
  <c r="F45" i="25"/>
  <c r="F44" i="25"/>
  <c r="F43" i="25"/>
  <c r="F42" i="25"/>
  <c r="F41" i="25"/>
  <c r="F40" i="25"/>
  <c r="F39" i="25"/>
  <c r="F38" i="25"/>
  <c r="F37" i="25"/>
  <c r="F36" i="25"/>
  <c r="F35" i="25"/>
  <c r="F34" i="25"/>
  <c r="F33" i="25"/>
  <c r="F32" i="25"/>
  <c r="F31" i="25"/>
  <c r="F30" i="25"/>
  <c r="F29" i="25"/>
  <c r="F28" i="25"/>
  <c r="F27" i="25"/>
  <c r="F26" i="25"/>
  <c r="F25" i="25"/>
  <c r="F24" i="25"/>
  <c r="F23" i="25"/>
  <c r="F22" i="25"/>
  <c r="F21" i="25"/>
  <c r="F20" i="25"/>
  <c r="F19" i="25"/>
  <c r="F18" i="25"/>
  <c r="F17" i="25"/>
  <c r="F16" i="25"/>
  <c r="F15" i="25"/>
  <c r="F14" i="25"/>
  <c r="AO78" i="5"/>
  <c r="G13" i="25"/>
  <c r="F13" i="25"/>
  <c r="AO44" i="5"/>
  <c r="O4" i="23"/>
  <c r="P4" i="23"/>
  <c r="Q4" i="23"/>
  <c r="V4" i="23"/>
  <c r="W4" i="23"/>
  <c r="X4" i="23"/>
  <c r="AC4" i="23"/>
  <c r="AD4" i="23"/>
  <c r="AE4" i="23"/>
  <c r="O5" i="23"/>
  <c r="P5" i="23"/>
  <c r="Q5" i="23"/>
  <c r="V5" i="23"/>
  <c r="W5" i="23"/>
  <c r="X5" i="23"/>
  <c r="AC5" i="23"/>
  <c r="AD5" i="23"/>
  <c r="AE5" i="23"/>
  <c r="O6" i="23"/>
  <c r="P6" i="23"/>
  <c r="Q6" i="23"/>
  <c r="V6" i="23"/>
  <c r="W6" i="23"/>
  <c r="X6" i="23"/>
  <c r="AC6" i="23"/>
  <c r="AD6" i="23"/>
  <c r="AE6" i="23"/>
  <c r="O7" i="23"/>
  <c r="P7" i="23"/>
  <c r="Q7" i="23"/>
  <c r="V7" i="23"/>
  <c r="W7" i="23"/>
  <c r="X7" i="23"/>
  <c r="AC7" i="23"/>
  <c r="AD7" i="23"/>
  <c r="AE7" i="23"/>
  <c r="O8" i="23"/>
  <c r="P8" i="23"/>
  <c r="Q8" i="23"/>
  <c r="V8" i="23"/>
  <c r="W8" i="23"/>
  <c r="X8" i="23"/>
  <c r="AC8" i="23"/>
  <c r="AD8" i="23"/>
  <c r="AE8" i="23"/>
  <c r="O9" i="23"/>
  <c r="P9" i="23"/>
  <c r="Q9" i="23"/>
  <c r="V9" i="23"/>
  <c r="W9" i="23"/>
  <c r="X9" i="23"/>
  <c r="AC9" i="23"/>
  <c r="AD9" i="23"/>
  <c r="AE9" i="23"/>
  <c r="O10" i="23"/>
  <c r="P10" i="23"/>
  <c r="Q10" i="23"/>
  <c r="V10" i="23"/>
  <c r="W10" i="23"/>
  <c r="X10" i="23"/>
  <c r="AC10" i="23"/>
  <c r="AD10" i="23"/>
  <c r="AE10" i="23"/>
  <c r="O11" i="23"/>
  <c r="P11" i="23"/>
  <c r="Q11" i="23"/>
  <c r="V11" i="23"/>
  <c r="W11" i="23"/>
  <c r="X11" i="23"/>
  <c r="AC11" i="23"/>
  <c r="AD11" i="23"/>
  <c r="AE11" i="23"/>
  <c r="O12" i="23"/>
  <c r="P12" i="23"/>
  <c r="Q12" i="23"/>
  <c r="V12" i="23"/>
  <c r="W12" i="23"/>
  <c r="X12" i="23"/>
  <c r="AC12" i="23"/>
  <c r="AD12" i="23"/>
  <c r="AE12" i="23"/>
  <c r="O13" i="23"/>
  <c r="P13" i="23"/>
  <c r="Q13" i="23"/>
  <c r="V13" i="23"/>
  <c r="W13" i="23"/>
  <c r="X13" i="23"/>
  <c r="AC13" i="23"/>
  <c r="AD13" i="23"/>
  <c r="AE13" i="23"/>
  <c r="O14" i="23"/>
  <c r="P14" i="23"/>
  <c r="Q14" i="23"/>
  <c r="V14" i="23"/>
  <c r="W14" i="23"/>
  <c r="X14" i="23"/>
  <c r="AC14" i="23"/>
  <c r="AD14" i="23"/>
  <c r="AE14" i="23"/>
  <c r="O15" i="23"/>
  <c r="P15" i="23"/>
  <c r="Q15" i="23"/>
  <c r="V15" i="23"/>
  <c r="W15" i="23"/>
  <c r="X15" i="23"/>
  <c r="AC15" i="23"/>
  <c r="AD15" i="23"/>
  <c r="AE15" i="23"/>
  <c r="O16" i="23"/>
  <c r="P16" i="23"/>
  <c r="Q16" i="23"/>
  <c r="V16" i="23"/>
  <c r="W16" i="23"/>
  <c r="X16" i="23"/>
  <c r="AC16" i="23"/>
  <c r="AD16" i="23"/>
  <c r="AE16" i="23"/>
  <c r="O17" i="23"/>
  <c r="P17" i="23"/>
  <c r="Q17" i="23"/>
  <c r="V17" i="23"/>
  <c r="W17" i="23"/>
  <c r="X17" i="23"/>
  <c r="AC17" i="23"/>
  <c r="AD17" i="23"/>
  <c r="AE17" i="23"/>
  <c r="O18" i="23"/>
  <c r="P18" i="23"/>
  <c r="Q18" i="23"/>
  <c r="V18" i="23"/>
  <c r="W18" i="23"/>
  <c r="X18" i="23"/>
  <c r="AC18" i="23"/>
  <c r="AD18" i="23"/>
  <c r="AE18" i="23"/>
  <c r="O19" i="23"/>
  <c r="P19" i="23"/>
  <c r="Q19" i="23"/>
  <c r="V19" i="23"/>
  <c r="W19" i="23"/>
  <c r="X19" i="23"/>
  <c r="AC19" i="23"/>
  <c r="AD19" i="23"/>
  <c r="AE19" i="23"/>
  <c r="O20" i="23"/>
  <c r="P20" i="23"/>
  <c r="Q20" i="23"/>
  <c r="V20" i="23"/>
  <c r="W20" i="23"/>
  <c r="X20" i="23"/>
  <c r="AC20" i="23"/>
  <c r="AD20" i="23"/>
  <c r="AE20" i="23"/>
  <c r="O21" i="23"/>
  <c r="P21" i="23"/>
  <c r="Q21" i="23"/>
  <c r="V21" i="23"/>
  <c r="W21" i="23"/>
  <c r="X21" i="23"/>
  <c r="AC21" i="23"/>
  <c r="AD21" i="23"/>
  <c r="AE21" i="23"/>
  <c r="O22" i="23"/>
  <c r="P22" i="23"/>
  <c r="Q22" i="23"/>
  <c r="V22" i="23"/>
  <c r="W22" i="23"/>
  <c r="X22" i="23"/>
  <c r="AC22" i="23"/>
  <c r="AD22" i="23"/>
  <c r="AE22" i="23"/>
  <c r="O23" i="23"/>
  <c r="P23" i="23"/>
  <c r="Q23" i="23"/>
  <c r="V23" i="23"/>
  <c r="W23" i="23"/>
  <c r="X23" i="23"/>
  <c r="AC23" i="23"/>
  <c r="AD23" i="23"/>
  <c r="AE23" i="23"/>
  <c r="O24" i="23"/>
  <c r="P24" i="23"/>
  <c r="Q24" i="23"/>
  <c r="V24" i="23"/>
  <c r="W24" i="23"/>
  <c r="X24" i="23"/>
  <c r="AC24" i="23"/>
  <c r="AD24" i="23"/>
  <c r="AE24" i="23"/>
  <c r="O25" i="23"/>
  <c r="P25" i="23"/>
  <c r="Q25" i="23"/>
  <c r="V25" i="23"/>
  <c r="W25" i="23"/>
  <c r="X25" i="23"/>
  <c r="AC25" i="23"/>
  <c r="AD25" i="23"/>
  <c r="AE25" i="23"/>
  <c r="O26" i="23"/>
  <c r="P26" i="23"/>
  <c r="Q26" i="23"/>
  <c r="V26" i="23"/>
  <c r="W26" i="23"/>
  <c r="X26" i="23"/>
  <c r="AC26" i="23"/>
  <c r="AD26" i="23"/>
  <c r="AE26" i="23"/>
  <c r="O27" i="23"/>
  <c r="P27" i="23"/>
  <c r="Q27" i="23"/>
  <c r="V27" i="23"/>
  <c r="W27" i="23"/>
  <c r="X27" i="23"/>
  <c r="AC27" i="23"/>
  <c r="AD27" i="23"/>
  <c r="AE27" i="23"/>
  <c r="O28" i="23"/>
  <c r="P28" i="23"/>
  <c r="Q28" i="23"/>
  <c r="V28" i="23"/>
  <c r="W28" i="23"/>
  <c r="X28" i="23"/>
  <c r="AC28" i="23"/>
  <c r="AD28" i="23"/>
  <c r="AE28" i="23"/>
  <c r="O29" i="23"/>
  <c r="P29" i="23"/>
  <c r="Q29" i="23"/>
  <c r="V29" i="23"/>
  <c r="W29" i="23"/>
  <c r="X29" i="23"/>
  <c r="AC29" i="23"/>
  <c r="AD29" i="23"/>
  <c r="AE29" i="23"/>
  <c r="O30" i="23"/>
  <c r="P30" i="23"/>
  <c r="Q30" i="23"/>
  <c r="V30" i="23"/>
  <c r="W30" i="23"/>
  <c r="X30" i="23"/>
  <c r="AC30" i="23"/>
  <c r="AD30" i="23"/>
  <c r="AE30" i="23"/>
  <c r="O31" i="23"/>
  <c r="P31" i="23"/>
  <c r="Q31" i="23"/>
  <c r="V31" i="23"/>
  <c r="W31" i="23"/>
  <c r="X31" i="23"/>
  <c r="AC31" i="23"/>
  <c r="AD31" i="23"/>
  <c r="AE31" i="23"/>
  <c r="O32" i="23"/>
  <c r="P32" i="23"/>
  <c r="Q32" i="23"/>
  <c r="V32" i="23"/>
  <c r="W32" i="23"/>
  <c r="X32" i="23"/>
  <c r="AC32" i="23"/>
  <c r="AD32" i="23"/>
  <c r="AE32" i="23"/>
  <c r="O33" i="23"/>
  <c r="P33" i="23"/>
  <c r="Q33" i="23"/>
  <c r="V33" i="23"/>
  <c r="W33" i="23"/>
  <c r="X33" i="23"/>
  <c r="AC33" i="23"/>
  <c r="AD33" i="23"/>
  <c r="AE33" i="23"/>
  <c r="O34" i="23"/>
  <c r="P34" i="23"/>
  <c r="Q34" i="23"/>
  <c r="V34" i="23"/>
  <c r="W34" i="23"/>
  <c r="X34" i="23"/>
  <c r="AC34" i="23"/>
  <c r="AD34" i="23"/>
  <c r="AE34" i="23"/>
  <c r="O35" i="23"/>
  <c r="P35" i="23"/>
  <c r="Q35" i="23"/>
  <c r="V35" i="23"/>
  <c r="W35" i="23"/>
  <c r="X35" i="23"/>
  <c r="AC35" i="23"/>
  <c r="AD35" i="23"/>
  <c r="AE35" i="23"/>
  <c r="O36" i="23"/>
  <c r="P36" i="23"/>
  <c r="Q36" i="23"/>
  <c r="V36" i="23"/>
  <c r="W36" i="23"/>
  <c r="X36" i="23"/>
  <c r="AC36" i="23"/>
  <c r="AD36" i="23"/>
  <c r="AE36" i="23"/>
  <c r="O37" i="23"/>
  <c r="P37" i="23"/>
  <c r="Q37" i="23"/>
  <c r="V37" i="23"/>
  <c r="W37" i="23"/>
  <c r="X37" i="23"/>
  <c r="AC37" i="23"/>
  <c r="AD37" i="23"/>
  <c r="AE37" i="23"/>
  <c r="O38" i="23"/>
  <c r="P38" i="23"/>
  <c r="Q38" i="23"/>
  <c r="V38" i="23"/>
  <c r="W38" i="23"/>
  <c r="X38" i="23"/>
  <c r="AC38" i="23"/>
  <c r="AD38" i="23"/>
  <c r="AE38" i="23"/>
  <c r="O39" i="23"/>
  <c r="P39" i="23"/>
  <c r="Q39" i="23"/>
  <c r="V39" i="23"/>
  <c r="W39" i="23"/>
  <c r="X39" i="23"/>
  <c r="AC39" i="23"/>
  <c r="AD39" i="23"/>
  <c r="AE39" i="23"/>
  <c r="O40" i="23"/>
  <c r="P40" i="23"/>
  <c r="Q40" i="23"/>
  <c r="V40" i="23"/>
  <c r="W40" i="23"/>
  <c r="X40" i="23"/>
  <c r="AC40" i="23"/>
  <c r="AD40" i="23"/>
  <c r="AE40" i="23"/>
  <c r="O41" i="23"/>
  <c r="P41" i="23"/>
  <c r="Q41" i="23"/>
  <c r="V41" i="23"/>
  <c r="W41" i="23"/>
  <c r="X41" i="23"/>
  <c r="AC41" i="23"/>
  <c r="AD41" i="23"/>
  <c r="AE41" i="23"/>
  <c r="O42" i="23"/>
  <c r="P42" i="23"/>
  <c r="Q42" i="23"/>
  <c r="V42" i="23"/>
  <c r="W42" i="23"/>
  <c r="X42" i="23"/>
  <c r="AC42" i="23"/>
  <c r="AD42" i="23"/>
  <c r="AE42" i="23"/>
  <c r="O43" i="23"/>
  <c r="P43" i="23"/>
  <c r="Q43" i="23"/>
  <c r="V43" i="23"/>
  <c r="W43" i="23"/>
  <c r="X43" i="23"/>
  <c r="AC43" i="23"/>
  <c r="AD43" i="23"/>
  <c r="AE43" i="23"/>
  <c r="O44" i="23"/>
  <c r="P44" i="23"/>
  <c r="Q44" i="23"/>
  <c r="V44" i="23"/>
  <c r="W44" i="23"/>
  <c r="X44" i="23"/>
  <c r="AC44" i="23"/>
  <c r="AD44" i="23"/>
  <c r="AE44" i="23"/>
  <c r="O45" i="23"/>
  <c r="P45" i="23"/>
  <c r="Q45" i="23"/>
  <c r="V45" i="23"/>
  <c r="W45" i="23"/>
  <c r="X45" i="23"/>
  <c r="AC45" i="23"/>
  <c r="AD45" i="23"/>
  <c r="AE45" i="23"/>
  <c r="O46" i="23"/>
  <c r="P46" i="23"/>
  <c r="Q46" i="23"/>
  <c r="V46" i="23"/>
  <c r="W46" i="23"/>
  <c r="X46" i="23"/>
  <c r="AC46" i="23"/>
  <c r="AD46" i="23"/>
  <c r="AE46" i="23"/>
  <c r="O47" i="23"/>
  <c r="P47" i="23"/>
  <c r="Q47" i="23"/>
  <c r="V47" i="23"/>
  <c r="W47" i="23"/>
  <c r="X47" i="23"/>
  <c r="AC47" i="23"/>
  <c r="AD47" i="23"/>
  <c r="AE47" i="23"/>
  <c r="O48" i="23"/>
  <c r="P48" i="23"/>
  <c r="Q48" i="23"/>
  <c r="V48" i="23"/>
  <c r="W48" i="23"/>
  <c r="X48" i="23"/>
  <c r="AC48" i="23"/>
  <c r="AD48" i="23"/>
  <c r="AE48" i="23"/>
  <c r="O49" i="23"/>
  <c r="P49" i="23"/>
  <c r="Q49" i="23"/>
  <c r="V49" i="23"/>
  <c r="W49" i="23"/>
  <c r="X49" i="23"/>
  <c r="AC49" i="23"/>
  <c r="AD49" i="23"/>
  <c r="AE49" i="23"/>
  <c r="O50" i="23"/>
  <c r="P50" i="23"/>
  <c r="Q50" i="23"/>
  <c r="V50" i="23"/>
  <c r="W50" i="23"/>
  <c r="X50" i="23"/>
  <c r="AC50" i="23"/>
  <c r="AD50" i="23"/>
  <c r="AE50" i="23"/>
  <c r="O51" i="23"/>
  <c r="P51" i="23"/>
  <c r="Q51" i="23"/>
  <c r="V51" i="23"/>
  <c r="W51" i="23"/>
  <c r="X51" i="23"/>
  <c r="AC51" i="23"/>
  <c r="AD51" i="23"/>
  <c r="AE51" i="23"/>
  <c r="O52" i="23"/>
  <c r="P52" i="23"/>
  <c r="Q52" i="23"/>
  <c r="V52" i="23"/>
  <c r="W52" i="23"/>
  <c r="X52" i="23"/>
  <c r="AC52" i="23"/>
  <c r="AD52" i="23"/>
  <c r="AE52" i="23"/>
  <c r="O53" i="23"/>
  <c r="P53" i="23"/>
  <c r="Q53" i="23"/>
  <c r="V53" i="23"/>
  <c r="W53" i="23"/>
  <c r="X53" i="23"/>
  <c r="AC53" i="23"/>
  <c r="AD53" i="23"/>
  <c r="AE53" i="23"/>
  <c r="O54" i="23"/>
  <c r="P54" i="23"/>
  <c r="Q54" i="23"/>
  <c r="V54" i="23"/>
  <c r="W54" i="23"/>
  <c r="X54" i="23"/>
  <c r="AC54" i="23"/>
  <c r="AD54" i="23"/>
  <c r="AE54" i="23"/>
  <c r="O55" i="23"/>
  <c r="P55" i="23"/>
  <c r="Q55" i="23"/>
  <c r="V55" i="23"/>
  <c r="W55" i="23"/>
  <c r="X55" i="23"/>
  <c r="AC55" i="23"/>
  <c r="AD55" i="23"/>
  <c r="AE55" i="23"/>
  <c r="O56" i="23"/>
  <c r="P56" i="23"/>
  <c r="Q56" i="23"/>
  <c r="V56" i="23"/>
  <c r="W56" i="23"/>
  <c r="X56" i="23"/>
  <c r="AC56" i="23"/>
  <c r="AD56" i="23"/>
  <c r="AE56" i="23"/>
  <c r="O57" i="23"/>
  <c r="P57" i="23"/>
  <c r="Q57" i="23"/>
  <c r="V57" i="23"/>
  <c r="W57" i="23"/>
  <c r="X57" i="23"/>
  <c r="AC57" i="23"/>
  <c r="AD57" i="23"/>
  <c r="AE57" i="23"/>
  <c r="O58" i="23"/>
  <c r="P58" i="23"/>
  <c r="Q58" i="23"/>
  <c r="V58" i="23"/>
  <c r="W58" i="23"/>
  <c r="X58" i="23"/>
  <c r="AC58" i="23"/>
  <c r="AD58" i="23"/>
  <c r="AE58" i="23"/>
  <c r="O59" i="23"/>
  <c r="P59" i="23"/>
  <c r="Q59" i="23"/>
  <c r="V59" i="23"/>
  <c r="W59" i="23"/>
  <c r="X59" i="23"/>
  <c r="AC59" i="23"/>
  <c r="AD59" i="23"/>
  <c r="AE59" i="23"/>
  <c r="O60" i="23"/>
  <c r="P60" i="23"/>
  <c r="Q60" i="23"/>
  <c r="V60" i="23"/>
  <c r="W60" i="23"/>
  <c r="X60" i="23"/>
  <c r="AC60" i="23"/>
  <c r="AD60" i="23"/>
  <c r="AE60" i="23"/>
  <c r="O61" i="23"/>
  <c r="P61" i="23"/>
  <c r="Q61" i="23"/>
  <c r="V61" i="23"/>
  <c r="W61" i="23"/>
  <c r="X61" i="23"/>
  <c r="AC61" i="23"/>
  <c r="AD61" i="23"/>
  <c r="AE61" i="23"/>
  <c r="O62" i="23"/>
  <c r="P62" i="23"/>
  <c r="Q62" i="23"/>
  <c r="V62" i="23"/>
  <c r="W62" i="23"/>
  <c r="X62" i="23"/>
  <c r="AC62" i="23"/>
  <c r="AD62" i="23"/>
  <c r="AE62" i="23"/>
  <c r="O63" i="23"/>
  <c r="P63" i="23"/>
  <c r="Q63" i="23"/>
  <c r="V63" i="23"/>
  <c r="W63" i="23"/>
  <c r="X63" i="23"/>
  <c r="AC63" i="23"/>
  <c r="AD63" i="23"/>
  <c r="AE63" i="23"/>
  <c r="O64" i="23"/>
  <c r="P64" i="23"/>
  <c r="Q64" i="23"/>
  <c r="V64" i="23"/>
  <c r="W64" i="23"/>
  <c r="X64" i="23"/>
  <c r="AC64" i="23"/>
  <c r="AD64" i="23"/>
  <c r="AE64" i="23"/>
  <c r="O65" i="23"/>
  <c r="P65" i="23"/>
  <c r="Q65" i="23"/>
  <c r="V65" i="23"/>
  <c r="W65" i="23"/>
  <c r="X65" i="23"/>
  <c r="AC65" i="23"/>
  <c r="AD65" i="23"/>
  <c r="AE65" i="23"/>
  <c r="O66" i="23"/>
  <c r="P66" i="23"/>
  <c r="Q66" i="23"/>
  <c r="V66" i="23"/>
  <c r="W66" i="23"/>
  <c r="X66" i="23"/>
  <c r="AC66" i="23"/>
  <c r="AD66" i="23"/>
  <c r="AE66" i="23"/>
  <c r="O67" i="23"/>
  <c r="P67" i="23"/>
  <c r="Q67" i="23"/>
  <c r="V67" i="23"/>
  <c r="W67" i="23"/>
  <c r="X67" i="23"/>
  <c r="AC67" i="23"/>
  <c r="AD67" i="23"/>
  <c r="AE67" i="23"/>
  <c r="O68" i="23"/>
  <c r="P68" i="23"/>
  <c r="Q68" i="23"/>
  <c r="V68" i="23"/>
  <c r="W68" i="23"/>
  <c r="X68" i="23"/>
  <c r="AC68" i="23"/>
  <c r="AD68" i="23"/>
  <c r="AE68" i="23"/>
  <c r="O69" i="23"/>
  <c r="P69" i="23"/>
  <c r="Q69" i="23"/>
  <c r="V69" i="23"/>
  <c r="W69" i="23"/>
  <c r="X69" i="23"/>
  <c r="AC69" i="23"/>
  <c r="AD69" i="23"/>
  <c r="AE69" i="23"/>
  <c r="O70" i="23"/>
  <c r="P70" i="23"/>
  <c r="Q70" i="23"/>
  <c r="V70" i="23"/>
  <c r="W70" i="23"/>
  <c r="X70" i="23"/>
  <c r="AC70" i="23"/>
  <c r="AD70" i="23"/>
  <c r="AE70" i="23"/>
  <c r="O71" i="23"/>
  <c r="P71" i="23"/>
  <c r="Q71" i="23"/>
  <c r="V71" i="23"/>
  <c r="W71" i="23"/>
  <c r="X71" i="23"/>
  <c r="AC71" i="23"/>
  <c r="AD71" i="23"/>
  <c r="AE71" i="23"/>
  <c r="O72" i="23"/>
  <c r="P72" i="23"/>
  <c r="Q72" i="23"/>
  <c r="V72" i="23"/>
  <c r="W72" i="23"/>
  <c r="X72" i="23"/>
  <c r="AC72" i="23"/>
  <c r="AD72" i="23"/>
  <c r="AE72" i="23"/>
  <c r="O73" i="23"/>
  <c r="P73" i="23"/>
  <c r="Q73" i="23"/>
  <c r="V73" i="23"/>
  <c r="W73" i="23"/>
  <c r="X73" i="23"/>
  <c r="AC73" i="23"/>
  <c r="AD73" i="23"/>
  <c r="AE73" i="23"/>
  <c r="O74" i="23"/>
  <c r="P74" i="23"/>
  <c r="Q74" i="23"/>
  <c r="V74" i="23"/>
  <c r="W74" i="23"/>
  <c r="X74" i="23"/>
  <c r="AC74" i="23"/>
  <c r="AD74" i="23"/>
  <c r="AE74" i="23"/>
  <c r="O75" i="23"/>
  <c r="P75" i="23"/>
  <c r="Q75" i="23"/>
  <c r="V75" i="23"/>
  <c r="W75" i="23"/>
  <c r="X75" i="23"/>
  <c r="AC75" i="23"/>
  <c r="AD75" i="23"/>
  <c r="AE75" i="23"/>
  <c r="O76" i="23"/>
  <c r="P76" i="23"/>
  <c r="Q76" i="23"/>
  <c r="V76" i="23"/>
  <c r="W76" i="23"/>
  <c r="X76" i="23"/>
  <c r="AC76" i="23"/>
  <c r="AD76" i="23"/>
  <c r="AE76" i="23"/>
  <c r="O77" i="23"/>
  <c r="P77" i="23"/>
  <c r="Q77" i="23"/>
  <c r="V77" i="23"/>
  <c r="W77" i="23"/>
  <c r="X77" i="23"/>
  <c r="AC77" i="23"/>
  <c r="AD77" i="23"/>
  <c r="AE77" i="23"/>
  <c r="O78" i="23"/>
  <c r="P78" i="23"/>
  <c r="Q78" i="23"/>
  <c r="V78" i="23"/>
  <c r="W78" i="23"/>
  <c r="X78" i="23"/>
  <c r="AC78" i="23"/>
  <c r="AD78" i="23"/>
  <c r="AE78" i="23"/>
  <c r="O79" i="23"/>
  <c r="P79" i="23"/>
  <c r="Q79" i="23"/>
  <c r="V79" i="23"/>
  <c r="W79" i="23"/>
  <c r="X79" i="23"/>
  <c r="AC79" i="23"/>
  <c r="AD79" i="23"/>
  <c r="AE79" i="23"/>
  <c r="O80" i="23"/>
  <c r="P80" i="23"/>
  <c r="Q80" i="23"/>
  <c r="V80" i="23"/>
  <c r="W80" i="23"/>
  <c r="X80" i="23"/>
  <c r="AC80" i="23"/>
  <c r="AD80" i="23"/>
  <c r="AE80" i="23"/>
  <c r="O81" i="23"/>
  <c r="P81" i="23"/>
  <c r="Q81" i="23"/>
  <c r="V81" i="23"/>
  <c r="W81" i="23"/>
  <c r="X81" i="23"/>
  <c r="AC81" i="23"/>
  <c r="AD81" i="23"/>
  <c r="AE81" i="23"/>
  <c r="O82" i="23"/>
  <c r="P82" i="23"/>
  <c r="Q82" i="23"/>
  <c r="V82" i="23"/>
  <c r="W82" i="23"/>
  <c r="X82" i="23"/>
  <c r="AC82" i="23"/>
  <c r="AD82" i="23"/>
  <c r="AE82" i="23"/>
  <c r="O83" i="23"/>
  <c r="P83" i="23"/>
  <c r="Q83" i="23"/>
  <c r="V83" i="23"/>
  <c r="W83" i="23"/>
  <c r="X83" i="23"/>
  <c r="AC83" i="23"/>
  <c r="AD83" i="23"/>
  <c r="AE83" i="23"/>
  <c r="O84" i="23"/>
  <c r="P84" i="23"/>
  <c r="Q84" i="23"/>
  <c r="V84" i="23"/>
  <c r="W84" i="23"/>
  <c r="X84" i="23"/>
  <c r="AC84" i="23"/>
  <c r="AD84" i="23"/>
  <c r="AE84" i="23"/>
  <c r="O85" i="23"/>
  <c r="P85" i="23"/>
  <c r="Q85" i="23"/>
  <c r="V85" i="23"/>
  <c r="W85" i="23"/>
  <c r="X85" i="23"/>
  <c r="AC85" i="23"/>
  <c r="AD85" i="23"/>
  <c r="AE85" i="23"/>
  <c r="O86" i="23"/>
  <c r="P86" i="23"/>
  <c r="Q86" i="23"/>
  <c r="V86" i="23"/>
  <c r="W86" i="23"/>
  <c r="X86" i="23"/>
  <c r="AC86" i="23"/>
  <c r="AD86" i="23"/>
  <c r="AE86" i="23"/>
  <c r="O87" i="23"/>
  <c r="P87" i="23"/>
  <c r="Q87" i="23"/>
  <c r="V87" i="23"/>
  <c r="W87" i="23"/>
  <c r="X87" i="23"/>
  <c r="AC87" i="23"/>
  <c r="AD87" i="23"/>
  <c r="AE87" i="23"/>
  <c r="O88" i="23"/>
  <c r="P88" i="23"/>
  <c r="Q88" i="23"/>
  <c r="V88" i="23"/>
  <c r="W88" i="23"/>
  <c r="X88" i="23"/>
  <c r="AC88" i="23"/>
  <c r="AD88" i="23"/>
  <c r="AE88" i="23"/>
  <c r="O89" i="23"/>
  <c r="P89" i="23"/>
  <c r="Q89" i="23"/>
  <c r="V89" i="23"/>
  <c r="W89" i="23"/>
  <c r="X89" i="23"/>
  <c r="AC89" i="23"/>
  <c r="AD89" i="23"/>
  <c r="AE89" i="23"/>
  <c r="O90" i="23"/>
  <c r="P90" i="23"/>
  <c r="Q90" i="23"/>
  <c r="V90" i="23"/>
  <c r="W90" i="23"/>
  <c r="X90" i="23"/>
  <c r="AC90" i="23"/>
  <c r="AD90" i="23"/>
  <c r="AE90" i="23"/>
  <c r="O91" i="23"/>
  <c r="P91" i="23"/>
  <c r="Q91" i="23"/>
  <c r="V91" i="23"/>
  <c r="W91" i="23"/>
  <c r="X91" i="23"/>
  <c r="AC91" i="23"/>
  <c r="AD91" i="23"/>
  <c r="AE91" i="23"/>
  <c r="O92" i="23"/>
  <c r="P92" i="23"/>
  <c r="Q92" i="23"/>
  <c r="V92" i="23"/>
  <c r="W92" i="23"/>
  <c r="X92" i="23"/>
  <c r="AC92" i="23"/>
  <c r="AD92" i="23"/>
  <c r="AE92" i="23"/>
  <c r="O93" i="23"/>
  <c r="P93" i="23"/>
  <c r="Q93" i="23"/>
  <c r="V93" i="23"/>
  <c r="W93" i="23"/>
  <c r="X93" i="23"/>
  <c r="AC93" i="23"/>
  <c r="AD93" i="23"/>
  <c r="AE93" i="23"/>
  <c r="O94" i="23"/>
  <c r="P94" i="23"/>
  <c r="Q94" i="23"/>
  <c r="V94" i="23"/>
  <c r="W94" i="23"/>
  <c r="X94" i="23"/>
  <c r="AC94" i="23"/>
  <c r="AD94" i="23"/>
  <c r="AE94" i="23"/>
  <c r="O95" i="23"/>
  <c r="P95" i="23"/>
  <c r="Q95" i="23"/>
  <c r="V95" i="23"/>
  <c r="W95" i="23"/>
  <c r="X95" i="23"/>
  <c r="AC95" i="23"/>
  <c r="AD95" i="23"/>
  <c r="AE95" i="23"/>
  <c r="O96" i="23"/>
  <c r="P96" i="23"/>
  <c r="Q96" i="23"/>
  <c r="V96" i="23"/>
  <c r="W96" i="23"/>
  <c r="X96" i="23"/>
  <c r="AC96" i="23"/>
  <c r="AD96" i="23"/>
  <c r="AE96" i="23"/>
  <c r="O97" i="23"/>
  <c r="P97" i="23"/>
  <c r="Q97" i="23"/>
  <c r="V97" i="23"/>
  <c r="W97" i="23"/>
  <c r="X97" i="23"/>
  <c r="AC97" i="23"/>
  <c r="AD97" i="23"/>
  <c r="AE97" i="23"/>
  <c r="O98" i="23"/>
  <c r="P98" i="23"/>
  <c r="Q98" i="23"/>
  <c r="V98" i="23"/>
  <c r="W98" i="23"/>
  <c r="X98" i="23"/>
  <c r="AC98" i="23"/>
  <c r="AD98" i="23"/>
  <c r="AE98" i="23"/>
  <c r="O99" i="23"/>
  <c r="P99" i="23"/>
  <c r="Q99" i="23"/>
  <c r="V99" i="23"/>
  <c r="W99" i="23"/>
  <c r="X99" i="23"/>
  <c r="AC99" i="23"/>
  <c r="AD99" i="23"/>
  <c r="AE99" i="23"/>
  <c r="O100" i="23"/>
  <c r="P100" i="23"/>
  <c r="Q100" i="23"/>
  <c r="V100" i="23"/>
  <c r="W100" i="23"/>
  <c r="X100" i="23"/>
  <c r="AC100" i="23"/>
  <c r="AD100" i="23"/>
  <c r="AE100" i="23"/>
  <c r="O101" i="23"/>
  <c r="P101" i="23"/>
  <c r="Q101" i="23"/>
  <c r="V101" i="23"/>
  <c r="W101" i="23"/>
  <c r="X101" i="23"/>
  <c r="AC101" i="23"/>
  <c r="AD101" i="23"/>
  <c r="AE101" i="23"/>
  <c r="O102" i="23"/>
  <c r="P102" i="23"/>
  <c r="Q102" i="23"/>
  <c r="V102" i="23"/>
  <c r="W102" i="23"/>
  <c r="X102" i="23"/>
  <c r="AC102" i="23"/>
  <c r="AD102" i="23"/>
  <c r="AE102" i="23"/>
  <c r="O103" i="23"/>
  <c r="P103" i="23"/>
  <c r="Q103" i="23"/>
  <c r="V103" i="23"/>
  <c r="W103" i="23"/>
  <c r="X103" i="23"/>
  <c r="AC103" i="23"/>
  <c r="AD103" i="23"/>
  <c r="AE103" i="23"/>
  <c r="O104" i="23"/>
  <c r="P104" i="23"/>
  <c r="Q104" i="23"/>
  <c r="V104" i="23"/>
  <c r="W104" i="23"/>
  <c r="X104" i="23"/>
  <c r="AC104" i="23"/>
  <c r="AD104" i="23"/>
  <c r="AE104" i="23"/>
  <c r="O105" i="23"/>
  <c r="P105" i="23"/>
  <c r="Q105" i="23"/>
  <c r="V105" i="23"/>
  <c r="W105" i="23"/>
  <c r="X105" i="23"/>
  <c r="AC105" i="23"/>
  <c r="AD105" i="23"/>
  <c r="AE105" i="23"/>
  <c r="O106" i="23"/>
  <c r="P106" i="23"/>
  <c r="Q106" i="23"/>
  <c r="V106" i="23"/>
  <c r="W106" i="23"/>
  <c r="X106" i="23"/>
  <c r="AC106" i="23"/>
  <c r="AD106" i="23"/>
  <c r="AE106" i="23"/>
  <c r="O107" i="23"/>
  <c r="P107" i="23"/>
  <c r="Q107" i="23"/>
  <c r="V107" i="23"/>
  <c r="W107" i="23"/>
  <c r="X107" i="23"/>
  <c r="AC107" i="23"/>
  <c r="AD107" i="23"/>
  <c r="AE107" i="23"/>
  <c r="O108" i="23"/>
  <c r="P108" i="23"/>
  <c r="Q108" i="23"/>
  <c r="V108" i="23"/>
  <c r="W108" i="23"/>
  <c r="X108" i="23"/>
  <c r="AC108" i="23"/>
  <c r="AD108" i="23"/>
  <c r="AE108" i="23"/>
  <c r="O109" i="23"/>
  <c r="P109" i="23"/>
  <c r="Q109" i="23"/>
  <c r="V109" i="23"/>
  <c r="W109" i="23"/>
  <c r="X109" i="23"/>
  <c r="AC109" i="23"/>
  <c r="AD109" i="23"/>
  <c r="AE109" i="23"/>
  <c r="O110" i="23"/>
  <c r="P110" i="23"/>
  <c r="Q110" i="23"/>
  <c r="V110" i="23"/>
  <c r="W110" i="23"/>
  <c r="X110" i="23"/>
  <c r="AC110" i="23"/>
  <c r="AD110" i="23"/>
  <c r="AE110" i="23"/>
  <c r="O111" i="23"/>
  <c r="P111" i="23"/>
  <c r="Q111" i="23"/>
  <c r="V111" i="23"/>
  <c r="W111" i="23"/>
  <c r="X111" i="23"/>
  <c r="AC111" i="23"/>
  <c r="AD111" i="23"/>
  <c r="AE111" i="23"/>
  <c r="O112" i="23"/>
  <c r="P112" i="23"/>
  <c r="Q112" i="23"/>
  <c r="V112" i="23"/>
  <c r="W112" i="23"/>
  <c r="X112" i="23"/>
  <c r="AC112" i="23"/>
  <c r="AD112" i="23"/>
  <c r="AE112" i="23"/>
  <c r="O113" i="23"/>
  <c r="P113" i="23"/>
  <c r="Q113" i="23"/>
  <c r="V113" i="23"/>
  <c r="W113" i="23"/>
  <c r="X113" i="23"/>
  <c r="AC113" i="23"/>
  <c r="AD113" i="23"/>
  <c r="AE113" i="23"/>
  <c r="O114" i="23"/>
  <c r="P114" i="23"/>
  <c r="Q114" i="23"/>
  <c r="V114" i="23"/>
  <c r="W114" i="23"/>
  <c r="X114" i="23"/>
  <c r="AC114" i="23"/>
  <c r="AD114" i="23"/>
  <c r="AE114" i="23"/>
  <c r="O115" i="23"/>
  <c r="P115" i="23"/>
  <c r="Q115" i="23"/>
  <c r="V115" i="23"/>
  <c r="W115" i="23"/>
  <c r="X115" i="23"/>
  <c r="AC115" i="23"/>
  <c r="AD115" i="23"/>
  <c r="AE115" i="23"/>
  <c r="O116" i="23"/>
  <c r="P116" i="23"/>
  <c r="Q116" i="23"/>
  <c r="V116" i="23"/>
  <c r="W116" i="23"/>
  <c r="X116" i="23"/>
  <c r="AC116" i="23"/>
  <c r="AD116" i="23"/>
  <c r="AE116" i="23"/>
  <c r="O117" i="23"/>
  <c r="P117" i="23"/>
  <c r="Q117" i="23"/>
  <c r="V117" i="23"/>
  <c r="W117" i="23"/>
  <c r="X117" i="23"/>
  <c r="AC117" i="23"/>
  <c r="AD117" i="23"/>
  <c r="AE117" i="23"/>
  <c r="O118" i="23"/>
  <c r="P118" i="23"/>
  <c r="Q118" i="23"/>
  <c r="V118" i="23"/>
  <c r="W118" i="23"/>
  <c r="X118" i="23"/>
  <c r="AC118" i="23"/>
  <c r="AD118" i="23"/>
  <c r="AE118" i="23"/>
  <c r="O119" i="23"/>
  <c r="P119" i="23"/>
  <c r="Q119" i="23"/>
  <c r="V119" i="23"/>
  <c r="W119" i="23"/>
  <c r="X119" i="23"/>
  <c r="AC119" i="23"/>
  <c r="AD119" i="23"/>
  <c r="AE119" i="23"/>
  <c r="O120" i="23"/>
  <c r="P120" i="23"/>
  <c r="Q120" i="23"/>
  <c r="V120" i="23"/>
  <c r="W120" i="23"/>
  <c r="X120" i="23"/>
  <c r="AC120" i="23"/>
  <c r="AD120" i="23"/>
  <c r="AE120" i="23"/>
  <c r="O121" i="23"/>
  <c r="P121" i="23"/>
  <c r="Q121" i="23"/>
  <c r="V121" i="23"/>
  <c r="W121" i="23"/>
  <c r="X121" i="23"/>
  <c r="AC121" i="23"/>
  <c r="AD121" i="23"/>
  <c r="AE121" i="23"/>
  <c r="O122" i="23"/>
  <c r="P122" i="23"/>
  <c r="Q122" i="23"/>
  <c r="V122" i="23"/>
  <c r="W122" i="23"/>
  <c r="X122" i="23"/>
  <c r="AC122" i="23"/>
  <c r="AD122" i="23"/>
  <c r="AE122" i="23"/>
  <c r="O123" i="23"/>
  <c r="P123" i="23"/>
  <c r="Q123" i="23"/>
  <c r="V123" i="23"/>
  <c r="W123" i="23"/>
  <c r="X123" i="23"/>
  <c r="AC123" i="23"/>
  <c r="AD123" i="23"/>
  <c r="AE123" i="23"/>
  <c r="O124" i="23"/>
  <c r="P124" i="23"/>
  <c r="Q124" i="23"/>
  <c r="V124" i="23"/>
  <c r="W124" i="23"/>
  <c r="X124" i="23"/>
  <c r="AC124" i="23"/>
  <c r="AD124" i="23"/>
  <c r="AE124" i="23"/>
  <c r="O125" i="23"/>
  <c r="P125" i="23"/>
  <c r="Q125" i="23"/>
  <c r="V125" i="23"/>
  <c r="W125" i="23"/>
  <c r="X125" i="23"/>
  <c r="AC125" i="23"/>
  <c r="AD125" i="23"/>
  <c r="AE125" i="23"/>
  <c r="O126" i="23"/>
  <c r="P126" i="23"/>
  <c r="Q126" i="23"/>
  <c r="V126" i="23"/>
  <c r="W126" i="23"/>
  <c r="X126" i="23"/>
  <c r="AC126" i="23"/>
  <c r="AD126" i="23"/>
  <c r="AE126" i="23"/>
  <c r="O127" i="23"/>
  <c r="P127" i="23"/>
  <c r="Q127" i="23"/>
  <c r="V127" i="23"/>
  <c r="W127" i="23"/>
  <c r="X127" i="23"/>
  <c r="AC127" i="23"/>
  <c r="AD127" i="23"/>
  <c r="AE127" i="23"/>
  <c r="O128" i="23"/>
  <c r="P128" i="23"/>
  <c r="Q128" i="23"/>
  <c r="V128" i="23"/>
  <c r="W128" i="23"/>
  <c r="X128" i="23"/>
  <c r="AC128" i="23"/>
  <c r="AD128" i="23"/>
  <c r="AE128" i="23"/>
  <c r="O129" i="23"/>
  <c r="P129" i="23"/>
  <c r="Q129" i="23"/>
  <c r="V129" i="23"/>
  <c r="W129" i="23"/>
  <c r="X129" i="23"/>
  <c r="AC129" i="23"/>
  <c r="AD129" i="23"/>
  <c r="AE129" i="23"/>
  <c r="O130" i="23"/>
  <c r="P130" i="23"/>
  <c r="Q130" i="23"/>
  <c r="V130" i="23"/>
  <c r="W130" i="23"/>
  <c r="X130" i="23"/>
  <c r="AC130" i="23"/>
  <c r="AD130" i="23"/>
  <c r="AE130" i="23"/>
  <c r="O131" i="23"/>
  <c r="P131" i="23"/>
  <c r="Q131" i="23"/>
  <c r="V131" i="23"/>
  <c r="W131" i="23"/>
  <c r="X131" i="23"/>
  <c r="AC131" i="23"/>
  <c r="AD131" i="23"/>
  <c r="AE131" i="23"/>
  <c r="O132" i="23"/>
  <c r="P132" i="23"/>
  <c r="Q132" i="23"/>
  <c r="V132" i="23"/>
  <c r="W132" i="23"/>
  <c r="X132" i="23"/>
  <c r="AC132" i="23"/>
  <c r="AD132" i="23"/>
  <c r="AE132" i="23"/>
  <c r="O133" i="23"/>
  <c r="P133" i="23"/>
  <c r="Q133" i="23"/>
  <c r="V133" i="23"/>
  <c r="W133" i="23"/>
  <c r="X133" i="23"/>
  <c r="AC133" i="23"/>
  <c r="AD133" i="23"/>
  <c r="AE133" i="23"/>
  <c r="O134" i="23"/>
  <c r="P134" i="23"/>
  <c r="Q134" i="23"/>
  <c r="V134" i="23"/>
  <c r="W134" i="23"/>
  <c r="X134" i="23"/>
  <c r="AC134" i="23"/>
  <c r="AD134" i="23"/>
  <c r="AE134" i="23"/>
  <c r="O135" i="23"/>
  <c r="P135" i="23"/>
  <c r="Q135" i="23"/>
  <c r="V135" i="23"/>
  <c r="W135" i="23"/>
  <c r="X135" i="23"/>
  <c r="AC135" i="23"/>
  <c r="AD135" i="23"/>
  <c r="AE135" i="23"/>
  <c r="O136" i="23"/>
  <c r="P136" i="23"/>
  <c r="Q136" i="23"/>
  <c r="V136" i="23"/>
  <c r="W136" i="23"/>
  <c r="X136" i="23"/>
  <c r="AC136" i="23"/>
  <c r="AD136" i="23"/>
  <c r="AE136" i="23"/>
  <c r="O137" i="23"/>
  <c r="P137" i="23"/>
  <c r="Q137" i="23"/>
  <c r="V137" i="23"/>
  <c r="W137" i="23"/>
  <c r="X137" i="23"/>
  <c r="AC137" i="23"/>
  <c r="AD137" i="23"/>
  <c r="AE137" i="23"/>
  <c r="O138" i="23"/>
  <c r="P138" i="23"/>
  <c r="Q138" i="23"/>
  <c r="V138" i="23"/>
  <c r="W138" i="23"/>
  <c r="X138" i="23"/>
  <c r="AC138" i="23"/>
  <c r="AD138" i="23"/>
  <c r="AE138" i="23"/>
  <c r="O139" i="23"/>
  <c r="P139" i="23"/>
  <c r="Q139" i="23"/>
  <c r="V139" i="23"/>
  <c r="W139" i="23"/>
  <c r="X139" i="23"/>
  <c r="AC139" i="23"/>
  <c r="AD139" i="23"/>
  <c r="AE139" i="23"/>
  <c r="O140" i="23"/>
  <c r="P140" i="23"/>
  <c r="Q140" i="23"/>
  <c r="V140" i="23"/>
  <c r="W140" i="23"/>
  <c r="X140" i="23"/>
  <c r="AC140" i="23"/>
  <c r="AD140" i="23"/>
  <c r="AE140" i="23"/>
  <c r="O141" i="23"/>
  <c r="P141" i="23"/>
  <c r="Q141" i="23"/>
  <c r="V141" i="23"/>
  <c r="W141" i="23"/>
  <c r="X141" i="23"/>
  <c r="AC141" i="23"/>
  <c r="AD141" i="23"/>
  <c r="AE141" i="23"/>
  <c r="O142" i="23"/>
  <c r="P142" i="23"/>
  <c r="Q142" i="23"/>
  <c r="V142" i="23"/>
  <c r="W142" i="23"/>
  <c r="X142" i="23"/>
  <c r="AC142" i="23"/>
  <c r="AD142" i="23"/>
  <c r="AE142" i="23"/>
  <c r="O143" i="23"/>
  <c r="P143" i="23"/>
  <c r="Q143" i="23"/>
  <c r="V143" i="23"/>
  <c r="W143" i="23"/>
  <c r="X143" i="23"/>
  <c r="AC143" i="23"/>
  <c r="AD143" i="23"/>
  <c r="AE143" i="23"/>
  <c r="O144" i="23"/>
  <c r="P144" i="23"/>
  <c r="Q144" i="23"/>
  <c r="V144" i="23"/>
  <c r="W144" i="23"/>
  <c r="X144" i="23"/>
  <c r="AC144" i="23"/>
  <c r="AD144" i="23"/>
  <c r="AE144" i="23"/>
  <c r="O145" i="23"/>
  <c r="P145" i="23"/>
  <c r="Q145" i="23"/>
  <c r="V145" i="23"/>
  <c r="W145" i="23"/>
  <c r="X145" i="23"/>
  <c r="AC145" i="23"/>
  <c r="AD145" i="23"/>
  <c r="AE145" i="23"/>
  <c r="O146" i="23"/>
  <c r="P146" i="23"/>
  <c r="Q146" i="23"/>
  <c r="V146" i="23"/>
  <c r="W146" i="23"/>
  <c r="X146" i="23"/>
  <c r="AC146" i="23"/>
  <c r="AD146" i="23"/>
  <c r="AE146" i="23"/>
  <c r="O147" i="23"/>
  <c r="P147" i="23"/>
  <c r="Q147" i="23"/>
  <c r="V147" i="23"/>
  <c r="W147" i="23"/>
  <c r="X147" i="23"/>
  <c r="AC147" i="23"/>
  <c r="AD147" i="23"/>
  <c r="AE147" i="23"/>
  <c r="O148" i="23"/>
  <c r="P148" i="23"/>
  <c r="Q148" i="23"/>
  <c r="V148" i="23"/>
  <c r="W148" i="23"/>
  <c r="X148" i="23"/>
  <c r="AC148" i="23"/>
  <c r="AD148" i="23"/>
  <c r="AE148" i="23"/>
  <c r="O149" i="23"/>
  <c r="P149" i="23"/>
  <c r="Q149" i="23"/>
  <c r="V149" i="23"/>
  <c r="W149" i="23"/>
  <c r="X149" i="23"/>
  <c r="AC149" i="23"/>
  <c r="AD149" i="23"/>
  <c r="AE149" i="23"/>
  <c r="O150" i="23"/>
  <c r="P150" i="23"/>
  <c r="Q150" i="23"/>
  <c r="V150" i="23"/>
  <c r="W150" i="23"/>
  <c r="X150" i="23"/>
  <c r="AC150" i="23"/>
  <c r="AD150" i="23"/>
  <c r="AE150" i="23"/>
  <c r="O151" i="23"/>
  <c r="P151" i="23"/>
  <c r="Q151" i="23"/>
  <c r="V151" i="23"/>
  <c r="W151" i="23"/>
  <c r="X151" i="23"/>
  <c r="AC151" i="23"/>
  <c r="AD151" i="23"/>
  <c r="AE151" i="23"/>
  <c r="O152" i="23"/>
  <c r="P152" i="23"/>
  <c r="Q152" i="23"/>
  <c r="V152" i="23"/>
  <c r="W152" i="23"/>
  <c r="X152" i="23"/>
  <c r="AC152" i="23"/>
  <c r="AD152" i="23"/>
  <c r="AE152" i="23"/>
  <c r="O153" i="23"/>
  <c r="P153" i="23"/>
  <c r="Q153" i="23"/>
  <c r="V153" i="23"/>
  <c r="W153" i="23"/>
  <c r="X153" i="23"/>
  <c r="AC153" i="23"/>
  <c r="AD153" i="23"/>
  <c r="AE153" i="23"/>
  <c r="O154" i="23"/>
  <c r="P154" i="23"/>
  <c r="Q154" i="23"/>
  <c r="V154" i="23"/>
  <c r="W154" i="23"/>
  <c r="X154" i="23"/>
  <c r="AC154" i="23"/>
  <c r="AD154" i="23"/>
  <c r="AE154" i="23"/>
  <c r="O155" i="23"/>
  <c r="P155" i="23"/>
  <c r="Q155" i="23"/>
  <c r="V155" i="23"/>
  <c r="W155" i="23"/>
  <c r="X155" i="23"/>
  <c r="AC155" i="23"/>
  <c r="AD155" i="23"/>
  <c r="AE155" i="23"/>
  <c r="O156" i="23"/>
  <c r="P156" i="23"/>
  <c r="Q156" i="23"/>
  <c r="V156" i="23"/>
  <c r="W156" i="23"/>
  <c r="X156" i="23"/>
  <c r="AC156" i="23"/>
  <c r="AD156" i="23"/>
  <c r="AE156" i="23"/>
  <c r="O157" i="23"/>
  <c r="P157" i="23"/>
  <c r="Q157" i="23"/>
  <c r="V157" i="23"/>
  <c r="W157" i="23"/>
  <c r="X157" i="23"/>
  <c r="AC157" i="23"/>
  <c r="AD157" i="23"/>
  <c r="AE157" i="23"/>
  <c r="O158" i="23"/>
  <c r="P158" i="23"/>
  <c r="Q158" i="23"/>
  <c r="V158" i="23"/>
  <c r="W158" i="23"/>
  <c r="X158" i="23"/>
  <c r="AC158" i="23"/>
  <c r="AD158" i="23"/>
  <c r="AE158" i="23"/>
  <c r="O159" i="23"/>
  <c r="P159" i="23"/>
  <c r="Q159" i="23"/>
  <c r="V159" i="23"/>
  <c r="W159" i="23"/>
  <c r="X159" i="23"/>
  <c r="AC159" i="23"/>
  <c r="AD159" i="23"/>
  <c r="AE159" i="23"/>
  <c r="O160" i="23"/>
  <c r="P160" i="23"/>
  <c r="Q160" i="23"/>
  <c r="V160" i="23"/>
  <c r="W160" i="23"/>
  <c r="X160" i="23"/>
  <c r="AC160" i="23"/>
  <c r="AD160" i="23"/>
  <c r="AE160" i="23"/>
  <c r="O161" i="23"/>
  <c r="P161" i="23"/>
  <c r="Q161" i="23"/>
  <c r="V161" i="23"/>
  <c r="W161" i="23"/>
  <c r="X161" i="23"/>
  <c r="AC161" i="23"/>
  <c r="AD161" i="23"/>
  <c r="AE161" i="23"/>
  <c r="O162" i="23"/>
  <c r="P162" i="23"/>
  <c r="Q162" i="23"/>
  <c r="V162" i="23"/>
  <c r="W162" i="23"/>
  <c r="X162" i="23"/>
  <c r="AC162" i="23"/>
  <c r="AD162" i="23"/>
  <c r="AE162" i="23"/>
  <c r="O163" i="23"/>
  <c r="P163" i="23"/>
  <c r="Q163" i="23"/>
  <c r="V163" i="23"/>
  <c r="W163" i="23"/>
  <c r="X163" i="23"/>
  <c r="AC163" i="23"/>
  <c r="AD163" i="23"/>
  <c r="AE163" i="23"/>
  <c r="O164" i="23"/>
  <c r="P164" i="23"/>
  <c r="Q164" i="23"/>
  <c r="V164" i="23"/>
  <c r="W164" i="23"/>
  <c r="X164" i="23"/>
  <c r="AC164" i="23"/>
  <c r="AD164" i="23"/>
  <c r="AE164" i="23"/>
  <c r="O165" i="23"/>
  <c r="P165" i="23"/>
  <c r="Q165" i="23"/>
  <c r="V165" i="23"/>
  <c r="W165" i="23"/>
  <c r="X165" i="23"/>
  <c r="AC165" i="23"/>
  <c r="AD165" i="23"/>
  <c r="AE165" i="23"/>
  <c r="O166" i="23"/>
  <c r="P166" i="23"/>
  <c r="Q166" i="23"/>
  <c r="V166" i="23"/>
  <c r="W166" i="23"/>
  <c r="X166" i="23"/>
  <c r="AC166" i="23"/>
  <c r="AD166" i="23"/>
  <c r="AE166" i="23"/>
  <c r="O167" i="23"/>
  <c r="P167" i="23"/>
  <c r="Q167" i="23"/>
  <c r="V167" i="23"/>
  <c r="W167" i="23"/>
  <c r="X167" i="23"/>
  <c r="AC167" i="23"/>
  <c r="AD167" i="23"/>
  <c r="AE167" i="23"/>
  <c r="O168" i="23"/>
  <c r="P168" i="23"/>
  <c r="Q168" i="23"/>
  <c r="V168" i="23"/>
  <c r="W168" i="23"/>
  <c r="X168" i="23"/>
  <c r="AC168" i="23"/>
  <c r="AD168" i="23"/>
  <c r="AE168" i="23"/>
  <c r="O169" i="23"/>
  <c r="P169" i="23"/>
  <c r="Q169" i="23"/>
  <c r="V169" i="23"/>
  <c r="W169" i="23"/>
  <c r="X169" i="23"/>
  <c r="AC169" i="23"/>
  <c r="AD169" i="23"/>
  <c r="AE169" i="23"/>
  <c r="O170" i="23"/>
  <c r="P170" i="23"/>
  <c r="Q170" i="23"/>
  <c r="V170" i="23"/>
  <c r="W170" i="23"/>
  <c r="X170" i="23"/>
  <c r="AC170" i="23"/>
  <c r="AD170" i="23"/>
  <c r="AE170" i="23"/>
  <c r="O171" i="23"/>
  <c r="P171" i="23"/>
  <c r="Q171" i="23"/>
  <c r="V171" i="23"/>
  <c r="W171" i="23"/>
  <c r="X171" i="23"/>
  <c r="AC171" i="23"/>
  <c r="AD171" i="23"/>
  <c r="AE171" i="23"/>
  <c r="O172" i="23"/>
  <c r="P172" i="23"/>
  <c r="Q172" i="23"/>
  <c r="V172" i="23"/>
  <c r="W172" i="23"/>
  <c r="X172" i="23"/>
  <c r="AC172" i="23"/>
  <c r="AD172" i="23"/>
  <c r="AE172" i="23"/>
  <c r="O173" i="23"/>
  <c r="P173" i="23"/>
  <c r="Q173" i="23"/>
  <c r="V173" i="23"/>
  <c r="W173" i="23"/>
  <c r="X173" i="23"/>
  <c r="AC173" i="23"/>
  <c r="AD173" i="23"/>
  <c r="AE173" i="23"/>
  <c r="O174" i="23"/>
  <c r="P174" i="23"/>
  <c r="Q174" i="23"/>
  <c r="V174" i="23"/>
  <c r="W174" i="23"/>
  <c r="X174" i="23"/>
  <c r="AC174" i="23"/>
  <c r="AD174" i="23"/>
  <c r="AE174" i="23"/>
  <c r="O175" i="23"/>
  <c r="P175" i="23"/>
  <c r="Q175" i="23"/>
  <c r="V175" i="23"/>
  <c r="W175" i="23"/>
  <c r="X175" i="23"/>
  <c r="AC175" i="23"/>
  <c r="AD175" i="23"/>
  <c r="AE175" i="23"/>
  <c r="O176" i="23"/>
  <c r="P176" i="23"/>
  <c r="Q176" i="23"/>
  <c r="V176" i="23"/>
  <c r="W176" i="23"/>
  <c r="X176" i="23"/>
  <c r="AC176" i="23"/>
  <c r="AD176" i="23"/>
  <c r="AE176" i="23"/>
  <c r="O177" i="23"/>
  <c r="P177" i="23"/>
  <c r="Q177" i="23"/>
  <c r="V177" i="23"/>
  <c r="W177" i="23"/>
  <c r="X177" i="23"/>
  <c r="AC177" i="23"/>
  <c r="AD177" i="23"/>
  <c r="AE177" i="23"/>
  <c r="O178" i="23"/>
  <c r="P178" i="23"/>
  <c r="Q178" i="23"/>
  <c r="V178" i="23"/>
  <c r="W178" i="23"/>
  <c r="X178" i="23"/>
  <c r="AC178" i="23"/>
  <c r="AD178" i="23"/>
  <c r="AE178" i="23"/>
  <c r="O179" i="23"/>
  <c r="P179" i="23"/>
  <c r="Q179" i="23"/>
  <c r="V179" i="23"/>
  <c r="W179" i="23"/>
  <c r="X179" i="23"/>
  <c r="AC179" i="23"/>
  <c r="AD179" i="23"/>
  <c r="AE179" i="23"/>
  <c r="O180" i="23"/>
  <c r="P180" i="23"/>
  <c r="Q180" i="23"/>
  <c r="V180" i="23"/>
  <c r="W180" i="23"/>
  <c r="X180" i="23"/>
  <c r="AC180" i="23"/>
  <c r="AD180" i="23"/>
  <c r="AE180" i="23"/>
  <c r="O181" i="23"/>
  <c r="P181" i="23"/>
  <c r="Q181" i="23"/>
  <c r="V181" i="23"/>
  <c r="W181" i="23"/>
  <c r="X181" i="23"/>
  <c r="AC181" i="23"/>
  <c r="AD181" i="23"/>
  <c r="AE181" i="23"/>
  <c r="O182" i="23"/>
  <c r="P182" i="23"/>
  <c r="Q182" i="23"/>
  <c r="V182" i="23"/>
  <c r="W182" i="23"/>
  <c r="X182" i="23"/>
  <c r="AC182" i="23"/>
  <c r="AD182" i="23"/>
  <c r="AE182" i="23"/>
  <c r="O183" i="23"/>
  <c r="P183" i="23"/>
  <c r="Q183" i="23"/>
  <c r="V183" i="23"/>
  <c r="W183" i="23"/>
  <c r="X183" i="23"/>
  <c r="AC183" i="23"/>
  <c r="AD183" i="23"/>
  <c r="AE183" i="23"/>
  <c r="O184" i="23"/>
  <c r="P184" i="23"/>
  <c r="Q184" i="23"/>
  <c r="V184" i="23"/>
  <c r="W184" i="23"/>
  <c r="X184" i="23"/>
  <c r="AC184" i="23"/>
  <c r="AD184" i="23"/>
  <c r="AE184" i="23"/>
  <c r="O185" i="23"/>
  <c r="P185" i="23"/>
  <c r="Q185" i="23"/>
  <c r="V185" i="23"/>
  <c r="W185" i="23"/>
  <c r="X185" i="23"/>
  <c r="AC185" i="23"/>
  <c r="AD185" i="23"/>
  <c r="AE185" i="23"/>
  <c r="O186" i="23"/>
  <c r="P186" i="23"/>
  <c r="Q186" i="23"/>
  <c r="V186" i="23"/>
  <c r="W186" i="23"/>
  <c r="X186" i="23"/>
  <c r="AC186" i="23"/>
  <c r="AD186" i="23"/>
  <c r="AE186" i="23"/>
  <c r="O187" i="23"/>
  <c r="P187" i="23"/>
  <c r="Q187" i="23"/>
  <c r="V187" i="23"/>
  <c r="W187" i="23"/>
  <c r="X187" i="23"/>
  <c r="AC187" i="23"/>
  <c r="AD187" i="23"/>
  <c r="AE187" i="23"/>
  <c r="O188" i="23"/>
  <c r="P188" i="23"/>
  <c r="Q188" i="23"/>
  <c r="V188" i="23"/>
  <c r="W188" i="23"/>
  <c r="X188" i="23"/>
  <c r="AC188" i="23"/>
  <c r="AD188" i="23"/>
  <c r="AE188" i="23"/>
  <c r="O189" i="23"/>
  <c r="P189" i="23"/>
  <c r="Q189" i="23"/>
  <c r="V189" i="23"/>
  <c r="W189" i="23"/>
  <c r="X189" i="23"/>
  <c r="AC189" i="23"/>
  <c r="AD189" i="23"/>
  <c r="AE189" i="23"/>
  <c r="O190" i="23"/>
  <c r="P190" i="23"/>
  <c r="Q190" i="23"/>
  <c r="V190" i="23"/>
  <c r="W190" i="23"/>
  <c r="X190" i="23"/>
  <c r="AC190" i="23"/>
  <c r="AD190" i="23"/>
  <c r="AE190" i="23"/>
  <c r="O191" i="23"/>
  <c r="P191" i="23"/>
  <c r="Q191" i="23"/>
  <c r="V191" i="23"/>
  <c r="W191" i="23"/>
  <c r="X191" i="23"/>
  <c r="AC191" i="23"/>
  <c r="AD191" i="23"/>
  <c r="AE191" i="23"/>
  <c r="O192" i="23"/>
  <c r="P192" i="23"/>
  <c r="Q192" i="23"/>
  <c r="V192" i="23"/>
  <c r="W192" i="23"/>
  <c r="X192" i="23"/>
  <c r="AC192" i="23"/>
  <c r="AD192" i="23"/>
  <c r="AE192" i="23"/>
  <c r="O193" i="23"/>
  <c r="P193" i="23"/>
  <c r="Q193" i="23"/>
  <c r="V193" i="23"/>
  <c r="W193" i="23"/>
  <c r="X193" i="23"/>
  <c r="AC193" i="23"/>
  <c r="AD193" i="23"/>
  <c r="AE193" i="23"/>
  <c r="O194" i="23"/>
  <c r="P194" i="23"/>
  <c r="Q194" i="23"/>
  <c r="V194" i="23"/>
  <c r="W194" i="23"/>
  <c r="X194" i="23"/>
  <c r="AC194" i="23"/>
  <c r="AD194" i="23"/>
  <c r="AE194" i="23"/>
  <c r="O195" i="23"/>
  <c r="P195" i="23"/>
  <c r="Q195" i="23"/>
  <c r="V195" i="23"/>
  <c r="W195" i="23"/>
  <c r="X195" i="23"/>
  <c r="AC195" i="23"/>
  <c r="AD195" i="23"/>
  <c r="AE195" i="23"/>
  <c r="O196" i="23"/>
  <c r="P196" i="23"/>
  <c r="Q196" i="23"/>
  <c r="V196" i="23"/>
  <c r="W196" i="23"/>
  <c r="X196" i="23"/>
  <c r="AC196" i="23"/>
  <c r="AD196" i="23"/>
  <c r="AE196" i="23"/>
  <c r="O197" i="23"/>
  <c r="P197" i="23"/>
  <c r="Q197" i="23"/>
  <c r="V197" i="23"/>
  <c r="W197" i="23"/>
  <c r="X197" i="23"/>
  <c r="AC197" i="23"/>
  <c r="AD197" i="23"/>
  <c r="AE197" i="23"/>
  <c r="O198" i="23"/>
  <c r="P198" i="23"/>
  <c r="Q198" i="23"/>
  <c r="V198" i="23"/>
  <c r="W198" i="23"/>
  <c r="X198" i="23"/>
  <c r="AC198" i="23"/>
  <c r="AD198" i="23"/>
  <c r="AE198" i="23"/>
  <c r="O199" i="23"/>
  <c r="P199" i="23"/>
  <c r="Q199" i="23"/>
  <c r="V199" i="23"/>
  <c r="W199" i="23"/>
  <c r="X199" i="23"/>
  <c r="AC199" i="23"/>
  <c r="AD199" i="23"/>
  <c r="AE199" i="23"/>
  <c r="O200" i="23"/>
  <c r="P200" i="23"/>
  <c r="Q200" i="23"/>
  <c r="V200" i="23"/>
  <c r="W200" i="23"/>
  <c r="X200" i="23"/>
  <c r="AC200" i="23"/>
  <c r="AD200" i="23"/>
  <c r="AE200" i="23"/>
  <c r="O201" i="23"/>
  <c r="P201" i="23"/>
  <c r="Q201" i="23"/>
  <c r="V201" i="23"/>
  <c r="W201" i="23"/>
  <c r="X201" i="23"/>
  <c r="AC201" i="23"/>
  <c r="AD201" i="23"/>
  <c r="AE201" i="23"/>
  <c r="O202" i="23"/>
  <c r="P202" i="23"/>
  <c r="Q202" i="23"/>
  <c r="V202" i="23"/>
  <c r="W202" i="23"/>
  <c r="X202" i="23"/>
  <c r="AC202" i="23"/>
  <c r="AD202" i="23"/>
  <c r="AE202" i="23"/>
  <c r="O203" i="23"/>
  <c r="P203" i="23"/>
  <c r="Q203" i="23"/>
  <c r="V203" i="23"/>
  <c r="W203" i="23"/>
  <c r="X203" i="23"/>
  <c r="AC203" i="23"/>
  <c r="AD203" i="23"/>
  <c r="AE203" i="23"/>
  <c r="O204" i="23"/>
  <c r="P204" i="23"/>
  <c r="Q204" i="23"/>
  <c r="V204" i="23"/>
  <c r="W204" i="23"/>
  <c r="X204" i="23"/>
  <c r="AC204" i="23"/>
  <c r="AD204" i="23"/>
  <c r="AE204" i="23"/>
  <c r="O205" i="23"/>
  <c r="P205" i="23"/>
  <c r="Q205" i="23"/>
  <c r="V205" i="23"/>
  <c r="W205" i="23"/>
  <c r="X205" i="23"/>
  <c r="AC205" i="23"/>
  <c r="AD205" i="23"/>
  <c r="AE205" i="23"/>
  <c r="O206" i="23"/>
  <c r="P206" i="23"/>
  <c r="Q206" i="23"/>
  <c r="V206" i="23"/>
  <c r="W206" i="23"/>
  <c r="X206" i="23"/>
  <c r="AC206" i="23"/>
  <c r="AD206" i="23"/>
  <c r="AE206" i="23"/>
  <c r="O207" i="23"/>
  <c r="P207" i="23"/>
  <c r="Q207" i="23"/>
  <c r="V207" i="23"/>
  <c r="W207" i="23"/>
  <c r="X207" i="23"/>
  <c r="AC207" i="23"/>
  <c r="AD207" i="23"/>
  <c r="AE207" i="23"/>
  <c r="O208" i="23"/>
  <c r="P208" i="23"/>
  <c r="Q208" i="23"/>
  <c r="V208" i="23"/>
  <c r="W208" i="23"/>
  <c r="X208" i="23"/>
  <c r="AC208" i="23"/>
  <c r="AD208" i="23"/>
  <c r="AE208" i="23"/>
  <c r="O209" i="23"/>
  <c r="P209" i="23"/>
  <c r="Q209" i="23"/>
  <c r="V209" i="23"/>
  <c r="W209" i="23"/>
  <c r="X209" i="23"/>
  <c r="AC209" i="23"/>
  <c r="AD209" i="23"/>
  <c r="AE209" i="23"/>
  <c r="O210" i="23"/>
  <c r="P210" i="23"/>
  <c r="Q210" i="23"/>
  <c r="V210" i="23"/>
  <c r="W210" i="23"/>
  <c r="X210" i="23"/>
  <c r="AC210" i="23"/>
  <c r="AD210" i="23"/>
  <c r="AE210" i="23"/>
  <c r="O211" i="23"/>
  <c r="P211" i="23"/>
  <c r="Q211" i="23"/>
  <c r="V211" i="23"/>
  <c r="W211" i="23"/>
  <c r="X211" i="23"/>
  <c r="AC211" i="23"/>
  <c r="AD211" i="23"/>
  <c r="AE211" i="23"/>
  <c r="O212" i="23"/>
  <c r="P212" i="23"/>
  <c r="Q212" i="23"/>
  <c r="V212" i="23"/>
  <c r="W212" i="23"/>
  <c r="X212" i="23"/>
  <c r="AC212" i="23"/>
  <c r="AD212" i="23"/>
  <c r="AE212" i="23"/>
  <c r="O213" i="23"/>
  <c r="P213" i="23"/>
  <c r="Q213" i="23"/>
  <c r="V213" i="23"/>
  <c r="W213" i="23"/>
  <c r="X213" i="23"/>
  <c r="AC213" i="23"/>
  <c r="AD213" i="23"/>
  <c r="AE213" i="23"/>
  <c r="O214" i="23"/>
  <c r="P214" i="23"/>
  <c r="Q214" i="23"/>
  <c r="V214" i="23"/>
  <c r="W214" i="23"/>
  <c r="X214" i="23"/>
  <c r="AC214" i="23"/>
  <c r="AD214" i="23"/>
  <c r="AE214" i="23"/>
  <c r="O215" i="23"/>
  <c r="P215" i="23"/>
  <c r="Q215" i="23"/>
  <c r="V215" i="23"/>
  <c r="W215" i="23"/>
  <c r="X215" i="23"/>
  <c r="AC215" i="23"/>
  <c r="AD215" i="23"/>
  <c r="AE215" i="23"/>
  <c r="O216" i="23"/>
  <c r="P216" i="23"/>
  <c r="Q216" i="23"/>
  <c r="V216" i="23"/>
  <c r="W216" i="23"/>
  <c r="X216" i="23"/>
  <c r="AC216" i="23"/>
  <c r="AD216" i="23"/>
  <c r="AE216" i="23"/>
  <c r="O217" i="23"/>
  <c r="P217" i="23"/>
  <c r="Q217" i="23"/>
  <c r="V217" i="23"/>
  <c r="W217" i="23"/>
  <c r="X217" i="23"/>
  <c r="AC217" i="23"/>
  <c r="AD217" i="23"/>
  <c r="AE217" i="23"/>
  <c r="O218" i="23"/>
  <c r="P218" i="23"/>
  <c r="Q218" i="23"/>
  <c r="V218" i="23"/>
  <c r="W218" i="23"/>
  <c r="X218" i="23"/>
  <c r="AC218" i="23"/>
  <c r="AD218" i="23"/>
  <c r="AE218" i="23"/>
  <c r="O219" i="23"/>
  <c r="P219" i="23"/>
  <c r="Q219" i="23"/>
  <c r="V219" i="23"/>
  <c r="W219" i="23"/>
  <c r="X219" i="23"/>
  <c r="AC219" i="23"/>
  <c r="AD219" i="23"/>
  <c r="AE219" i="23"/>
  <c r="O220" i="23"/>
  <c r="P220" i="23"/>
  <c r="Q220" i="23"/>
  <c r="V220" i="23"/>
  <c r="W220" i="23"/>
  <c r="X220" i="23"/>
  <c r="AC220" i="23"/>
  <c r="AD220" i="23"/>
  <c r="AE220" i="23"/>
  <c r="O221" i="23"/>
  <c r="P221" i="23"/>
  <c r="Q221" i="23"/>
  <c r="V221" i="23"/>
  <c r="W221" i="23"/>
  <c r="X221" i="23"/>
  <c r="AC221" i="23"/>
  <c r="AD221" i="23"/>
  <c r="AE221" i="23"/>
  <c r="O222" i="23"/>
  <c r="P222" i="23"/>
  <c r="Q222" i="23"/>
  <c r="V222" i="23"/>
  <c r="W222" i="23"/>
  <c r="X222" i="23"/>
  <c r="AC222" i="23"/>
  <c r="AD222" i="23"/>
  <c r="AE222" i="23"/>
  <c r="O223" i="23"/>
  <c r="P223" i="23"/>
  <c r="Q223" i="23"/>
  <c r="V223" i="23"/>
  <c r="W223" i="23"/>
  <c r="X223" i="23"/>
  <c r="AC223" i="23"/>
  <c r="AD223" i="23"/>
  <c r="AE223" i="23"/>
  <c r="O224" i="23"/>
  <c r="P224" i="23"/>
  <c r="Q224" i="23"/>
  <c r="V224" i="23"/>
  <c r="W224" i="23"/>
  <c r="X224" i="23"/>
  <c r="AC224" i="23"/>
  <c r="AD224" i="23"/>
  <c r="AE224" i="23"/>
  <c r="O225" i="23"/>
  <c r="P225" i="23"/>
  <c r="Q225" i="23"/>
  <c r="V225" i="23"/>
  <c r="W225" i="23"/>
  <c r="X225" i="23"/>
  <c r="AC225" i="23"/>
  <c r="AD225" i="23"/>
  <c r="AE225" i="23"/>
  <c r="O226" i="23"/>
  <c r="P226" i="23"/>
  <c r="Q226" i="23"/>
  <c r="V226" i="23"/>
  <c r="W226" i="23"/>
  <c r="X226" i="23"/>
  <c r="AC226" i="23"/>
  <c r="AD226" i="23"/>
  <c r="AE226" i="23"/>
  <c r="O227" i="23"/>
  <c r="P227" i="23"/>
  <c r="Q227" i="23"/>
  <c r="V227" i="23"/>
  <c r="W227" i="23"/>
  <c r="X227" i="23"/>
  <c r="AC227" i="23"/>
  <c r="AD227" i="23"/>
  <c r="AE227" i="23"/>
  <c r="O228" i="23"/>
  <c r="P228" i="23"/>
  <c r="Q228" i="23"/>
  <c r="V228" i="23"/>
  <c r="W228" i="23"/>
  <c r="X228" i="23"/>
  <c r="AC228" i="23"/>
  <c r="AD228" i="23"/>
  <c r="AE228" i="23"/>
  <c r="O229" i="23"/>
  <c r="P229" i="23"/>
  <c r="Q229" i="23"/>
  <c r="V229" i="23"/>
  <c r="W229" i="23"/>
  <c r="X229" i="23"/>
  <c r="AC229" i="23"/>
  <c r="AD229" i="23"/>
  <c r="AE229" i="23"/>
  <c r="O230" i="23"/>
  <c r="P230" i="23"/>
  <c r="Q230" i="23"/>
  <c r="V230" i="23"/>
  <c r="W230" i="23"/>
  <c r="X230" i="23"/>
  <c r="AC230" i="23"/>
  <c r="AD230" i="23"/>
  <c r="AE230" i="23"/>
  <c r="O231" i="23"/>
  <c r="P231" i="23"/>
  <c r="Q231" i="23"/>
  <c r="V231" i="23"/>
  <c r="W231" i="23"/>
  <c r="X231" i="23"/>
  <c r="AC231" i="23"/>
  <c r="AD231" i="23"/>
  <c r="AE231" i="23"/>
  <c r="O232" i="23"/>
  <c r="P232" i="23"/>
  <c r="Q232" i="23"/>
  <c r="V232" i="23"/>
  <c r="W232" i="23"/>
  <c r="X232" i="23"/>
  <c r="AC232" i="23"/>
  <c r="AD232" i="23"/>
  <c r="AE232" i="23"/>
  <c r="O233" i="23"/>
  <c r="P233" i="23"/>
  <c r="Q233" i="23"/>
  <c r="V233" i="23"/>
  <c r="W233" i="23"/>
  <c r="X233" i="23"/>
  <c r="AC233" i="23"/>
  <c r="AD233" i="23"/>
  <c r="AE233" i="23"/>
  <c r="O234" i="23"/>
  <c r="P234" i="23"/>
  <c r="Q234" i="23"/>
  <c r="V234" i="23"/>
  <c r="W234" i="23"/>
  <c r="X234" i="23"/>
  <c r="AC234" i="23"/>
  <c r="AD234" i="23"/>
  <c r="AE234" i="23"/>
  <c r="O235" i="23"/>
  <c r="P235" i="23"/>
  <c r="Q235" i="23"/>
  <c r="V235" i="23"/>
  <c r="W235" i="23"/>
  <c r="X235" i="23"/>
  <c r="AC235" i="23"/>
  <c r="AD235" i="23"/>
  <c r="AE235" i="23"/>
  <c r="O236" i="23"/>
  <c r="P236" i="23"/>
  <c r="Q236" i="23"/>
  <c r="V236" i="23"/>
  <c r="W236" i="23"/>
  <c r="X236" i="23"/>
  <c r="AC236" i="23"/>
  <c r="AD236" i="23"/>
  <c r="AE236" i="23"/>
  <c r="O237" i="23"/>
  <c r="P237" i="23"/>
  <c r="Q237" i="23"/>
  <c r="V237" i="23"/>
  <c r="W237" i="23"/>
  <c r="X237" i="23"/>
  <c r="AC237" i="23"/>
  <c r="AD237" i="23"/>
  <c r="AE237" i="23"/>
  <c r="O238" i="23"/>
  <c r="P238" i="23"/>
  <c r="Q238" i="23"/>
  <c r="V238" i="23"/>
  <c r="W238" i="23"/>
  <c r="X238" i="23"/>
  <c r="AC238" i="23"/>
  <c r="AD238" i="23"/>
  <c r="AE238" i="23"/>
  <c r="O239" i="23"/>
  <c r="P239" i="23"/>
  <c r="Q239" i="23"/>
  <c r="V239" i="23"/>
  <c r="W239" i="23"/>
  <c r="X239" i="23"/>
  <c r="AC239" i="23"/>
  <c r="AD239" i="23"/>
  <c r="AE239" i="23"/>
  <c r="O240" i="23"/>
  <c r="P240" i="23"/>
  <c r="Q240" i="23"/>
  <c r="V240" i="23"/>
  <c r="W240" i="23"/>
  <c r="X240" i="23"/>
  <c r="AC240" i="23"/>
  <c r="AD240" i="23"/>
  <c r="AE240" i="23"/>
  <c r="O241" i="23"/>
  <c r="P241" i="23"/>
  <c r="Q241" i="23"/>
  <c r="V241" i="23"/>
  <c r="W241" i="23"/>
  <c r="X241" i="23"/>
  <c r="AC241" i="23"/>
  <c r="AD241" i="23"/>
  <c r="AE241" i="23"/>
  <c r="O242" i="23"/>
  <c r="P242" i="23"/>
  <c r="Q242" i="23"/>
  <c r="V242" i="23"/>
  <c r="W242" i="23"/>
  <c r="X242" i="23"/>
  <c r="AC242" i="23"/>
  <c r="AD242" i="23"/>
  <c r="AE242" i="23"/>
  <c r="O243" i="23"/>
  <c r="P243" i="23"/>
  <c r="Q243" i="23"/>
  <c r="V243" i="23"/>
  <c r="W243" i="23"/>
  <c r="X243" i="23"/>
  <c r="AC243" i="23"/>
  <c r="AD243" i="23"/>
  <c r="AE243" i="23"/>
  <c r="O244" i="23"/>
  <c r="P244" i="23"/>
  <c r="Q244" i="23"/>
  <c r="V244" i="23"/>
  <c r="W244" i="23"/>
  <c r="X244" i="23"/>
  <c r="AC244" i="23"/>
  <c r="AD244" i="23"/>
  <c r="AE244" i="23"/>
  <c r="O245" i="23"/>
  <c r="P245" i="23"/>
  <c r="Q245" i="23"/>
  <c r="V245" i="23"/>
  <c r="W245" i="23"/>
  <c r="X245" i="23"/>
  <c r="AC245" i="23"/>
  <c r="AD245" i="23"/>
  <c r="AE245" i="23"/>
  <c r="O246" i="23"/>
  <c r="P246" i="23"/>
  <c r="Q246" i="23"/>
  <c r="V246" i="23"/>
  <c r="W246" i="23"/>
  <c r="X246" i="23"/>
  <c r="AC246" i="23"/>
  <c r="AD246" i="23"/>
  <c r="AE246" i="23"/>
  <c r="O247" i="23"/>
  <c r="P247" i="23"/>
  <c r="Q247" i="23"/>
  <c r="V247" i="23"/>
  <c r="W247" i="23"/>
  <c r="X247" i="23"/>
  <c r="AC247" i="23"/>
  <c r="AD247" i="23"/>
  <c r="AE247" i="23"/>
  <c r="O248" i="23"/>
  <c r="P248" i="23"/>
  <c r="Q248" i="23"/>
  <c r="V248" i="23"/>
  <c r="W248" i="23"/>
  <c r="X248" i="23"/>
  <c r="AC248" i="23"/>
  <c r="AD248" i="23"/>
  <c r="AE248" i="23"/>
  <c r="O249" i="23"/>
  <c r="P249" i="23"/>
  <c r="Q249" i="23"/>
  <c r="V249" i="23"/>
  <c r="W249" i="23"/>
  <c r="X249" i="23"/>
  <c r="AC249" i="23"/>
  <c r="AD249" i="23"/>
  <c r="AE249" i="23"/>
  <c r="O250" i="23"/>
  <c r="P250" i="23"/>
  <c r="Q250" i="23"/>
  <c r="V250" i="23"/>
  <c r="W250" i="23"/>
  <c r="X250" i="23"/>
  <c r="AC250" i="23"/>
  <c r="AD250" i="23"/>
  <c r="AE250" i="23"/>
  <c r="O251" i="23"/>
  <c r="P251" i="23"/>
  <c r="Q251" i="23"/>
  <c r="V251" i="23"/>
  <c r="W251" i="23"/>
  <c r="X251" i="23"/>
  <c r="AC251" i="23"/>
  <c r="AD251" i="23"/>
  <c r="AE251" i="23"/>
  <c r="O252" i="23"/>
  <c r="P252" i="23"/>
  <c r="Q252" i="23"/>
  <c r="V252" i="23"/>
  <c r="W252" i="23"/>
  <c r="X252" i="23"/>
  <c r="AC252" i="23"/>
  <c r="AD252" i="23"/>
  <c r="AE252" i="23"/>
  <c r="O253" i="23"/>
  <c r="P253" i="23"/>
  <c r="Q253" i="23"/>
  <c r="V253" i="23"/>
  <c r="W253" i="23"/>
  <c r="X253" i="23"/>
  <c r="AC253" i="23"/>
  <c r="AD253" i="23"/>
  <c r="AE253" i="23"/>
  <c r="O254" i="23"/>
  <c r="P254" i="23"/>
  <c r="Q254" i="23"/>
  <c r="V254" i="23"/>
  <c r="W254" i="23"/>
  <c r="X254" i="23"/>
  <c r="AC254" i="23"/>
  <c r="AD254" i="23"/>
  <c r="AE254" i="23"/>
  <c r="O255" i="23"/>
  <c r="P255" i="23"/>
  <c r="Q255" i="23"/>
  <c r="V255" i="23"/>
  <c r="W255" i="23"/>
  <c r="X255" i="23"/>
  <c r="AC255" i="23"/>
  <c r="AD255" i="23"/>
  <c r="AE255" i="23"/>
  <c r="O256" i="23"/>
  <c r="P256" i="23"/>
  <c r="Q256" i="23"/>
  <c r="V256" i="23"/>
  <c r="W256" i="23"/>
  <c r="X256" i="23"/>
  <c r="AC256" i="23"/>
  <c r="AD256" i="23"/>
  <c r="AE256" i="23"/>
  <c r="O257" i="23"/>
  <c r="P257" i="23"/>
  <c r="Q257" i="23"/>
  <c r="V257" i="23"/>
  <c r="W257" i="23"/>
  <c r="X257" i="23"/>
  <c r="AC257" i="23"/>
  <c r="AD257" i="23"/>
  <c r="AE257" i="23"/>
  <c r="O258" i="23"/>
  <c r="P258" i="23"/>
  <c r="Q258" i="23"/>
  <c r="V258" i="23"/>
  <c r="W258" i="23"/>
  <c r="X258" i="23"/>
  <c r="AC258" i="23"/>
  <c r="AD258" i="23"/>
  <c r="AE258" i="23"/>
  <c r="O259" i="23"/>
  <c r="P259" i="23"/>
  <c r="Q259" i="23"/>
  <c r="V259" i="23"/>
  <c r="W259" i="23"/>
  <c r="X259" i="23"/>
  <c r="AC259" i="23"/>
  <c r="AD259" i="23"/>
  <c r="AE259" i="23"/>
  <c r="O260" i="23"/>
  <c r="P260" i="23"/>
  <c r="Q260" i="23"/>
  <c r="V260" i="23"/>
  <c r="W260" i="23"/>
  <c r="X260" i="23"/>
  <c r="AC260" i="23"/>
  <c r="AD260" i="23"/>
  <c r="AE260" i="23"/>
  <c r="O261" i="23"/>
  <c r="P261" i="23"/>
  <c r="Q261" i="23"/>
  <c r="V261" i="23"/>
  <c r="W261" i="23"/>
  <c r="X261" i="23"/>
  <c r="AC261" i="23"/>
  <c r="AD261" i="23"/>
  <c r="AE261" i="23"/>
  <c r="O262" i="23"/>
  <c r="P262" i="23"/>
  <c r="Q262" i="23"/>
  <c r="V262" i="23"/>
  <c r="W262" i="23"/>
  <c r="X262" i="23"/>
  <c r="AC262" i="23"/>
  <c r="AD262" i="23"/>
  <c r="AE262" i="23"/>
  <c r="O263" i="23"/>
  <c r="P263" i="23"/>
  <c r="Q263" i="23"/>
  <c r="V263" i="23"/>
  <c r="W263" i="23"/>
  <c r="X263" i="23"/>
  <c r="AC263" i="23"/>
  <c r="AD263" i="23"/>
  <c r="AE263" i="23"/>
  <c r="O264" i="23"/>
  <c r="P264" i="23"/>
  <c r="Q264" i="23"/>
  <c r="V264" i="23"/>
  <c r="W264" i="23"/>
  <c r="X264" i="23"/>
  <c r="AC264" i="23"/>
  <c r="AD264" i="23"/>
  <c r="AE264" i="23"/>
  <c r="O265" i="23"/>
  <c r="P265" i="23"/>
  <c r="Q265" i="23"/>
  <c r="V265" i="23"/>
  <c r="W265" i="23"/>
  <c r="X265" i="23"/>
  <c r="AC265" i="23"/>
  <c r="AD265" i="23"/>
  <c r="AE265" i="23"/>
  <c r="O266" i="23"/>
  <c r="P266" i="23"/>
  <c r="Q266" i="23"/>
  <c r="V266" i="23"/>
  <c r="W266" i="23"/>
  <c r="X266" i="23"/>
  <c r="AC266" i="23"/>
  <c r="AD266" i="23"/>
  <c r="AE266" i="23"/>
  <c r="O267" i="23"/>
  <c r="P267" i="23"/>
  <c r="Q267" i="23"/>
  <c r="V267" i="23"/>
  <c r="W267" i="23"/>
  <c r="X267" i="23"/>
  <c r="AC267" i="23"/>
  <c r="AD267" i="23"/>
  <c r="AE267" i="23"/>
  <c r="O268" i="23"/>
  <c r="P268" i="23"/>
  <c r="Q268" i="23"/>
  <c r="V268" i="23"/>
  <c r="W268" i="23"/>
  <c r="X268" i="23"/>
  <c r="AC268" i="23"/>
  <c r="AD268" i="23"/>
  <c r="AE268" i="23"/>
  <c r="O269" i="23"/>
  <c r="P269" i="23"/>
  <c r="Q269" i="23"/>
  <c r="V269" i="23"/>
  <c r="W269" i="23"/>
  <c r="X269" i="23"/>
  <c r="AC269" i="23"/>
  <c r="AD269" i="23"/>
  <c r="AE269" i="23"/>
  <c r="O270" i="23"/>
  <c r="P270" i="23"/>
  <c r="Q270" i="23"/>
  <c r="V270" i="23"/>
  <c r="W270" i="23"/>
  <c r="X270" i="23"/>
  <c r="AC270" i="23"/>
  <c r="AD270" i="23"/>
  <c r="AE270" i="23"/>
  <c r="O271" i="23"/>
  <c r="P271" i="23"/>
  <c r="Q271" i="23"/>
  <c r="V271" i="23"/>
  <c r="W271" i="23"/>
  <c r="X271" i="23"/>
  <c r="AC271" i="23"/>
  <c r="AD271" i="23"/>
  <c r="AE271" i="23"/>
  <c r="O272" i="23"/>
  <c r="P272" i="23"/>
  <c r="Q272" i="23"/>
  <c r="V272" i="23"/>
  <c r="W272" i="23"/>
  <c r="X272" i="23"/>
  <c r="AC272" i="23"/>
  <c r="AD272" i="23"/>
  <c r="AE272" i="23"/>
  <c r="O273" i="23"/>
  <c r="P273" i="23"/>
  <c r="Q273" i="23"/>
  <c r="V273" i="23"/>
  <c r="W273" i="23"/>
  <c r="X273" i="23"/>
  <c r="AC273" i="23"/>
  <c r="AD273" i="23"/>
  <c r="AE273" i="23"/>
  <c r="O274" i="23"/>
  <c r="P274" i="23"/>
  <c r="Q274" i="23"/>
  <c r="V274" i="23"/>
  <c r="W274" i="23"/>
  <c r="X274" i="23"/>
  <c r="AC274" i="23"/>
  <c r="AD274" i="23"/>
  <c r="AE274" i="23"/>
  <c r="O275" i="23"/>
  <c r="P275" i="23"/>
  <c r="Q275" i="23"/>
  <c r="V275" i="23"/>
  <c r="W275" i="23"/>
  <c r="X275" i="23"/>
  <c r="AC275" i="23"/>
  <c r="AD275" i="23"/>
  <c r="AE275" i="23"/>
  <c r="O276" i="23"/>
  <c r="P276" i="23"/>
  <c r="Q276" i="23"/>
  <c r="V276" i="23"/>
  <c r="W276" i="23"/>
  <c r="X276" i="23"/>
  <c r="AC276" i="23"/>
  <c r="AD276" i="23"/>
  <c r="AE276" i="23"/>
  <c r="O277" i="23"/>
  <c r="P277" i="23"/>
  <c r="Q277" i="23"/>
  <c r="V277" i="23"/>
  <c r="W277" i="23"/>
  <c r="X277" i="23"/>
  <c r="AC277" i="23"/>
  <c r="AD277" i="23"/>
  <c r="AE277" i="23"/>
  <c r="O278" i="23"/>
  <c r="P278" i="23"/>
  <c r="Q278" i="23"/>
  <c r="V278" i="23"/>
  <c r="W278" i="23"/>
  <c r="X278" i="23"/>
  <c r="AC278" i="23"/>
  <c r="AD278" i="23"/>
  <c r="AE278" i="23"/>
  <c r="O279" i="23"/>
  <c r="P279" i="23"/>
  <c r="Q279" i="23"/>
  <c r="V279" i="23"/>
  <c r="W279" i="23"/>
  <c r="X279" i="23"/>
  <c r="AC279" i="23"/>
  <c r="AD279" i="23"/>
  <c r="AE279" i="23"/>
  <c r="O280" i="23"/>
  <c r="P280" i="23"/>
  <c r="Q280" i="23"/>
  <c r="V280" i="23"/>
  <c r="W280" i="23"/>
  <c r="X280" i="23"/>
  <c r="AC280" i="23"/>
  <c r="AD280" i="23"/>
  <c r="AE280" i="23"/>
  <c r="O281" i="23"/>
  <c r="P281" i="23"/>
  <c r="Q281" i="23"/>
  <c r="V281" i="23"/>
  <c r="W281" i="23"/>
  <c r="X281" i="23"/>
  <c r="AC281" i="23"/>
  <c r="AD281" i="23"/>
  <c r="AE281" i="23"/>
  <c r="O282" i="23"/>
  <c r="P282" i="23"/>
  <c r="Q282" i="23"/>
  <c r="V282" i="23"/>
  <c r="W282" i="23"/>
  <c r="X282" i="23"/>
  <c r="AC282" i="23"/>
  <c r="AD282" i="23"/>
  <c r="AE282" i="23"/>
  <c r="O283" i="23"/>
  <c r="P283" i="23"/>
  <c r="Q283" i="23"/>
  <c r="V283" i="23"/>
  <c r="W283" i="23"/>
  <c r="X283" i="23"/>
  <c r="AC283" i="23"/>
  <c r="AD283" i="23"/>
  <c r="AE283" i="23"/>
  <c r="O284" i="23"/>
  <c r="P284" i="23"/>
  <c r="Q284" i="23"/>
  <c r="V284" i="23"/>
  <c r="W284" i="23"/>
  <c r="X284" i="23"/>
  <c r="AC284" i="23"/>
  <c r="AD284" i="23"/>
  <c r="AE284" i="23"/>
  <c r="O285" i="23"/>
  <c r="P285" i="23"/>
  <c r="Q285" i="23"/>
  <c r="V285" i="23"/>
  <c r="W285" i="23"/>
  <c r="X285" i="23"/>
  <c r="AC285" i="23"/>
  <c r="AD285" i="23"/>
  <c r="AE285" i="23"/>
  <c r="O286" i="23"/>
  <c r="P286" i="23"/>
  <c r="Q286" i="23"/>
  <c r="V286" i="23"/>
  <c r="W286" i="23"/>
  <c r="X286" i="23"/>
  <c r="AC286" i="23"/>
  <c r="AD286" i="23"/>
  <c r="AE286" i="23"/>
  <c r="O287" i="23"/>
  <c r="P287" i="23"/>
  <c r="Q287" i="23"/>
  <c r="V287" i="23"/>
  <c r="W287" i="23"/>
  <c r="X287" i="23"/>
  <c r="AC287" i="23"/>
  <c r="AD287" i="23"/>
  <c r="AE287" i="23"/>
  <c r="O288" i="23"/>
  <c r="P288" i="23"/>
  <c r="Q288" i="23"/>
  <c r="V288" i="23"/>
  <c r="W288" i="23"/>
  <c r="X288" i="23"/>
  <c r="AC288" i="23"/>
  <c r="AD288" i="23"/>
  <c r="AE288" i="23"/>
  <c r="O289" i="23"/>
  <c r="P289" i="23"/>
  <c r="Q289" i="23"/>
  <c r="V289" i="23"/>
  <c r="W289" i="23"/>
  <c r="X289" i="23"/>
  <c r="AC289" i="23"/>
  <c r="AD289" i="23"/>
  <c r="AE289" i="23"/>
  <c r="O290" i="23"/>
  <c r="P290" i="23"/>
  <c r="Q290" i="23"/>
  <c r="V290" i="23"/>
  <c r="W290" i="23"/>
  <c r="X290" i="23"/>
  <c r="AC290" i="23"/>
  <c r="AD290" i="23"/>
  <c r="AE290" i="23"/>
  <c r="O291" i="23"/>
  <c r="P291" i="23"/>
  <c r="Q291" i="23"/>
  <c r="V291" i="23"/>
  <c r="W291" i="23"/>
  <c r="X291" i="23"/>
  <c r="AC291" i="23"/>
  <c r="AD291" i="23"/>
  <c r="AE291" i="23"/>
  <c r="O292" i="23"/>
  <c r="P292" i="23"/>
  <c r="Q292" i="23"/>
  <c r="V292" i="23"/>
  <c r="W292" i="23"/>
  <c r="X292" i="23"/>
  <c r="AC292" i="23"/>
  <c r="AD292" i="23"/>
  <c r="AE292" i="23"/>
  <c r="O293" i="23"/>
  <c r="P293" i="23"/>
  <c r="Q293" i="23"/>
  <c r="V293" i="23"/>
  <c r="W293" i="23"/>
  <c r="X293" i="23"/>
  <c r="AC293" i="23"/>
  <c r="AD293" i="23"/>
  <c r="AE293" i="23"/>
  <c r="O294" i="23"/>
  <c r="P294" i="23"/>
  <c r="Q294" i="23"/>
  <c r="V294" i="23"/>
  <c r="W294" i="23"/>
  <c r="X294" i="23"/>
  <c r="AC294" i="23"/>
  <c r="AD294" i="23"/>
  <c r="AE294" i="23"/>
  <c r="O295" i="23"/>
  <c r="P295" i="23"/>
  <c r="Q295" i="23"/>
  <c r="V295" i="23"/>
  <c r="W295" i="23"/>
  <c r="X295" i="23"/>
  <c r="AC295" i="23"/>
  <c r="AD295" i="23"/>
  <c r="AE295" i="23"/>
  <c r="O296" i="23"/>
  <c r="P296" i="23"/>
  <c r="Q296" i="23"/>
  <c r="V296" i="23"/>
  <c r="W296" i="23"/>
  <c r="X296" i="23"/>
  <c r="AC296" i="23"/>
  <c r="AD296" i="23"/>
  <c r="AE296" i="23"/>
  <c r="O297" i="23"/>
  <c r="P297" i="23"/>
  <c r="Q297" i="23"/>
  <c r="V297" i="23"/>
  <c r="W297" i="23"/>
  <c r="X297" i="23"/>
  <c r="AC297" i="23"/>
  <c r="AD297" i="23"/>
  <c r="AE297" i="23"/>
  <c r="O298" i="23"/>
  <c r="P298" i="23"/>
  <c r="Q298" i="23"/>
  <c r="V298" i="23"/>
  <c r="W298" i="23"/>
  <c r="X298" i="23"/>
  <c r="AC298" i="23"/>
  <c r="AD298" i="23"/>
  <c r="AE298" i="23"/>
  <c r="O299" i="23"/>
  <c r="P299" i="23"/>
  <c r="Q299" i="23"/>
  <c r="V299" i="23"/>
  <c r="W299" i="23"/>
  <c r="X299" i="23"/>
  <c r="AC299" i="23"/>
  <c r="AD299" i="23"/>
  <c r="AE299" i="23"/>
  <c r="O300" i="23"/>
  <c r="P300" i="23"/>
  <c r="Q300" i="23"/>
  <c r="V300" i="23"/>
  <c r="W300" i="23"/>
  <c r="X300" i="23"/>
  <c r="AC300" i="23"/>
  <c r="AD300" i="23"/>
  <c r="AE300" i="23"/>
  <c r="O301" i="23"/>
  <c r="P301" i="23"/>
  <c r="Q301" i="23"/>
  <c r="V301" i="23"/>
  <c r="W301" i="23"/>
  <c r="X301" i="23"/>
  <c r="AC301" i="23"/>
  <c r="AD301" i="23"/>
  <c r="AE301" i="23"/>
  <c r="O302" i="23"/>
  <c r="P302" i="23"/>
  <c r="Q302" i="23"/>
  <c r="V302" i="23"/>
  <c r="W302" i="23"/>
  <c r="X302" i="23"/>
  <c r="AC302" i="23"/>
  <c r="AD302" i="23"/>
  <c r="AE302" i="23"/>
  <c r="O303" i="23"/>
  <c r="P303" i="23"/>
  <c r="Q303" i="23"/>
  <c r="V303" i="23"/>
  <c r="W303" i="23"/>
  <c r="X303" i="23"/>
  <c r="AC303" i="23"/>
  <c r="AD303" i="23"/>
  <c r="AE303" i="23"/>
  <c r="O304" i="23"/>
  <c r="P304" i="23"/>
  <c r="Q304" i="23"/>
  <c r="V304" i="23"/>
  <c r="W304" i="23"/>
  <c r="X304" i="23"/>
  <c r="AC304" i="23"/>
  <c r="AD304" i="23"/>
  <c r="AE304" i="23"/>
  <c r="O305" i="23"/>
  <c r="P305" i="23"/>
  <c r="Q305" i="23"/>
  <c r="V305" i="23"/>
  <c r="W305" i="23"/>
  <c r="X305" i="23"/>
  <c r="AC305" i="23"/>
  <c r="AD305" i="23"/>
  <c r="AE305" i="23"/>
  <c r="O306" i="23"/>
  <c r="P306" i="23"/>
  <c r="Q306" i="23"/>
  <c r="V306" i="23"/>
  <c r="W306" i="23"/>
  <c r="X306" i="23"/>
  <c r="AC306" i="23"/>
  <c r="AD306" i="23"/>
  <c r="AE306" i="23"/>
  <c r="O307" i="23"/>
  <c r="P307" i="23"/>
  <c r="Q307" i="23"/>
  <c r="V307" i="23"/>
  <c r="W307" i="23"/>
  <c r="X307" i="23"/>
  <c r="AC307" i="23"/>
  <c r="AD307" i="23"/>
  <c r="AE307" i="23"/>
  <c r="O308" i="23"/>
  <c r="P308" i="23"/>
  <c r="Q308" i="23"/>
  <c r="V308" i="23"/>
  <c r="W308" i="23"/>
  <c r="X308" i="23"/>
  <c r="AC308" i="23"/>
  <c r="AD308" i="23"/>
  <c r="AE308" i="23"/>
  <c r="O309" i="23"/>
  <c r="P309" i="23"/>
  <c r="Q309" i="23"/>
  <c r="V309" i="23"/>
  <c r="W309" i="23"/>
  <c r="X309" i="23"/>
  <c r="AC309" i="23"/>
  <c r="AD309" i="23"/>
  <c r="AE309" i="23"/>
  <c r="O310" i="23"/>
  <c r="P310" i="23"/>
  <c r="Q310" i="23"/>
  <c r="V310" i="23"/>
  <c r="W310" i="23"/>
  <c r="X310" i="23"/>
  <c r="AC310" i="23"/>
  <c r="AD310" i="23"/>
  <c r="AE310" i="23"/>
  <c r="O311" i="23"/>
  <c r="P311" i="23"/>
  <c r="Q311" i="23"/>
  <c r="V311" i="23"/>
  <c r="W311" i="23"/>
  <c r="X311" i="23"/>
  <c r="AC311" i="23"/>
  <c r="AD311" i="23"/>
  <c r="AE311" i="23"/>
  <c r="O312" i="23"/>
  <c r="P312" i="23"/>
  <c r="Q312" i="23"/>
  <c r="V312" i="23"/>
  <c r="W312" i="23"/>
  <c r="X312" i="23"/>
  <c r="AC312" i="23"/>
  <c r="AD312" i="23"/>
  <c r="AE312" i="23"/>
  <c r="O313" i="23"/>
  <c r="P313" i="23"/>
  <c r="Q313" i="23"/>
  <c r="V313" i="23"/>
  <c r="W313" i="23"/>
  <c r="X313" i="23"/>
  <c r="AC313" i="23"/>
  <c r="AD313" i="23"/>
  <c r="AE313" i="23"/>
  <c r="O314" i="23"/>
  <c r="P314" i="23"/>
  <c r="Q314" i="23"/>
  <c r="V314" i="23"/>
  <c r="W314" i="23"/>
  <c r="X314" i="23"/>
  <c r="AC314" i="23"/>
  <c r="AD314" i="23"/>
  <c r="AE314" i="23"/>
  <c r="O315" i="23"/>
  <c r="P315" i="23"/>
  <c r="Q315" i="23"/>
  <c r="V315" i="23"/>
  <c r="W315" i="23"/>
  <c r="X315" i="23"/>
  <c r="AC315" i="23"/>
  <c r="AD315" i="23"/>
  <c r="AE315" i="23"/>
  <c r="O316" i="23"/>
  <c r="P316" i="23"/>
  <c r="Q316" i="23"/>
  <c r="V316" i="23"/>
  <c r="W316" i="23"/>
  <c r="X316" i="23"/>
  <c r="AC316" i="23"/>
  <c r="AD316" i="23"/>
  <c r="AE316" i="23"/>
  <c r="O317" i="23"/>
  <c r="P317" i="23"/>
  <c r="Q317" i="23"/>
  <c r="V317" i="23"/>
  <c r="W317" i="23"/>
  <c r="X317" i="23"/>
  <c r="AC317" i="23"/>
  <c r="AD317" i="23"/>
  <c r="AE317" i="23"/>
  <c r="O318" i="23"/>
  <c r="P318" i="23"/>
  <c r="Q318" i="23"/>
  <c r="V318" i="23"/>
  <c r="W318" i="23"/>
  <c r="X318" i="23"/>
  <c r="AC318" i="23"/>
  <c r="AD318" i="23"/>
  <c r="AE318" i="23"/>
  <c r="O319" i="23"/>
  <c r="P319" i="23"/>
  <c r="Q319" i="23"/>
  <c r="V319" i="23"/>
  <c r="W319" i="23"/>
  <c r="X319" i="23"/>
  <c r="AC319" i="23"/>
  <c r="AD319" i="23"/>
  <c r="AE319" i="23"/>
  <c r="O320" i="23"/>
  <c r="P320" i="23"/>
  <c r="Q320" i="23"/>
  <c r="V320" i="23"/>
  <c r="W320" i="23"/>
  <c r="X320" i="23"/>
  <c r="AC320" i="23"/>
  <c r="AD320" i="23"/>
  <c r="AE320" i="23"/>
  <c r="O321" i="23"/>
  <c r="P321" i="23"/>
  <c r="Q321" i="23"/>
  <c r="V321" i="23"/>
  <c r="W321" i="23"/>
  <c r="X321" i="23"/>
  <c r="AC321" i="23"/>
  <c r="AD321" i="23"/>
  <c r="AE321" i="23"/>
  <c r="O322" i="23"/>
  <c r="P322" i="23"/>
  <c r="Q322" i="23"/>
  <c r="V322" i="23"/>
  <c r="W322" i="23"/>
  <c r="X322" i="23"/>
  <c r="AC322" i="23"/>
  <c r="AD322" i="23"/>
  <c r="AE322" i="23"/>
  <c r="O323" i="23"/>
  <c r="P323" i="23"/>
  <c r="Q323" i="23"/>
  <c r="V323" i="23"/>
  <c r="W323" i="23"/>
  <c r="X323" i="23"/>
  <c r="AC323" i="23"/>
  <c r="AD323" i="23"/>
  <c r="AE323" i="23"/>
  <c r="O324" i="23"/>
  <c r="P324" i="23"/>
  <c r="Q324" i="23"/>
  <c r="V324" i="23"/>
  <c r="W324" i="23"/>
  <c r="X324" i="23"/>
  <c r="AC324" i="23"/>
  <c r="AD324" i="23"/>
  <c r="AE324" i="23"/>
  <c r="O325" i="23"/>
  <c r="P325" i="23"/>
  <c r="Q325" i="23"/>
  <c r="V325" i="23"/>
  <c r="W325" i="23"/>
  <c r="X325" i="23"/>
  <c r="AC325" i="23"/>
  <c r="AD325" i="23"/>
  <c r="AE325" i="23"/>
  <c r="O326" i="23"/>
  <c r="P326" i="23"/>
  <c r="Q326" i="23"/>
  <c r="V326" i="23"/>
  <c r="W326" i="23"/>
  <c r="X326" i="23"/>
  <c r="AC326" i="23"/>
  <c r="AD326" i="23"/>
  <c r="AE326" i="23"/>
  <c r="O327" i="23"/>
  <c r="P327" i="23"/>
  <c r="Q327" i="23"/>
  <c r="V327" i="23"/>
  <c r="W327" i="23"/>
  <c r="X327" i="23"/>
  <c r="AC327" i="23"/>
  <c r="AD327" i="23"/>
  <c r="AE327" i="23"/>
  <c r="O328" i="23"/>
  <c r="P328" i="23"/>
  <c r="Q328" i="23"/>
  <c r="V328" i="23"/>
  <c r="W328" i="23"/>
  <c r="X328" i="23"/>
  <c r="AC328" i="23"/>
  <c r="AD328" i="23"/>
  <c r="AE328" i="23"/>
  <c r="O329" i="23"/>
  <c r="P329" i="23"/>
  <c r="Q329" i="23"/>
  <c r="V329" i="23"/>
  <c r="W329" i="23"/>
  <c r="X329" i="23"/>
  <c r="AC329" i="23"/>
  <c r="AD329" i="23"/>
  <c r="AE329" i="23"/>
  <c r="O330" i="23"/>
  <c r="P330" i="23"/>
  <c r="Q330" i="23"/>
  <c r="V330" i="23"/>
  <c r="W330" i="23"/>
  <c r="X330" i="23"/>
  <c r="AC330" i="23"/>
  <c r="AD330" i="23"/>
  <c r="AE330" i="23"/>
  <c r="O331" i="23"/>
  <c r="P331" i="23"/>
  <c r="Q331" i="23"/>
  <c r="V331" i="23"/>
  <c r="W331" i="23"/>
  <c r="X331" i="23"/>
  <c r="AC331" i="23"/>
  <c r="AD331" i="23"/>
  <c r="AE331" i="23"/>
  <c r="O332" i="23"/>
  <c r="P332" i="23"/>
  <c r="Q332" i="23"/>
  <c r="V332" i="23"/>
  <c r="W332" i="23"/>
  <c r="X332" i="23"/>
  <c r="AC332" i="23"/>
  <c r="AD332" i="23"/>
  <c r="AE332" i="23"/>
  <c r="O333" i="23"/>
  <c r="P333" i="23"/>
  <c r="Q333" i="23"/>
  <c r="V333" i="23"/>
  <c r="W333" i="23"/>
  <c r="X333" i="23"/>
  <c r="AC333" i="23"/>
  <c r="AD333" i="23"/>
  <c r="AE333" i="23"/>
  <c r="O334" i="23"/>
  <c r="P334" i="23"/>
  <c r="Q334" i="23"/>
  <c r="V334" i="23"/>
  <c r="W334" i="23"/>
  <c r="X334" i="23"/>
  <c r="AC334" i="23"/>
  <c r="AD334" i="23"/>
  <c r="AE334" i="23"/>
  <c r="O335" i="23"/>
  <c r="P335" i="23"/>
  <c r="Q335" i="23"/>
  <c r="V335" i="23"/>
  <c r="W335" i="23"/>
  <c r="X335" i="23"/>
  <c r="AC335" i="23"/>
  <c r="AD335" i="23"/>
  <c r="AE335" i="23"/>
  <c r="O336" i="23"/>
  <c r="P336" i="23"/>
  <c r="Q336" i="23"/>
  <c r="V336" i="23"/>
  <c r="W336" i="23"/>
  <c r="X336" i="23"/>
  <c r="AC336" i="23"/>
  <c r="AD336" i="23"/>
  <c r="AE336" i="23"/>
  <c r="O337" i="23"/>
  <c r="P337" i="23"/>
  <c r="Q337" i="23"/>
  <c r="V337" i="23"/>
  <c r="W337" i="23"/>
  <c r="X337" i="23"/>
  <c r="AC337" i="23"/>
  <c r="AD337" i="23"/>
  <c r="AE337" i="23"/>
  <c r="O338" i="23"/>
  <c r="P338" i="23"/>
  <c r="Q338" i="23"/>
  <c r="V338" i="23"/>
  <c r="W338" i="23"/>
  <c r="X338" i="23"/>
  <c r="AC338" i="23"/>
  <c r="AD338" i="23"/>
  <c r="AE338" i="23"/>
  <c r="O339" i="23"/>
  <c r="P339" i="23"/>
  <c r="Q339" i="23"/>
  <c r="V339" i="23"/>
  <c r="W339" i="23"/>
  <c r="X339" i="23"/>
  <c r="AC339" i="23"/>
  <c r="AD339" i="23"/>
  <c r="AE339" i="23"/>
  <c r="O340" i="23"/>
  <c r="P340" i="23"/>
  <c r="Q340" i="23"/>
  <c r="V340" i="23"/>
  <c r="W340" i="23"/>
  <c r="X340" i="23"/>
  <c r="AC340" i="23"/>
  <c r="AD340" i="23"/>
  <c r="AE340" i="23"/>
  <c r="O341" i="23"/>
  <c r="P341" i="23"/>
  <c r="Q341" i="23"/>
  <c r="V341" i="23"/>
  <c r="W341" i="23"/>
  <c r="X341" i="23"/>
  <c r="AC341" i="23"/>
  <c r="AD341" i="23"/>
  <c r="AE341" i="23"/>
  <c r="O342" i="23"/>
  <c r="P342" i="23"/>
  <c r="Q342" i="23"/>
  <c r="V342" i="23"/>
  <c r="W342" i="23"/>
  <c r="X342" i="23"/>
  <c r="AC342" i="23"/>
  <c r="AD342" i="23"/>
  <c r="AE342" i="23"/>
  <c r="O343" i="23"/>
  <c r="P343" i="23"/>
  <c r="Q343" i="23"/>
  <c r="V343" i="23"/>
  <c r="W343" i="23"/>
  <c r="X343" i="23"/>
  <c r="AC343" i="23"/>
  <c r="AD343" i="23"/>
  <c r="AE343" i="23"/>
  <c r="O344" i="23"/>
  <c r="P344" i="23"/>
  <c r="Q344" i="23"/>
  <c r="V344" i="23"/>
  <c r="W344" i="23"/>
  <c r="X344" i="23"/>
  <c r="AC344" i="23"/>
  <c r="AD344" i="23"/>
  <c r="AE344" i="23"/>
  <c r="O345" i="23"/>
  <c r="P345" i="23"/>
  <c r="Q345" i="23"/>
  <c r="V345" i="23"/>
  <c r="W345" i="23"/>
  <c r="X345" i="23"/>
  <c r="AC345" i="23"/>
  <c r="AD345" i="23"/>
  <c r="AE345" i="23"/>
  <c r="O346" i="23"/>
  <c r="P346" i="23"/>
  <c r="Q346" i="23"/>
  <c r="V346" i="23"/>
  <c r="W346" i="23"/>
  <c r="X346" i="23"/>
  <c r="AC346" i="23"/>
  <c r="AD346" i="23"/>
  <c r="AE346" i="23"/>
  <c r="O347" i="23"/>
  <c r="P347" i="23"/>
  <c r="Q347" i="23"/>
  <c r="V347" i="23"/>
  <c r="W347" i="23"/>
  <c r="X347" i="23"/>
  <c r="AC347" i="23"/>
  <c r="AD347" i="23"/>
  <c r="AE347" i="23"/>
  <c r="O348" i="23"/>
  <c r="P348" i="23"/>
  <c r="Q348" i="23"/>
  <c r="V348" i="23"/>
  <c r="W348" i="23"/>
  <c r="X348" i="23"/>
  <c r="AC348" i="23"/>
  <c r="AD348" i="23"/>
  <c r="AE348" i="23"/>
  <c r="O349" i="23"/>
  <c r="P349" i="23"/>
  <c r="Q349" i="23"/>
  <c r="V349" i="23"/>
  <c r="W349" i="23"/>
  <c r="X349" i="23"/>
  <c r="AC349" i="23"/>
  <c r="AD349" i="23"/>
  <c r="AE349" i="23"/>
  <c r="O350" i="23"/>
  <c r="P350" i="23"/>
  <c r="Q350" i="23"/>
  <c r="V350" i="23"/>
  <c r="W350" i="23"/>
  <c r="X350" i="23"/>
  <c r="AC350" i="23"/>
  <c r="AD350" i="23"/>
  <c r="AE350" i="23"/>
  <c r="O351" i="23"/>
  <c r="P351" i="23"/>
  <c r="Q351" i="23"/>
  <c r="V351" i="23"/>
  <c r="W351" i="23"/>
  <c r="X351" i="23"/>
  <c r="AC351" i="23"/>
  <c r="AD351" i="23"/>
  <c r="AE351" i="23"/>
  <c r="O352" i="23"/>
  <c r="P352" i="23"/>
  <c r="Q352" i="23"/>
  <c r="V352" i="23"/>
  <c r="W352" i="23"/>
  <c r="X352" i="23"/>
  <c r="AC352" i="23"/>
  <c r="AD352" i="23"/>
  <c r="AE352" i="23"/>
  <c r="O353" i="23"/>
  <c r="P353" i="23"/>
  <c r="Q353" i="23"/>
  <c r="V353" i="23"/>
  <c r="W353" i="23"/>
  <c r="X353" i="23"/>
  <c r="AC353" i="23"/>
  <c r="AD353" i="23"/>
  <c r="AE353" i="23"/>
  <c r="O354" i="23"/>
  <c r="P354" i="23"/>
  <c r="Q354" i="23"/>
  <c r="V354" i="23"/>
  <c r="W354" i="23"/>
  <c r="X354" i="23"/>
  <c r="AC354" i="23"/>
  <c r="AD354" i="23"/>
  <c r="AE354" i="23"/>
  <c r="O355" i="23"/>
  <c r="P355" i="23"/>
  <c r="Q355" i="23"/>
  <c r="V355" i="23"/>
  <c r="W355" i="23"/>
  <c r="X355" i="23"/>
  <c r="AC355" i="23"/>
  <c r="AD355" i="23"/>
  <c r="AE355" i="23"/>
  <c r="O356" i="23"/>
  <c r="P356" i="23"/>
  <c r="Q356" i="23"/>
  <c r="V356" i="23"/>
  <c r="W356" i="23"/>
  <c r="X356" i="23"/>
  <c r="AC356" i="23"/>
  <c r="AD356" i="23"/>
  <c r="AE356" i="23"/>
  <c r="O357" i="23"/>
  <c r="P357" i="23"/>
  <c r="Q357" i="23"/>
  <c r="V357" i="23"/>
  <c r="W357" i="23"/>
  <c r="X357" i="23"/>
  <c r="AC357" i="23"/>
  <c r="AD357" i="23"/>
  <c r="AE357" i="23"/>
  <c r="O358" i="23"/>
  <c r="P358" i="23"/>
  <c r="Q358" i="23"/>
  <c r="V358" i="23"/>
  <c r="W358" i="23"/>
  <c r="X358" i="23"/>
  <c r="AC358" i="23"/>
  <c r="AD358" i="23"/>
  <c r="AE358" i="23"/>
  <c r="O359" i="23"/>
  <c r="P359" i="23"/>
  <c r="Q359" i="23"/>
  <c r="V359" i="23"/>
  <c r="W359" i="23"/>
  <c r="X359" i="23"/>
  <c r="AC359" i="23"/>
  <c r="AD359" i="23"/>
  <c r="AE359" i="23"/>
  <c r="O360" i="23"/>
  <c r="P360" i="23"/>
  <c r="Q360" i="23"/>
  <c r="V360" i="23"/>
  <c r="W360" i="23"/>
  <c r="X360" i="23"/>
  <c r="AC360" i="23"/>
  <c r="AD360" i="23"/>
  <c r="AE360" i="23"/>
  <c r="O361" i="23"/>
  <c r="P361" i="23"/>
  <c r="Q361" i="23"/>
  <c r="V361" i="23"/>
  <c r="W361" i="23"/>
  <c r="X361" i="23"/>
  <c r="AC361" i="23"/>
  <c r="AD361" i="23"/>
  <c r="AE361" i="23"/>
  <c r="O362" i="23"/>
  <c r="P362" i="23"/>
  <c r="Q362" i="23"/>
  <c r="V362" i="23"/>
  <c r="W362" i="23"/>
  <c r="X362" i="23"/>
  <c r="AC362" i="23"/>
  <c r="AD362" i="23"/>
  <c r="AE362" i="23"/>
  <c r="O363" i="23"/>
  <c r="P363" i="23"/>
  <c r="Q363" i="23"/>
  <c r="V363" i="23"/>
  <c r="W363" i="23"/>
  <c r="X363" i="23"/>
  <c r="AC363" i="23"/>
  <c r="AD363" i="23"/>
  <c r="AE363" i="23"/>
  <c r="O364" i="23"/>
  <c r="P364" i="23"/>
  <c r="Q364" i="23"/>
  <c r="V364" i="23"/>
  <c r="W364" i="23"/>
  <c r="X364" i="23"/>
  <c r="AC364" i="23"/>
  <c r="AD364" i="23"/>
  <c r="AE364" i="23"/>
  <c r="O365" i="23"/>
  <c r="P365" i="23"/>
  <c r="Q365" i="23"/>
  <c r="V365" i="23"/>
  <c r="W365" i="23"/>
  <c r="X365" i="23"/>
  <c r="AC365" i="23"/>
  <c r="AD365" i="23"/>
  <c r="AE365" i="23"/>
  <c r="O366" i="23"/>
  <c r="P366" i="23"/>
  <c r="Q366" i="23"/>
  <c r="V366" i="23"/>
  <c r="W366" i="23"/>
  <c r="X366" i="23"/>
  <c r="AC366" i="23"/>
  <c r="AD366" i="23"/>
  <c r="AE366" i="23"/>
  <c r="O367" i="23"/>
  <c r="P367" i="23"/>
  <c r="Q367" i="23"/>
  <c r="V367" i="23"/>
  <c r="W367" i="23"/>
  <c r="X367" i="23"/>
  <c r="AC367" i="23"/>
  <c r="AD367" i="23"/>
  <c r="AE367" i="23"/>
  <c r="O368" i="23"/>
  <c r="P368" i="23"/>
  <c r="Q368" i="23"/>
  <c r="V368" i="23"/>
  <c r="W368" i="23"/>
  <c r="X368" i="23"/>
  <c r="AC368" i="23"/>
  <c r="AD368" i="23"/>
  <c r="AE368" i="23"/>
  <c r="O369" i="23"/>
  <c r="P369" i="23"/>
  <c r="Q369" i="23"/>
  <c r="V369" i="23"/>
  <c r="W369" i="23"/>
  <c r="X369" i="23"/>
  <c r="AC369" i="23"/>
  <c r="AD369" i="23"/>
  <c r="AE369" i="23"/>
  <c r="O370" i="23"/>
  <c r="P370" i="23"/>
  <c r="Q370" i="23"/>
  <c r="V370" i="23"/>
  <c r="W370" i="23"/>
  <c r="X370" i="23"/>
  <c r="AC370" i="23"/>
  <c r="AD370" i="23"/>
  <c r="AE370" i="23"/>
  <c r="O371" i="23"/>
  <c r="P371" i="23"/>
  <c r="Q371" i="23"/>
  <c r="V371" i="23"/>
  <c r="W371" i="23"/>
  <c r="X371" i="23"/>
  <c r="AC371" i="23"/>
  <c r="AD371" i="23"/>
  <c r="AE371" i="23"/>
  <c r="O372" i="23"/>
  <c r="P372" i="23"/>
  <c r="Q372" i="23"/>
  <c r="V372" i="23"/>
  <c r="W372" i="23"/>
  <c r="X372" i="23"/>
  <c r="AC372" i="23"/>
  <c r="AD372" i="23"/>
  <c r="AE372" i="23"/>
  <c r="O373" i="23"/>
  <c r="P373" i="23"/>
  <c r="Q373" i="23"/>
  <c r="V373" i="23"/>
  <c r="W373" i="23"/>
  <c r="X373" i="23"/>
  <c r="AC373" i="23"/>
  <c r="AD373" i="23"/>
  <c r="AE373" i="23"/>
  <c r="O374" i="23"/>
  <c r="P374" i="23"/>
  <c r="Q374" i="23"/>
  <c r="V374" i="23"/>
  <c r="W374" i="23"/>
  <c r="X374" i="23"/>
  <c r="AC374" i="23"/>
  <c r="AD374" i="23"/>
  <c r="AE374" i="23"/>
  <c r="O375" i="23"/>
  <c r="P375" i="23"/>
  <c r="Q375" i="23"/>
  <c r="V375" i="23"/>
  <c r="W375" i="23"/>
  <c r="X375" i="23"/>
  <c r="AC375" i="23"/>
  <c r="AD375" i="23"/>
  <c r="AE375" i="23"/>
  <c r="O376" i="23"/>
  <c r="P376" i="23"/>
  <c r="Q376" i="23"/>
  <c r="V376" i="23"/>
  <c r="W376" i="23"/>
  <c r="X376" i="23"/>
  <c r="AC376" i="23"/>
  <c r="AD376" i="23"/>
  <c r="AE376" i="23"/>
  <c r="O377" i="23"/>
  <c r="P377" i="23"/>
  <c r="Q377" i="23"/>
  <c r="V377" i="23"/>
  <c r="W377" i="23"/>
  <c r="X377" i="23"/>
  <c r="AC377" i="23"/>
  <c r="AD377" i="23"/>
  <c r="AE377" i="23"/>
  <c r="O378" i="23"/>
  <c r="P378" i="23"/>
  <c r="Q378" i="23"/>
  <c r="V378" i="23"/>
  <c r="W378" i="23"/>
  <c r="X378" i="23"/>
  <c r="AC378" i="23"/>
  <c r="AD378" i="23"/>
  <c r="AE378" i="23"/>
  <c r="O379" i="23"/>
  <c r="P379" i="23"/>
  <c r="Q379" i="23"/>
  <c r="V379" i="23"/>
  <c r="W379" i="23"/>
  <c r="X379" i="23"/>
  <c r="AC379" i="23"/>
  <c r="AD379" i="23"/>
  <c r="AE379" i="23"/>
  <c r="O380" i="23"/>
  <c r="P380" i="23"/>
  <c r="Q380" i="23"/>
  <c r="V380" i="23"/>
  <c r="W380" i="23"/>
  <c r="X380" i="23"/>
  <c r="AC380" i="23"/>
  <c r="AD380" i="23"/>
  <c r="AE380" i="23"/>
  <c r="O381" i="23"/>
  <c r="P381" i="23"/>
  <c r="Q381" i="23"/>
  <c r="V381" i="23"/>
  <c r="W381" i="23"/>
  <c r="X381" i="23"/>
  <c r="AC381" i="23"/>
  <c r="AD381" i="23"/>
  <c r="AE381" i="23"/>
  <c r="O382" i="23"/>
  <c r="P382" i="23"/>
  <c r="Q382" i="23"/>
  <c r="V382" i="23"/>
  <c r="W382" i="23"/>
  <c r="X382" i="23"/>
  <c r="AC382" i="23"/>
  <c r="AD382" i="23"/>
  <c r="AE382" i="23"/>
  <c r="O383" i="23"/>
  <c r="P383" i="23"/>
  <c r="Q383" i="23"/>
  <c r="V383" i="23"/>
  <c r="W383" i="23"/>
  <c r="X383" i="23"/>
  <c r="AC383" i="23"/>
  <c r="AD383" i="23"/>
  <c r="AE383" i="23"/>
  <c r="O384" i="23"/>
  <c r="P384" i="23"/>
  <c r="Q384" i="23"/>
  <c r="V384" i="23"/>
  <c r="W384" i="23"/>
  <c r="X384" i="23"/>
  <c r="AC384" i="23"/>
  <c r="AD384" i="23"/>
  <c r="AE384" i="23"/>
  <c r="O385" i="23"/>
  <c r="P385" i="23"/>
  <c r="Q385" i="23"/>
  <c r="V385" i="23"/>
  <c r="W385" i="23"/>
  <c r="X385" i="23"/>
  <c r="AC385" i="23"/>
  <c r="AD385" i="23"/>
  <c r="AE385" i="23"/>
  <c r="O386" i="23"/>
  <c r="P386" i="23"/>
  <c r="Q386" i="23"/>
  <c r="V386" i="23"/>
  <c r="W386" i="23"/>
  <c r="X386" i="23"/>
  <c r="AC386" i="23"/>
  <c r="AD386" i="23"/>
  <c r="AE386" i="23"/>
  <c r="O387" i="23"/>
  <c r="P387" i="23"/>
  <c r="Q387" i="23"/>
  <c r="V387" i="23"/>
  <c r="W387" i="23"/>
  <c r="X387" i="23"/>
  <c r="AC387" i="23"/>
  <c r="AD387" i="23"/>
  <c r="AE387" i="23"/>
  <c r="O388" i="23"/>
  <c r="P388" i="23"/>
  <c r="Q388" i="23"/>
  <c r="V388" i="23"/>
  <c r="W388" i="23"/>
  <c r="X388" i="23"/>
  <c r="AC388" i="23"/>
  <c r="AD388" i="23"/>
  <c r="AE388" i="23"/>
  <c r="O389" i="23"/>
  <c r="P389" i="23"/>
  <c r="Q389" i="23"/>
  <c r="V389" i="23"/>
  <c r="W389" i="23"/>
  <c r="X389" i="23"/>
  <c r="AC389" i="23"/>
  <c r="AD389" i="23"/>
  <c r="AE389" i="23"/>
  <c r="O390" i="23"/>
  <c r="P390" i="23"/>
  <c r="Q390" i="23"/>
  <c r="V390" i="23"/>
  <c r="W390" i="23"/>
  <c r="X390" i="23"/>
  <c r="AC390" i="23"/>
  <c r="AD390" i="23"/>
  <c r="AE390" i="23"/>
  <c r="O391" i="23"/>
  <c r="P391" i="23"/>
  <c r="Q391" i="23"/>
  <c r="V391" i="23"/>
  <c r="W391" i="23"/>
  <c r="X391" i="23"/>
  <c r="AC391" i="23"/>
  <c r="AD391" i="23"/>
  <c r="AE391" i="23"/>
  <c r="O392" i="23"/>
  <c r="P392" i="23"/>
  <c r="Q392" i="23"/>
  <c r="V392" i="23"/>
  <c r="W392" i="23"/>
  <c r="X392" i="23"/>
  <c r="AC392" i="23"/>
  <c r="AD392" i="23"/>
  <c r="AE392" i="23"/>
  <c r="O393" i="23"/>
  <c r="P393" i="23"/>
  <c r="Q393" i="23"/>
  <c r="V393" i="23"/>
  <c r="W393" i="23"/>
  <c r="X393" i="23"/>
  <c r="AC393" i="23"/>
  <c r="AD393" i="23"/>
  <c r="AE393" i="23"/>
  <c r="O394" i="23"/>
  <c r="P394" i="23"/>
  <c r="Q394" i="23"/>
  <c r="V394" i="23"/>
  <c r="W394" i="23"/>
  <c r="X394" i="23"/>
  <c r="AC394" i="23"/>
  <c r="AD394" i="23"/>
  <c r="AE394" i="23"/>
  <c r="O395" i="23"/>
  <c r="P395" i="23"/>
  <c r="Q395" i="23"/>
  <c r="V395" i="23"/>
  <c r="W395" i="23"/>
  <c r="X395" i="23"/>
  <c r="AC395" i="23"/>
  <c r="AD395" i="23"/>
  <c r="AE395" i="23"/>
  <c r="O396" i="23"/>
  <c r="P396" i="23"/>
  <c r="Q396" i="23"/>
  <c r="V396" i="23"/>
  <c r="W396" i="23"/>
  <c r="X396" i="23"/>
  <c r="AC396" i="23"/>
  <c r="AD396" i="23"/>
  <c r="AE396" i="23"/>
  <c r="O397" i="23"/>
  <c r="P397" i="23"/>
  <c r="Q397" i="23"/>
  <c r="V397" i="23"/>
  <c r="W397" i="23"/>
  <c r="X397" i="23"/>
  <c r="AC397" i="23"/>
  <c r="AD397" i="23"/>
  <c r="AE397" i="23"/>
  <c r="O398" i="23"/>
  <c r="P398" i="23"/>
  <c r="Q398" i="23"/>
  <c r="V398" i="23"/>
  <c r="W398" i="23"/>
  <c r="X398" i="23"/>
  <c r="AC398" i="23"/>
  <c r="AD398" i="23"/>
  <c r="AE398" i="23"/>
  <c r="O399" i="23"/>
  <c r="P399" i="23"/>
  <c r="Q399" i="23"/>
  <c r="V399" i="23"/>
  <c r="W399" i="23"/>
  <c r="X399" i="23"/>
  <c r="AC399" i="23"/>
  <c r="AD399" i="23"/>
  <c r="AE399" i="23"/>
  <c r="O400" i="23"/>
  <c r="P400" i="23"/>
  <c r="Q400" i="23"/>
  <c r="V400" i="23"/>
  <c r="W400" i="23"/>
  <c r="X400" i="23"/>
  <c r="AC400" i="23"/>
  <c r="AD400" i="23"/>
  <c r="AE400" i="23"/>
  <c r="O401" i="23"/>
  <c r="P401" i="23"/>
  <c r="Q401" i="23"/>
  <c r="V401" i="23"/>
  <c r="W401" i="23"/>
  <c r="X401" i="23"/>
  <c r="AC401" i="23"/>
  <c r="AD401" i="23"/>
  <c r="AE401" i="23"/>
  <c r="O402" i="23"/>
  <c r="P402" i="23"/>
  <c r="Q402" i="23"/>
  <c r="V402" i="23"/>
  <c r="W402" i="23"/>
  <c r="X402" i="23"/>
  <c r="AC402" i="23"/>
  <c r="AD402" i="23"/>
  <c r="AE402" i="23"/>
  <c r="O403" i="23"/>
  <c r="P403" i="23"/>
  <c r="Q403" i="23"/>
  <c r="V403" i="23"/>
  <c r="W403" i="23"/>
  <c r="X403" i="23"/>
  <c r="AC403" i="23"/>
  <c r="AD403" i="23"/>
  <c r="AE403" i="23"/>
  <c r="O404" i="23"/>
  <c r="P404" i="23"/>
  <c r="Q404" i="23"/>
  <c r="V404" i="23"/>
  <c r="W404" i="23"/>
  <c r="X404" i="23"/>
  <c r="AC404" i="23"/>
  <c r="AD404" i="23"/>
  <c r="AE404" i="23"/>
  <c r="AG404" i="23" l="1"/>
  <c r="AF404" i="23"/>
  <c r="Z399" i="23"/>
  <c r="Y399" i="23"/>
  <c r="AG396" i="23"/>
  <c r="AF396" i="23"/>
  <c r="Y391" i="23"/>
  <c r="Z391" i="23"/>
  <c r="AG388" i="23"/>
  <c r="AF388" i="23"/>
  <c r="Z383" i="23"/>
  <c r="Y383" i="23"/>
  <c r="AG380" i="23"/>
  <c r="AF380" i="23"/>
  <c r="Z375" i="23"/>
  <c r="Y375" i="23"/>
  <c r="AG372" i="23"/>
  <c r="AF372" i="23"/>
  <c r="Z367" i="23"/>
  <c r="Y367" i="23"/>
  <c r="AG364" i="23"/>
  <c r="AF364" i="23"/>
  <c r="Y359" i="23"/>
  <c r="Z359" i="23"/>
  <c r="AG356" i="23"/>
  <c r="AF356" i="23"/>
  <c r="Y351" i="23"/>
  <c r="Z351" i="23"/>
  <c r="AG348" i="23"/>
  <c r="AF348" i="23"/>
  <c r="Y343" i="23"/>
  <c r="Z343" i="23"/>
  <c r="AG340" i="23"/>
  <c r="AF340" i="23"/>
  <c r="Z335" i="23"/>
  <c r="Y335" i="23"/>
  <c r="AG332" i="23"/>
  <c r="AF332" i="23"/>
  <c r="Y327" i="23"/>
  <c r="Z327" i="23"/>
  <c r="AG324" i="23"/>
  <c r="AF324" i="23"/>
  <c r="Y319" i="23"/>
  <c r="Z319" i="23"/>
  <c r="AG316" i="23"/>
  <c r="AF316" i="23"/>
  <c r="Y311" i="23"/>
  <c r="Z311" i="23"/>
  <c r="AG308" i="23"/>
  <c r="AF308" i="23"/>
  <c r="Z303" i="23"/>
  <c r="Y303" i="23"/>
  <c r="AG300" i="23"/>
  <c r="AF300" i="23"/>
  <c r="Y295" i="23"/>
  <c r="Z295" i="23"/>
  <c r="AG292" i="23"/>
  <c r="AF292" i="23"/>
  <c r="Y287" i="23"/>
  <c r="Z287" i="23"/>
  <c r="AF284" i="23"/>
  <c r="AG284" i="23"/>
  <c r="Y279" i="23"/>
  <c r="Z279" i="23"/>
  <c r="AF276" i="23"/>
  <c r="AG276" i="23"/>
  <c r="Z271" i="23"/>
  <c r="Y271" i="23"/>
  <c r="AF268" i="23"/>
  <c r="AG268" i="23"/>
  <c r="Y263" i="23"/>
  <c r="Z263" i="23"/>
  <c r="AF260" i="23"/>
  <c r="AG260" i="23"/>
  <c r="Y255" i="23"/>
  <c r="Z255" i="23"/>
  <c r="AF252" i="23"/>
  <c r="AG252" i="23"/>
  <c r="Y247" i="23"/>
  <c r="Z247" i="23"/>
  <c r="AF244" i="23"/>
  <c r="AG244" i="23"/>
  <c r="Z239" i="23"/>
  <c r="Y239" i="23"/>
  <c r="AF236" i="23"/>
  <c r="AG236" i="23"/>
  <c r="Y231" i="23"/>
  <c r="Z231" i="23"/>
  <c r="AF228" i="23"/>
  <c r="AG228" i="23"/>
  <c r="Y223" i="23"/>
  <c r="Z223" i="23"/>
  <c r="AF220" i="23"/>
  <c r="AG220" i="23"/>
  <c r="Y215" i="23"/>
  <c r="Z215" i="23"/>
  <c r="AF212" i="23"/>
  <c r="AG212" i="23"/>
  <c r="Z207" i="23"/>
  <c r="Y207" i="23"/>
  <c r="AF204" i="23"/>
  <c r="AG204" i="23"/>
  <c r="Y199" i="23"/>
  <c r="Z199" i="23"/>
  <c r="AF196" i="23"/>
  <c r="AG196" i="23"/>
  <c r="Y191" i="23"/>
  <c r="Z191" i="23"/>
  <c r="AF188" i="23"/>
  <c r="AG188" i="23"/>
  <c r="Y183" i="23"/>
  <c r="Z183" i="23"/>
  <c r="AF180" i="23"/>
  <c r="AG180" i="23"/>
  <c r="Z175" i="23"/>
  <c r="Y175" i="23"/>
  <c r="AF172" i="23"/>
  <c r="AG172" i="23"/>
  <c r="Y167" i="23"/>
  <c r="Z167" i="23"/>
  <c r="AF164" i="23"/>
  <c r="AG164" i="23"/>
  <c r="Y159" i="23"/>
  <c r="Z159" i="23"/>
  <c r="AF156" i="23"/>
  <c r="AG156" i="23"/>
  <c r="Y151" i="23"/>
  <c r="Z151" i="23"/>
  <c r="AF148" i="23"/>
  <c r="AG148" i="23"/>
  <c r="Z143" i="23"/>
  <c r="Y143" i="23"/>
  <c r="AF140" i="23"/>
  <c r="AG140" i="23"/>
  <c r="Y135" i="23"/>
  <c r="Z135" i="23"/>
  <c r="AF132" i="23"/>
  <c r="AG132" i="23"/>
  <c r="Z127" i="23"/>
  <c r="Y127" i="23"/>
  <c r="AF124" i="23"/>
  <c r="AG124" i="23"/>
  <c r="Z119" i="23"/>
  <c r="Y119" i="23"/>
  <c r="AF116" i="23"/>
  <c r="AG116" i="23"/>
  <c r="Y111" i="23"/>
  <c r="Z111" i="23"/>
  <c r="AF108" i="23"/>
  <c r="AG108" i="23"/>
  <c r="Z103" i="23"/>
  <c r="Y103" i="23"/>
  <c r="AF100" i="23"/>
  <c r="AG100" i="23"/>
  <c r="Z95" i="23"/>
  <c r="Y95" i="23"/>
  <c r="AF92" i="23"/>
  <c r="AG92" i="23"/>
  <c r="Z87" i="23"/>
  <c r="Y87" i="23"/>
  <c r="AF84" i="23"/>
  <c r="AG84" i="23"/>
  <c r="Y79" i="23"/>
  <c r="Z79" i="23"/>
  <c r="AF76" i="23"/>
  <c r="AG76" i="23"/>
  <c r="Z71" i="23"/>
  <c r="Y71" i="23"/>
  <c r="AF68" i="23"/>
  <c r="AG68" i="23"/>
  <c r="Z63" i="23"/>
  <c r="Y63" i="23"/>
  <c r="AF60" i="23"/>
  <c r="AG60" i="23"/>
  <c r="Z55" i="23"/>
  <c r="Y55" i="23"/>
  <c r="AG52" i="23"/>
  <c r="AF52" i="23"/>
  <c r="Y47" i="23"/>
  <c r="Z47" i="23"/>
  <c r="AF44" i="23"/>
  <c r="AG44" i="23"/>
  <c r="Z39" i="23"/>
  <c r="Y39" i="23"/>
  <c r="AG36" i="23"/>
  <c r="AF36" i="23"/>
  <c r="Z31" i="23"/>
  <c r="Y31" i="23"/>
  <c r="AF28" i="23"/>
  <c r="AG28" i="23"/>
  <c r="Z23" i="23"/>
  <c r="Y23" i="23"/>
  <c r="AG20" i="23"/>
  <c r="AF20" i="23"/>
  <c r="Y15" i="23"/>
  <c r="Z15" i="23"/>
  <c r="AF12" i="23"/>
  <c r="AG12" i="23"/>
  <c r="Z7" i="23"/>
  <c r="Y7" i="23"/>
  <c r="AG4" i="23"/>
  <c r="AF4" i="23"/>
  <c r="AF403" i="23"/>
  <c r="AG403" i="23"/>
  <c r="Y398" i="23"/>
  <c r="Z398" i="23"/>
  <c r="AF395" i="23"/>
  <c r="AG395" i="23"/>
  <c r="Y390" i="23"/>
  <c r="Z390" i="23"/>
  <c r="AG387" i="23"/>
  <c r="AF387" i="23"/>
  <c r="Y382" i="23"/>
  <c r="Z382" i="23"/>
  <c r="AF379" i="23"/>
  <c r="AG379" i="23"/>
  <c r="Y374" i="23"/>
  <c r="Z374" i="23"/>
  <c r="AF371" i="23"/>
  <c r="AG371" i="23"/>
  <c r="Z366" i="23"/>
  <c r="Y366" i="23"/>
  <c r="AF363" i="23"/>
  <c r="AG363" i="23"/>
  <c r="Z358" i="23"/>
  <c r="Y358" i="23"/>
  <c r="AG355" i="23"/>
  <c r="AF355" i="23"/>
  <c r="Z350" i="23"/>
  <c r="Y350" i="23"/>
  <c r="AF347" i="23"/>
  <c r="AG347" i="23"/>
  <c r="Z342" i="23"/>
  <c r="Y342" i="23"/>
  <c r="AG339" i="23"/>
  <c r="AF339" i="23"/>
  <c r="Z334" i="23"/>
  <c r="Y334" i="23"/>
  <c r="AG331" i="23"/>
  <c r="AF331" i="23"/>
  <c r="Z326" i="23"/>
  <c r="Y326" i="23"/>
  <c r="AF323" i="23"/>
  <c r="AG323" i="23"/>
  <c r="Z318" i="23"/>
  <c r="Y318" i="23"/>
  <c r="AG315" i="23"/>
  <c r="AF315" i="23"/>
  <c r="Z310" i="23"/>
  <c r="Y310" i="23"/>
  <c r="AG307" i="23"/>
  <c r="AF307" i="23"/>
  <c r="Y302" i="23"/>
  <c r="Z302" i="23"/>
  <c r="AG299" i="23"/>
  <c r="AF299" i="23"/>
  <c r="Y294" i="23"/>
  <c r="Z294" i="23"/>
  <c r="AF291" i="23"/>
  <c r="AG291" i="23"/>
  <c r="Y286" i="23"/>
  <c r="Z286" i="23"/>
  <c r="AG283" i="23"/>
  <c r="AF283" i="23"/>
  <c r="Y278" i="23"/>
  <c r="Z278" i="23"/>
  <c r="AF275" i="23"/>
  <c r="AG275" i="23"/>
  <c r="Y270" i="23"/>
  <c r="Z270" i="23"/>
  <c r="AF267" i="23"/>
  <c r="AG267" i="23"/>
  <c r="Y262" i="23"/>
  <c r="Z262" i="23"/>
  <c r="AG259" i="23"/>
  <c r="AF259" i="23"/>
  <c r="Y254" i="23"/>
  <c r="Z254" i="23"/>
  <c r="AF251" i="23"/>
  <c r="AG251" i="23"/>
  <c r="Y246" i="23"/>
  <c r="Z246" i="23"/>
  <c r="AF243" i="23"/>
  <c r="AG243" i="23"/>
  <c r="Y238" i="23"/>
  <c r="Z238" i="23"/>
  <c r="AF235" i="23"/>
  <c r="AG235" i="23"/>
  <c r="Y230" i="23"/>
  <c r="Z230" i="23"/>
  <c r="AG227" i="23"/>
  <c r="AF227" i="23"/>
  <c r="Y222" i="23"/>
  <c r="Z222" i="23"/>
  <c r="AF219" i="23"/>
  <c r="AG219" i="23"/>
  <c r="Y214" i="23"/>
  <c r="Z214" i="23"/>
  <c r="AF211" i="23"/>
  <c r="AG211" i="23"/>
  <c r="Y206" i="23"/>
  <c r="Z206" i="23"/>
  <c r="AF203" i="23"/>
  <c r="AG203" i="23"/>
  <c r="Y198" i="23"/>
  <c r="Z198" i="23"/>
  <c r="AG195" i="23"/>
  <c r="AF195" i="23"/>
  <c r="Y190" i="23"/>
  <c r="Z190" i="23"/>
  <c r="AF187" i="23"/>
  <c r="AG187" i="23"/>
  <c r="Y182" i="23"/>
  <c r="Z182" i="23"/>
  <c r="AF179" i="23"/>
  <c r="AG179" i="23"/>
  <c r="Y174" i="23"/>
  <c r="Z174" i="23"/>
  <c r="AF171" i="23"/>
  <c r="AG171" i="23"/>
  <c r="Y166" i="23"/>
  <c r="Z166" i="23"/>
  <c r="AG163" i="23"/>
  <c r="AF163" i="23"/>
  <c r="Y158" i="23"/>
  <c r="Z158" i="23"/>
  <c r="AF155" i="23"/>
  <c r="AG155" i="23"/>
  <c r="Y150" i="23"/>
  <c r="Z150" i="23"/>
  <c r="AF147" i="23"/>
  <c r="AG147" i="23"/>
  <c r="Y142" i="23"/>
  <c r="Z142" i="23"/>
  <c r="AF139" i="23"/>
  <c r="AG139" i="23"/>
  <c r="Y134" i="23"/>
  <c r="Z134" i="23"/>
  <c r="AG131" i="23"/>
  <c r="AF131" i="23"/>
  <c r="Y126" i="23"/>
  <c r="Z126" i="23"/>
  <c r="AF123" i="23"/>
  <c r="AG123" i="23"/>
  <c r="Z118" i="23"/>
  <c r="Y118" i="23"/>
  <c r="AF115" i="23"/>
  <c r="AG115" i="23"/>
  <c r="Z110" i="23"/>
  <c r="Y110" i="23"/>
  <c r="AF107" i="23"/>
  <c r="AG107" i="23"/>
  <c r="Z102" i="23"/>
  <c r="Y102" i="23"/>
  <c r="AG99" i="23"/>
  <c r="AF99" i="23"/>
  <c r="Z94" i="23"/>
  <c r="Y94" i="23"/>
  <c r="AF91" i="23"/>
  <c r="AG91" i="23"/>
  <c r="Z86" i="23"/>
  <c r="Y86" i="23"/>
  <c r="AF83" i="23"/>
  <c r="AG83" i="23"/>
  <c r="Z78" i="23"/>
  <c r="Y78" i="23"/>
  <c r="AF75" i="23"/>
  <c r="AG75" i="23"/>
  <c r="Z70" i="23"/>
  <c r="Y70" i="23"/>
  <c r="AG67" i="23"/>
  <c r="AF67" i="23"/>
  <c r="Y62" i="23"/>
  <c r="Z62" i="23"/>
  <c r="AF59" i="23"/>
  <c r="AG59" i="23"/>
  <c r="Y54" i="23"/>
  <c r="Z54" i="23"/>
  <c r="AF51" i="23"/>
  <c r="AG51" i="23"/>
  <c r="Y46" i="23"/>
  <c r="Z46" i="23"/>
  <c r="AF43" i="23"/>
  <c r="AG43" i="23"/>
  <c r="Y38" i="23"/>
  <c r="Z38" i="23"/>
  <c r="AG35" i="23"/>
  <c r="AF35" i="23"/>
  <c r="Y30" i="23"/>
  <c r="Z30" i="23"/>
  <c r="AF27" i="23"/>
  <c r="AG27" i="23"/>
  <c r="Y22" i="23"/>
  <c r="Z22" i="23"/>
  <c r="AF19" i="23"/>
  <c r="AG19" i="23"/>
  <c r="Y14" i="23"/>
  <c r="Z14" i="23"/>
  <c r="AF11" i="23"/>
  <c r="AG11" i="23"/>
  <c r="Y6" i="23"/>
  <c r="Z6" i="23"/>
  <c r="AF402" i="23"/>
  <c r="AG402" i="23"/>
  <c r="Y397" i="23"/>
  <c r="Z397" i="23"/>
  <c r="AF394" i="23"/>
  <c r="AG394" i="23"/>
  <c r="Y389" i="23"/>
  <c r="Z389" i="23"/>
  <c r="AF386" i="23"/>
  <c r="AG386" i="23"/>
  <c r="Y381" i="23"/>
  <c r="Z381" i="23"/>
  <c r="AG378" i="23"/>
  <c r="AF378" i="23"/>
  <c r="Y373" i="23"/>
  <c r="Z373" i="23"/>
  <c r="AF370" i="23"/>
  <c r="AG370" i="23"/>
  <c r="Z365" i="23"/>
  <c r="Y365" i="23"/>
  <c r="AF362" i="23"/>
  <c r="AG362" i="23"/>
  <c r="Y357" i="23"/>
  <c r="Z357" i="23"/>
  <c r="AF354" i="23"/>
  <c r="AG354" i="23"/>
  <c r="Z349" i="23"/>
  <c r="Y349" i="23"/>
  <c r="AG346" i="23"/>
  <c r="AF346" i="23"/>
  <c r="Y341" i="23"/>
  <c r="Z341" i="23"/>
  <c r="AF338" i="23"/>
  <c r="AG338" i="23"/>
  <c r="Z333" i="23"/>
  <c r="Y333" i="23"/>
  <c r="AF330" i="23"/>
  <c r="AG330" i="23"/>
  <c r="Y325" i="23"/>
  <c r="Z325" i="23"/>
  <c r="AF322" i="23"/>
  <c r="AG322" i="23"/>
  <c r="Z317" i="23"/>
  <c r="Y317" i="23"/>
  <c r="AF314" i="23"/>
  <c r="AG314" i="23"/>
  <c r="Y309" i="23"/>
  <c r="Z309" i="23"/>
  <c r="AF306" i="23"/>
  <c r="AG306" i="23"/>
  <c r="Y301" i="23"/>
  <c r="Z301" i="23"/>
  <c r="AF298" i="23"/>
  <c r="AG298" i="23"/>
  <c r="Y293" i="23"/>
  <c r="Z293" i="23"/>
  <c r="AF290" i="23"/>
  <c r="AG290" i="23"/>
  <c r="Y285" i="23"/>
  <c r="Z285" i="23"/>
  <c r="AG282" i="23"/>
  <c r="AF282" i="23"/>
  <c r="Y277" i="23"/>
  <c r="Z277" i="23"/>
  <c r="AF274" i="23"/>
  <c r="AG274" i="23"/>
  <c r="Y269" i="23"/>
  <c r="Z269" i="23"/>
  <c r="AF266" i="23"/>
  <c r="AG266" i="23"/>
  <c r="Y261" i="23"/>
  <c r="Z261" i="23"/>
  <c r="AF258" i="23"/>
  <c r="AG258" i="23"/>
  <c r="Y253" i="23"/>
  <c r="Z253" i="23"/>
  <c r="AG250" i="23"/>
  <c r="AF250" i="23"/>
  <c r="Y245" i="23"/>
  <c r="Z245" i="23"/>
  <c r="AF242" i="23"/>
  <c r="AG242" i="23"/>
  <c r="Y237" i="23"/>
  <c r="Z237" i="23"/>
  <c r="AF234" i="23"/>
  <c r="AG234" i="23"/>
  <c r="Y229" i="23"/>
  <c r="Z229" i="23"/>
  <c r="AF226" i="23"/>
  <c r="AG226" i="23"/>
  <c r="Y221" i="23"/>
  <c r="Z221" i="23"/>
  <c r="AG218" i="23"/>
  <c r="AF218" i="23"/>
  <c r="Y213" i="23"/>
  <c r="Z213" i="23"/>
  <c r="AF210" i="23"/>
  <c r="AG210" i="23"/>
  <c r="Y205" i="23"/>
  <c r="Z205" i="23"/>
  <c r="AF202" i="23"/>
  <c r="AG202" i="23"/>
  <c r="Y197" i="23"/>
  <c r="Z197" i="23"/>
  <c r="AF194" i="23"/>
  <c r="AG194" i="23"/>
  <c r="Y189" i="23"/>
  <c r="Z189" i="23"/>
  <c r="AG186" i="23"/>
  <c r="AF186" i="23"/>
  <c r="Y181" i="23"/>
  <c r="Z181" i="23"/>
  <c r="AF178" i="23"/>
  <c r="AG178" i="23"/>
  <c r="Y173" i="23"/>
  <c r="Z173" i="23"/>
  <c r="AF170" i="23"/>
  <c r="AG170" i="23"/>
  <c r="Y165" i="23"/>
  <c r="Z165" i="23"/>
  <c r="AF162" i="23"/>
  <c r="AG162" i="23"/>
  <c r="Y157" i="23"/>
  <c r="Z157" i="23"/>
  <c r="AG154" i="23"/>
  <c r="AF154" i="23"/>
  <c r="Y149" i="23"/>
  <c r="Z149" i="23"/>
  <c r="AF146" i="23"/>
  <c r="AG146" i="23"/>
  <c r="Y141" i="23"/>
  <c r="Z141" i="23"/>
  <c r="AF138" i="23"/>
  <c r="AG138" i="23"/>
  <c r="Z133" i="23"/>
  <c r="Y133" i="23"/>
  <c r="AF130" i="23"/>
  <c r="AG130" i="23"/>
  <c r="Z125" i="23"/>
  <c r="Y125" i="23"/>
  <c r="AG122" i="23"/>
  <c r="AF122" i="23"/>
  <c r="Z117" i="23"/>
  <c r="Y117" i="23"/>
  <c r="AF114" i="23"/>
  <c r="AG114" i="23"/>
  <c r="Z109" i="23"/>
  <c r="Y109" i="23"/>
  <c r="AF106" i="23"/>
  <c r="AG106" i="23"/>
  <c r="Z101" i="23"/>
  <c r="Y101" i="23"/>
  <c r="AF98" i="23"/>
  <c r="AG98" i="23"/>
  <c r="Z93" i="23"/>
  <c r="Y93" i="23"/>
  <c r="AG90" i="23"/>
  <c r="AF90" i="23"/>
  <c r="Z85" i="23"/>
  <c r="Y85" i="23"/>
  <c r="AF82" i="23"/>
  <c r="AG82" i="23"/>
  <c r="Z77" i="23"/>
  <c r="Y77" i="23"/>
  <c r="AF74" i="23"/>
  <c r="AG74" i="23"/>
  <c r="Z69" i="23"/>
  <c r="Y69" i="23"/>
  <c r="AF66" i="23"/>
  <c r="AG66" i="23"/>
  <c r="Z61" i="23"/>
  <c r="Y61" i="23"/>
  <c r="AG58" i="23"/>
  <c r="AF58" i="23"/>
  <c r="Z53" i="23"/>
  <c r="Y53" i="23"/>
  <c r="AF50" i="23"/>
  <c r="AG50" i="23"/>
  <c r="Z45" i="23"/>
  <c r="Y45" i="23"/>
  <c r="AF42" i="23"/>
  <c r="AG42" i="23"/>
  <c r="Z37" i="23"/>
  <c r="Y37" i="23"/>
  <c r="AF34" i="23"/>
  <c r="AG34" i="23"/>
  <c r="Z29" i="23"/>
  <c r="Y29" i="23"/>
  <c r="AG26" i="23"/>
  <c r="AF26" i="23"/>
  <c r="Z21" i="23"/>
  <c r="Y21" i="23"/>
  <c r="AF18" i="23"/>
  <c r="AG18" i="23"/>
  <c r="Z13" i="23"/>
  <c r="Y13" i="23"/>
  <c r="AF10" i="23"/>
  <c r="AG10" i="23"/>
  <c r="Z5" i="23"/>
  <c r="Y5" i="23"/>
  <c r="Y404" i="23"/>
  <c r="Z404" i="23"/>
  <c r="AG401" i="23"/>
  <c r="AF401" i="23"/>
  <c r="Y396" i="23"/>
  <c r="Z396" i="23"/>
  <c r="AG393" i="23"/>
  <c r="AF393" i="23"/>
  <c r="Y388" i="23"/>
  <c r="Z388" i="23"/>
  <c r="AG385" i="23"/>
  <c r="AF385" i="23"/>
  <c r="Y380" i="23"/>
  <c r="Z380" i="23"/>
  <c r="AG377" i="23"/>
  <c r="AF377" i="23"/>
  <c r="Z372" i="23"/>
  <c r="Y372" i="23"/>
  <c r="AG369" i="23"/>
  <c r="AF369" i="23"/>
  <c r="Z364" i="23"/>
  <c r="Y364" i="23"/>
  <c r="AG361" i="23"/>
  <c r="AF361" i="23"/>
  <c r="Z356" i="23"/>
  <c r="Y356" i="23"/>
  <c r="AG353" i="23"/>
  <c r="AF353" i="23"/>
  <c r="Z348" i="23"/>
  <c r="Y348" i="23"/>
  <c r="AG345" i="23"/>
  <c r="AF345" i="23"/>
  <c r="Z340" i="23"/>
  <c r="Y340" i="23"/>
  <c r="AF337" i="23"/>
  <c r="AG337" i="23"/>
  <c r="Z332" i="23"/>
  <c r="Y332" i="23"/>
  <c r="AF329" i="23"/>
  <c r="AG329" i="23"/>
  <c r="Z324" i="23"/>
  <c r="Y324" i="23"/>
  <c r="AF321" i="23"/>
  <c r="AG321" i="23"/>
  <c r="Z316" i="23"/>
  <c r="Y316" i="23"/>
  <c r="AF313" i="23"/>
  <c r="AG313" i="23"/>
  <c r="Z308" i="23"/>
  <c r="Y308" i="23"/>
  <c r="AF305" i="23"/>
  <c r="AG305" i="23"/>
  <c r="Y300" i="23"/>
  <c r="Z300" i="23"/>
  <c r="AF297" i="23"/>
  <c r="AG297" i="23"/>
  <c r="Y292" i="23"/>
  <c r="Z292" i="23"/>
  <c r="AF289" i="23"/>
  <c r="AG289" i="23"/>
  <c r="Y284" i="23"/>
  <c r="Z284" i="23"/>
  <c r="AF281" i="23"/>
  <c r="AG281" i="23"/>
  <c r="Y276" i="23"/>
  <c r="Z276" i="23"/>
  <c r="AF273" i="23"/>
  <c r="AG273" i="23"/>
  <c r="Y268" i="23"/>
  <c r="Z268" i="23"/>
  <c r="AF265" i="23"/>
  <c r="AG265" i="23"/>
  <c r="Y260" i="23"/>
  <c r="Z260" i="23"/>
  <c r="AF257" i="23"/>
  <c r="AG257" i="23"/>
  <c r="Y252" i="23"/>
  <c r="Z252" i="23"/>
  <c r="AG249" i="23"/>
  <c r="AF249" i="23"/>
  <c r="Y244" i="23"/>
  <c r="Z244" i="23"/>
  <c r="AG241" i="23"/>
  <c r="AF241" i="23"/>
  <c r="Y236" i="23"/>
  <c r="Z236" i="23"/>
  <c r="AG233" i="23"/>
  <c r="AF233" i="23"/>
  <c r="Y228" i="23"/>
  <c r="Z228" i="23"/>
  <c r="AG225" i="23"/>
  <c r="AF225" i="23"/>
  <c r="Y220" i="23"/>
  <c r="Z220" i="23"/>
  <c r="AG217" i="23"/>
  <c r="AF217" i="23"/>
  <c r="Y212" i="23"/>
  <c r="Z212" i="23"/>
  <c r="AG209" i="23"/>
  <c r="AF209" i="23"/>
  <c r="Y204" i="23"/>
  <c r="Z204" i="23"/>
  <c r="AG201" i="23"/>
  <c r="AF201" i="23"/>
  <c r="Y196" i="23"/>
  <c r="Z196" i="23"/>
  <c r="AG193" i="23"/>
  <c r="AF193" i="23"/>
  <c r="Y188" i="23"/>
  <c r="Z188" i="23"/>
  <c r="AG185" i="23"/>
  <c r="AF185" i="23"/>
  <c r="Y180" i="23"/>
  <c r="Z180" i="23"/>
  <c r="AG177" i="23"/>
  <c r="AF177" i="23"/>
  <c r="Y172" i="23"/>
  <c r="Z172" i="23"/>
  <c r="AG169" i="23"/>
  <c r="AF169" i="23"/>
  <c r="Y164" i="23"/>
  <c r="Z164" i="23"/>
  <c r="AG161" i="23"/>
  <c r="AF161" i="23"/>
  <c r="Y156" i="23"/>
  <c r="Z156" i="23"/>
  <c r="AG153" i="23"/>
  <c r="AF153" i="23"/>
  <c r="Y148" i="23"/>
  <c r="Z148" i="23"/>
  <c r="AG145" i="23"/>
  <c r="AF145" i="23"/>
  <c r="Y140" i="23"/>
  <c r="Z140" i="23"/>
  <c r="AG137" i="23"/>
  <c r="AF137" i="23"/>
  <c r="Y132" i="23"/>
  <c r="Z132" i="23"/>
  <c r="AG129" i="23"/>
  <c r="AF129" i="23"/>
  <c r="Z124" i="23"/>
  <c r="Y124" i="23"/>
  <c r="AG121" i="23"/>
  <c r="AF121" i="23"/>
  <c r="Z116" i="23"/>
  <c r="Y116" i="23"/>
  <c r="AG113" i="23"/>
  <c r="AF113" i="23"/>
  <c r="Z108" i="23"/>
  <c r="Y108" i="23"/>
  <c r="AG105" i="23"/>
  <c r="AF105" i="23"/>
  <c r="Z100" i="23"/>
  <c r="Y100" i="23"/>
  <c r="AG97" i="23"/>
  <c r="AF97" i="23"/>
  <c r="Z92" i="23"/>
  <c r="Y92" i="23"/>
  <c r="AG89" i="23"/>
  <c r="AF89" i="23"/>
  <c r="Z84" i="23"/>
  <c r="Y84" i="23"/>
  <c r="AG81" i="23"/>
  <c r="AF81" i="23"/>
  <c r="Z76" i="23"/>
  <c r="Y76" i="23"/>
  <c r="AG73" i="23"/>
  <c r="AF73" i="23"/>
  <c r="Y68" i="23"/>
  <c r="Z68" i="23"/>
  <c r="AG65" i="23"/>
  <c r="AF65" i="23"/>
  <c r="Y60" i="23"/>
  <c r="Z60" i="23"/>
  <c r="AG57" i="23"/>
  <c r="AF57" i="23"/>
  <c r="Y52" i="23"/>
  <c r="Z52" i="23"/>
  <c r="AG49" i="23"/>
  <c r="AF49" i="23"/>
  <c r="Y44" i="23"/>
  <c r="Z44" i="23"/>
  <c r="AG41" i="23"/>
  <c r="AF41" i="23"/>
  <c r="Y36" i="23"/>
  <c r="Z36" i="23"/>
  <c r="AG33" i="23"/>
  <c r="AF33" i="23"/>
  <c r="Y28" i="23"/>
  <c r="Z28" i="23"/>
  <c r="AG25" i="23"/>
  <c r="AF25" i="23"/>
  <c r="Y20" i="23"/>
  <c r="Z20" i="23"/>
  <c r="AG17" i="23"/>
  <c r="AF17" i="23"/>
  <c r="Y12" i="23"/>
  <c r="Z12" i="23"/>
  <c r="AG9" i="23"/>
  <c r="AF9" i="23"/>
  <c r="Y4" i="23"/>
  <c r="Z4" i="23"/>
  <c r="Z403" i="23"/>
  <c r="Y403" i="23"/>
  <c r="AG400" i="23"/>
  <c r="AF400" i="23"/>
  <c r="Z395" i="23"/>
  <c r="Y395" i="23"/>
  <c r="AF392" i="23"/>
  <c r="AG392" i="23"/>
  <c r="Z387" i="23"/>
  <c r="Y387" i="23"/>
  <c r="AG384" i="23"/>
  <c r="AF384" i="23"/>
  <c r="Y379" i="23"/>
  <c r="Z379" i="23"/>
  <c r="AG376" i="23"/>
  <c r="AF376" i="23"/>
  <c r="Z371" i="23"/>
  <c r="Y371" i="23"/>
  <c r="AG368" i="23"/>
  <c r="AF368" i="23"/>
  <c r="Z363" i="23"/>
  <c r="Y363" i="23"/>
  <c r="AF360" i="23"/>
  <c r="AG360" i="23"/>
  <c r="Z355" i="23"/>
  <c r="Y355" i="23"/>
  <c r="AG352" i="23"/>
  <c r="AF352" i="23"/>
  <c r="Z347" i="23"/>
  <c r="Y347" i="23"/>
  <c r="AG344" i="23"/>
  <c r="AF344" i="23"/>
  <c r="Z339" i="23"/>
  <c r="Y339" i="23"/>
  <c r="AG336" i="23"/>
  <c r="AF336" i="23"/>
  <c r="Z331" i="23"/>
  <c r="Y331" i="23"/>
  <c r="AF328" i="23"/>
  <c r="AG328" i="23"/>
  <c r="Z323" i="23"/>
  <c r="Y323" i="23"/>
  <c r="AG320" i="23"/>
  <c r="AF320" i="23"/>
  <c r="Z315" i="23"/>
  <c r="Y315" i="23"/>
  <c r="AG312" i="23"/>
  <c r="AF312" i="23"/>
  <c r="Z307" i="23"/>
  <c r="Y307" i="23"/>
  <c r="AG304" i="23"/>
  <c r="AF304" i="23"/>
  <c r="Z299" i="23"/>
  <c r="Y299" i="23"/>
  <c r="AF296" i="23"/>
  <c r="AG296" i="23"/>
  <c r="Y291" i="23"/>
  <c r="Z291" i="23"/>
  <c r="AG288" i="23"/>
  <c r="AF288" i="23"/>
  <c r="Z283" i="23"/>
  <c r="Y283" i="23"/>
  <c r="AF280" i="23"/>
  <c r="AG280" i="23"/>
  <c r="Z275" i="23"/>
  <c r="Y275" i="23"/>
  <c r="AF272" i="23"/>
  <c r="AG272" i="23"/>
  <c r="Z267" i="23"/>
  <c r="Y267" i="23"/>
  <c r="AG264" i="23"/>
  <c r="AF264" i="23"/>
  <c r="Z259" i="23"/>
  <c r="Y259" i="23"/>
  <c r="AF256" i="23"/>
  <c r="AG256" i="23"/>
  <c r="Z251" i="23"/>
  <c r="Y251" i="23"/>
  <c r="AF248" i="23"/>
  <c r="AG248" i="23"/>
  <c r="Z243" i="23"/>
  <c r="Y243" i="23"/>
  <c r="AF240" i="23"/>
  <c r="AG240" i="23"/>
  <c r="Z235" i="23"/>
  <c r="Y235" i="23"/>
  <c r="AG232" i="23"/>
  <c r="AF232" i="23"/>
  <c r="Z227" i="23"/>
  <c r="Y227" i="23"/>
  <c r="AF224" i="23"/>
  <c r="AG224" i="23"/>
  <c r="Z219" i="23"/>
  <c r="Y219" i="23"/>
  <c r="AF216" i="23"/>
  <c r="AG216" i="23"/>
  <c r="Z211" i="23"/>
  <c r="Y211" i="23"/>
  <c r="AF208" i="23"/>
  <c r="AG208" i="23"/>
  <c r="Z203" i="23"/>
  <c r="Y203" i="23"/>
  <c r="AG200" i="23"/>
  <c r="AF200" i="23"/>
  <c r="Z195" i="23"/>
  <c r="Y195" i="23"/>
  <c r="AF192" i="23"/>
  <c r="AG192" i="23"/>
  <c r="Z187" i="23"/>
  <c r="Y187" i="23"/>
  <c r="AF184" i="23"/>
  <c r="AG184" i="23"/>
  <c r="Z179" i="23"/>
  <c r="Y179" i="23"/>
  <c r="AF176" i="23"/>
  <c r="AG176" i="23"/>
  <c r="Z171" i="23"/>
  <c r="Y171" i="23"/>
  <c r="AG168" i="23"/>
  <c r="AF168" i="23"/>
  <c r="Z163" i="23"/>
  <c r="Y163" i="23"/>
  <c r="AF160" i="23"/>
  <c r="AG160" i="23"/>
  <c r="Z155" i="23"/>
  <c r="Y155" i="23"/>
  <c r="AF152" i="23"/>
  <c r="AG152" i="23"/>
  <c r="Z147" i="23"/>
  <c r="Y147" i="23"/>
  <c r="AF144" i="23"/>
  <c r="AG144" i="23"/>
  <c r="Z139" i="23"/>
  <c r="Y139" i="23"/>
  <c r="AG136" i="23"/>
  <c r="AF136" i="23"/>
  <c r="Y131" i="23"/>
  <c r="Z131" i="23"/>
  <c r="AF128" i="23"/>
  <c r="AG128" i="23"/>
  <c r="Y123" i="23"/>
  <c r="Z123" i="23"/>
  <c r="AF120" i="23"/>
  <c r="AG120" i="23"/>
  <c r="Y115" i="23"/>
  <c r="Z115" i="23"/>
  <c r="AF112" i="23"/>
  <c r="AG112" i="23"/>
  <c r="Y107" i="23"/>
  <c r="Z107" i="23"/>
  <c r="AG104" i="23"/>
  <c r="AF104" i="23"/>
  <c r="Y99" i="23"/>
  <c r="Z99" i="23"/>
  <c r="AF96" i="23"/>
  <c r="AG96" i="23"/>
  <c r="Y91" i="23"/>
  <c r="Z91" i="23"/>
  <c r="AF88" i="23"/>
  <c r="AG88" i="23"/>
  <c r="Y83" i="23"/>
  <c r="Z83" i="23"/>
  <c r="AF80" i="23"/>
  <c r="AG80" i="23"/>
  <c r="Y75" i="23"/>
  <c r="Z75" i="23"/>
  <c r="AG72" i="23"/>
  <c r="AF72" i="23"/>
  <c r="Y67" i="23"/>
  <c r="Z67" i="23"/>
  <c r="AF64" i="23"/>
  <c r="AG64" i="23"/>
  <c r="Y59" i="23"/>
  <c r="Z59" i="23"/>
  <c r="AF56" i="23"/>
  <c r="AG56" i="23"/>
  <c r="Y51" i="23"/>
  <c r="Z51" i="23"/>
  <c r="AF48" i="23"/>
  <c r="AG48" i="23"/>
  <c r="Y43" i="23"/>
  <c r="Z43" i="23"/>
  <c r="AG40" i="23"/>
  <c r="AF40" i="23"/>
  <c r="Y35" i="23"/>
  <c r="Z35" i="23"/>
  <c r="AF32" i="23"/>
  <c r="AG32" i="23"/>
  <c r="Y27" i="23"/>
  <c r="Z27" i="23"/>
  <c r="AF24" i="23"/>
  <c r="AG24" i="23"/>
  <c r="Y19" i="23"/>
  <c r="Z19" i="23"/>
  <c r="AF16" i="23"/>
  <c r="AG16" i="23"/>
  <c r="Y11" i="23"/>
  <c r="Z11" i="23"/>
  <c r="AG8" i="23"/>
  <c r="AF8" i="23"/>
  <c r="Z402" i="23"/>
  <c r="Y402" i="23"/>
  <c r="AF399" i="23"/>
  <c r="AG399" i="23"/>
  <c r="Y394" i="23"/>
  <c r="Z394" i="23"/>
  <c r="AF391" i="23"/>
  <c r="AG391" i="23"/>
  <c r="Y386" i="23"/>
  <c r="Z386" i="23"/>
  <c r="AF383" i="23"/>
  <c r="AG383" i="23"/>
  <c r="Y378" i="23"/>
  <c r="Z378" i="23"/>
  <c r="AG375" i="23"/>
  <c r="AF375" i="23"/>
  <c r="Y370" i="23"/>
  <c r="Z370" i="23"/>
  <c r="AF367" i="23"/>
  <c r="AG367" i="23"/>
  <c r="Z362" i="23"/>
  <c r="Y362" i="23"/>
  <c r="AF359" i="23"/>
  <c r="AG359" i="23"/>
  <c r="Z354" i="23"/>
  <c r="Y354" i="23"/>
  <c r="AF351" i="23"/>
  <c r="AG351" i="23"/>
  <c r="Z346" i="23"/>
  <c r="Y346" i="23"/>
  <c r="AG343" i="23"/>
  <c r="AF343" i="23"/>
  <c r="Y338" i="23"/>
  <c r="Z338" i="23"/>
  <c r="AG335" i="23"/>
  <c r="AF335" i="23"/>
  <c r="Z330" i="23"/>
  <c r="Y330" i="23"/>
  <c r="AG327" i="23"/>
  <c r="AF327" i="23"/>
  <c r="Z322" i="23"/>
  <c r="Y322" i="23"/>
  <c r="AG319" i="23"/>
  <c r="AF319" i="23"/>
  <c r="Z314" i="23"/>
  <c r="Y314" i="23"/>
  <c r="AF311" i="23"/>
  <c r="AG311" i="23"/>
  <c r="Y306" i="23"/>
  <c r="Z306" i="23"/>
  <c r="AG303" i="23"/>
  <c r="AF303" i="23"/>
  <c r="Y298" i="23"/>
  <c r="Z298" i="23"/>
  <c r="AG295" i="23"/>
  <c r="AF295" i="23"/>
  <c r="Y290" i="23"/>
  <c r="Z290" i="23"/>
  <c r="AG287" i="23"/>
  <c r="AF287" i="23"/>
  <c r="Y282" i="23"/>
  <c r="Z282" i="23"/>
  <c r="AG279" i="23"/>
  <c r="AF279" i="23"/>
  <c r="Z274" i="23"/>
  <c r="Y274" i="23"/>
  <c r="AF271" i="23"/>
  <c r="AG271" i="23"/>
  <c r="Y266" i="23"/>
  <c r="Z266" i="23"/>
  <c r="AF263" i="23"/>
  <c r="AG263" i="23"/>
  <c r="Y258" i="23"/>
  <c r="Z258" i="23"/>
  <c r="AF255" i="23"/>
  <c r="AG255" i="23"/>
  <c r="Y250" i="23"/>
  <c r="Z250" i="23"/>
  <c r="AG247" i="23"/>
  <c r="AF247" i="23"/>
  <c r="Z242" i="23"/>
  <c r="Y242" i="23"/>
  <c r="AF239" i="23"/>
  <c r="AG239" i="23"/>
  <c r="Y234" i="23"/>
  <c r="Z234" i="23"/>
  <c r="AF231" i="23"/>
  <c r="AG231" i="23"/>
  <c r="Y226" i="23"/>
  <c r="Z226" i="23"/>
  <c r="AF223" i="23"/>
  <c r="AG223" i="23"/>
  <c r="Y218" i="23"/>
  <c r="Z218" i="23"/>
  <c r="AG215" i="23"/>
  <c r="AF215" i="23"/>
  <c r="Z210" i="23"/>
  <c r="Y210" i="23"/>
  <c r="AF207" i="23"/>
  <c r="AG207" i="23"/>
  <c r="Y202" i="23"/>
  <c r="Z202" i="23"/>
  <c r="AF199" i="23"/>
  <c r="AG199" i="23"/>
  <c r="Y194" i="23"/>
  <c r="Z194" i="23"/>
  <c r="AF191" i="23"/>
  <c r="AG191" i="23"/>
  <c r="Y186" i="23"/>
  <c r="Z186" i="23"/>
  <c r="AG183" i="23"/>
  <c r="AF183" i="23"/>
  <c r="Z178" i="23"/>
  <c r="Y178" i="23"/>
  <c r="AF175" i="23"/>
  <c r="AG175" i="23"/>
  <c r="Y170" i="23"/>
  <c r="Z170" i="23"/>
  <c r="AF167" i="23"/>
  <c r="AG167" i="23"/>
  <c r="Y162" i="23"/>
  <c r="Z162" i="23"/>
  <c r="AG159" i="23"/>
  <c r="AF159" i="23"/>
  <c r="Y154" i="23"/>
  <c r="Z154" i="23"/>
  <c r="AG151" i="23"/>
  <c r="AF151" i="23"/>
  <c r="Z146" i="23"/>
  <c r="Y146" i="23"/>
  <c r="AF143" i="23"/>
  <c r="AG143" i="23"/>
  <c r="Y138" i="23"/>
  <c r="Z138" i="23"/>
  <c r="AF135" i="23"/>
  <c r="AG135" i="23"/>
  <c r="Y130" i="23"/>
  <c r="Z130" i="23"/>
  <c r="AG127" i="23"/>
  <c r="AF127" i="23"/>
  <c r="Z122" i="23"/>
  <c r="Y122" i="23"/>
  <c r="AG119" i="23"/>
  <c r="AF119" i="23"/>
  <c r="Y114" i="23"/>
  <c r="Z114" i="23"/>
  <c r="AF111" i="23"/>
  <c r="AG111" i="23"/>
  <c r="Z106" i="23"/>
  <c r="Y106" i="23"/>
  <c r="AF103" i="23"/>
  <c r="AG103" i="23"/>
  <c r="Z98" i="23"/>
  <c r="Y98" i="23"/>
  <c r="AG95" i="23"/>
  <c r="AF95" i="23"/>
  <c r="Z90" i="23"/>
  <c r="Y90" i="23"/>
  <c r="AG87" i="23"/>
  <c r="AF87" i="23"/>
  <c r="Y82" i="23"/>
  <c r="Z82" i="23"/>
  <c r="AF79" i="23"/>
  <c r="AG79" i="23"/>
  <c r="Z74" i="23"/>
  <c r="Y74" i="23"/>
  <c r="AF71" i="23"/>
  <c r="AG71" i="23"/>
  <c r="Y66" i="23"/>
  <c r="Z66" i="23"/>
  <c r="AG63" i="23"/>
  <c r="AF63" i="23"/>
  <c r="Y58" i="23"/>
  <c r="Z58" i="23"/>
  <c r="AG55" i="23"/>
  <c r="AF55" i="23"/>
  <c r="Z50" i="23"/>
  <c r="Y50" i="23"/>
  <c r="AF47" i="23"/>
  <c r="AG47" i="23"/>
  <c r="Y42" i="23"/>
  <c r="Z42" i="23"/>
  <c r="AF39" i="23"/>
  <c r="AG39" i="23"/>
  <c r="Y34" i="23"/>
  <c r="Z34" i="23"/>
  <c r="AG31" i="23"/>
  <c r="AF31" i="23"/>
  <c r="Y26" i="23"/>
  <c r="Z26" i="23"/>
  <c r="AG23" i="23"/>
  <c r="AF23" i="23"/>
  <c r="Z18" i="23"/>
  <c r="Y18" i="23"/>
  <c r="AF15" i="23"/>
  <c r="AG15" i="23"/>
  <c r="Y10" i="23"/>
  <c r="Z10" i="23"/>
  <c r="AF7" i="23"/>
  <c r="AG7" i="23"/>
  <c r="Y401" i="23"/>
  <c r="Z401" i="23"/>
  <c r="AG398" i="23"/>
  <c r="AF398" i="23"/>
  <c r="Y393" i="23"/>
  <c r="Z393" i="23"/>
  <c r="AG390" i="23"/>
  <c r="AF390" i="23"/>
  <c r="Z385" i="23"/>
  <c r="Y385" i="23"/>
  <c r="AG382" i="23"/>
  <c r="AF382" i="23"/>
  <c r="Z377" i="23"/>
  <c r="Y377" i="23"/>
  <c r="AG374" i="23"/>
  <c r="AF374" i="23"/>
  <c r="Y369" i="23"/>
  <c r="Z369" i="23"/>
  <c r="AG366" i="23"/>
  <c r="AF366" i="23"/>
  <c r="Y361" i="23"/>
  <c r="Z361" i="23"/>
  <c r="AG358" i="23"/>
  <c r="AF358" i="23"/>
  <c r="Z353" i="23"/>
  <c r="Y353" i="23"/>
  <c r="AG350" i="23"/>
  <c r="AF350" i="23"/>
  <c r="Z345" i="23"/>
  <c r="Y345" i="23"/>
  <c r="AG342" i="23"/>
  <c r="AF342" i="23"/>
  <c r="Y337" i="23"/>
  <c r="Z337" i="23"/>
  <c r="AG334" i="23"/>
  <c r="AF334" i="23"/>
  <c r="Y329" i="23"/>
  <c r="Z329" i="23"/>
  <c r="AG326" i="23"/>
  <c r="AF326" i="23"/>
  <c r="Z321" i="23"/>
  <c r="Y321" i="23"/>
  <c r="AG318" i="23"/>
  <c r="AF318" i="23"/>
  <c r="Z313" i="23"/>
  <c r="Y313" i="23"/>
  <c r="AG310" i="23"/>
  <c r="AF310" i="23"/>
  <c r="Y305" i="23"/>
  <c r="Z305" i="23"/>
  <c r="AG302" i="23"/>
  <c r="AF302" i="23"/>
  <c r="Y297" i="23"/>
  <c r="Z297" i="23"/>
  <c r="AG294" i="23"/>
  <c r="AF294" i="23"/>
  <c r="Z289" i="23"/>
  <c r="Y289" i="23"/>
  <c r="AG286" i="23"/>
  <c r="AF286" i="23"/>
  <c r="Z281" i="23"/>
  <c r="Y281" i="23"/>
  <c r="AG278" i="23"/>
  <c r="AF278" i="23"/>
  <c r="Y273" i="23"/>
  <c r="Z273" i="23"/>
  <c r="AF270" i="23"/>
  <c r="AG270" i="23"/>
  <c r="Y265" i="23"/>
  <c r="Z265" i="23"/>
  <c r="AG262" i="23"/>
  <c r="AF262" i="23"/>
  <c r="Z257" i="23"/>
  <c r="Y257" i="23"/>
  <c r="AG254" i="23"/>
  <c r="AF254" i="23"/>
  <c r="Z249" i="23"/>
  <c r="Y249" i="23"/>
  <c r="AF246" i="23"/>
  <c r="AG246" i="23"/>
  <c r="Y241" i="23"/>
  <c r="Z241" i="23"/>
  <c r="AG238" i="23"/>
  <c r="AF238" i="23"/>
  <c r="Y233" i="23"/>
  <c r="Z233" i="23"/>
  <c r="AG230" i="23"/>
  <c r="AF230" i="23"/>
  <c r="Z225" i="23"/>
  <c r="Y225" i="23"/>
  <c r="AG222" i="23"/>
  <c r="AF222" i="23"/>
  <c r="Z217" i="23"/>
  <c r="Y217" i="23"/>
  <c r="AG214" i="23"/>
  <c r="AF214" i="23"/>
  <c r="Y209" i="23"/>
  <c r="Z209" i="23"/>
  <c r="AG206" i="23"/>
  <c r="AF206" i="23"/>
  <c r="Y201" i="23"/>
  <c r="Z201" i="23"/>
  <c r="AG198" i="23"/>
  <c r="AF198" i="23"/>
  <c r="Z193" i="23"/>
  <c r="Y193" i="23"/>
  <c r="AG190" i="23"/>
  <c r="AF190" i="23"/>
  <c r="Z185" i="23"/>
  <c r="Y185" i="23"/>
  <c r="AG182" i="23"/>
  <c r="AF182" i="23"/>
  <c r="Y177" i="23"/>
  <c r="Z177" i="23"/>
  <c r="AG174" i="23"/>
  <c r="AF174" i="23"/>
  <c r="Y169" i="23"/>
  <c r="Z169" i="23"/>
  <c r="AG166" i="23"/>
  <c r="AF166" i="23"/>
  <c r="Z161" i="23"/>
  <c r="Y161" i="23"/>
  <c r="AG158" i="23"/>
  <c r="AF158" i="23"/>
  <c r="Z153" i="23"/>
  <c r="Y153" i="23"/>
  <c r="AG150" i="23"/>
  <c r="AF150" i="23"/>
  <c r="Y145" i="23"/>
  <c r="Z145" i="23"/>
  <c r="AG142" i="23"/>
  <c r="AF142" i="23"/>
  <c r="Y137" i="23"/>
  <c r="Z137" i="23"/>
  <c r="AG134" i="23"/>
  <c r="AF134" i="23"/>
  <c r="Y129" i="23"/>
  <c r="Z129" i="23"/>
  <c r="AG126" i="23"/>
  <c r="AF126" i="23"/>
  <c r="Y121" i="23"/>
  <c r="Z121" i="23"/>
  <c r="AG118" i="23"/>
  <c r="AF118" i="23"/>
  <c r="Z113" i="23"/>
  <c r="Y113" i="23"/>
  <c r="AG110" i="23"/>
  <c r="AF110" i="23"/>
  <c r="Z105" i="23"/>
  <c r="Y105" i="23"/>
  <c r="AG102" i="23"/>
  <c r="AF102" i="23"/>
  <c r="Y97" i="23"/>
  <c r="Z97" i="23"/>
  <c r="AG94" i="23"/>
  <c r="AF94" i="23"/>
  <c r="Y89" i="23"/>
  <c r="Z89" i="23"/>
  <c r="AG86" i="23"/>
  <c r="AF86" i="23"/>
  <c r="Z81" i="23"/>
  <c r="Y81" i="23"/>
  <c r="AG78" i="23"/>
  <c r="AF78" i="23"/>
  <c r="Y73" i="23"/>
  <c r="Z73" i="23"/>
  <c r="AG70" i="23"/>
  <c r="AF70" i="23"/>
  <c r="Y65" i="23"/>
  <c r="Z65" i="23"/>
  <c r="AG62" i="23"/>
  <c r="AF62" i="23"/>
  <c r="Y57" i="23"/>
  <c r="Z57" i="23"/>
  <c r="AG54" i="23"/>
  <c r="AF54" i="23"/>
  <c r="Z49" i="23"/>
  <c r="Y49" i="23"/>
  <c r="AG46" i="23"/>
  <c r="AF46" i="23"/>
  <c r="Y41" i="23"/>
  <c r="Z41" i="23"/>
  <c r="AG38" i="23"/>
  <c r="AF38" i="23"/>
  <c r="Y33" i="23"/>
  <c r="Z33" i="23"/>
  <c r="AG30" i="23"/>
  <c r="AF30" i="23"/>
  <c r="Y25" i="23"/>
  <c r="Z25" i="23"/>
  <c r="AG22" i="23"/>
  <c r="AF22" i="23"/>
  <c r="Z17" i="23"/>
  <c r="Y17" i="23"/>
  <c r="AG14" i="23"/>
  <c r="AF14" i="23"/>
  <c r="Y9" i="23"/>
  <c r="Z9" i="23"/>
  <c r="AG6" i="23"/>
  <c r="AF6" i="23"/>
  <c r="Y400" i="23"/>
  <c r="Z400" i="23"/>
  <c r="AF397" i="23"/>
  <c r="AG397" i="23"/>
  <c r="Y392" i="23"/>
  <c r="Z392" i="23"/>
  <c r="AF389" i="23"/>
  <c r="AG389" i="23"/>
  <c r="Z384" i="23"/>
  <c r="Y384" i="23"/>
  <c r="AF381" i="23"/>
  <c r="AG381" i="23"/>
  <c r="Y376" i="23"/>
  <c r="Z376" i="23"/>
  <c r="AF373" i="23"/>
  <c r="AG373" i="23"/>
  <c r="Z368" i="23"/>
  <c r="Y368" i="23"/>
  <c r="AF365" i="23"/>
  <c r="AG365" i="23"/>
  <c r="Z360" i="23"/>
  <c r="Y360" i="23"/>
  <c r="AF357" i="23"/>
  <c r="AG357" i="23"/>
  <c r="Y352" i="23"/>
  <c r="Z352" i="23"/>
  <c r="AF349" i="23"/>
  <c r="AG349" i="23"/>
  <c r="Z344" i="23"/>
  <c r="Y344" i="23"/>
  <c r="AF341" i="23"/>
  <c r="AG341" i="23"/>
  <c r="Z336" i="23"/>
  <c r="Y336" i="23"/>
  <c r="AG333" i="23"/>
  <c r="AF333" i="23"/>
  <c r="Z328" i="23"/>
  <c r="Y328" i="23"/>
  <c r="AG325" i="23"/>
  <c r="AF325" i="23"/>
  <c r="Y320" i="23"/>
  <c r="Z320" i="23"/>
  <c r="AG317" i="23"/>
  <c r="AF317" i="23"/>
  <c r="Z312" i="23"/>
  <c r="Y312" i="23"/>
  <c r="AG309" i="23"/>
  <c r="AF309" i="23"/>
  <c r="Z304" i="23"/>
  <c r="Y304" i="23"/>
  <c r="AG301" i="23"/>
  <c r="AF301" i="23"/>
  <c r="Y296" i="23"/>
  <c r="Z296" i="23"/>
  <c r="AG293" i="23"/>
  <c r="AF293" i="23"/>
  <c r="Z288" i="23"/>
  <c r="Y288" i="23"/>
  <c r="AG285" i="23"/>
  <c r="AF285" i="23"/>
  <c r="Y280" i="23"/>
  <c r="Z280" i="23"/>
  <c r="AG277" i="23"/>
  <c r="AF277" i="23"/>
  <c r="Y272" i="23"/>
  <c r="Z272" i="23"/>
  <c r="AG269" i="23"/>
  <c r="AF269" i="23"/>
  <c r="Y264" i="23"/>
  <c r="Z264" i="23"/>
  <c r="AG261" i="23"/>
  <c r="AF261" i="23"/>
  <c r="Z256" i="23"/>
  <c r="Y256" i="23"/>
  <c r="AF253" i="23"/>
  <c r="AG253" i="23"/>
  <c r="Y248" i="23"/>
  <c r="Z248" i="23"/>
  <c r="AF245" i="23"/>
  <c r="AG245" i="23"/>
  <c r="Y240" i="23"/>
  <c r="Z240" i="23"/>
  <c r="AF237" i="23"/>
  <c r="AG237" i="23"/>
  <c r="Y232" i="23"/>
  <c r="Z232" i="23"/>
  <c r="AF229" i="23"/>
  <c r="AG229" i="23"/>
  <c r="Z224" i="23"/>
  <c r="Y224" i="23"/>
  <c r="AF221" i="23"/>
  <c r="AG221" i="23"/>
  <c r="Y216" i="23"/>
  <c r="Z216" i="23"/>
  <c r="AF213" i="23"/>
  <c r="AG213" i="23"/>
  <c r="Y208" i="23"/>
  <c r="Z208" i="23"/>
  <c r="AF205" i="23"/>
  <c r="AG205" i="23"/>
  <c r="Y200" i="23"/>
  <c r="Z200" i="23"/>
  <c r="AF197" i="23"/>
  <c r="AG197" i="23"/>
  <c r="Z192" i="23"/>
  <c r="Y192" i="23"/>
  <c r="AF189" i="23"/>
  <c r="AG189" i="23"/>
  <c r="Y184" i="23"/>
  <c r="Z184" i="23"/>
  <c r="AF181" i="23"/>
  <c r="AG181" i="23"/>
  <c r="Y176" i="23"/>
  <c r="Z176" i="23"/>
  <c r="AF173" i="23"/>
  <c r="AG173" i="23"/>
  <c r="Y168" i="23"/>
  <c r="Z168" i="23"/>
  <c r="AF165" i="23"/>
  <c r="AG165" i="23"/>
  <c r="Z160" i="23"/>
  <c r="Y160" i="23"/>
  <c r="AF157" i="23"/>
  <c r="AG157" i="23"/>
  <c r="Y152" i="23"/>
  <c r="Z152" i="23"/>
  <c r="AF149" i="23"/>
  <c r="AG149" i="23"/>
  <c r="Y144" i="23"/>
  <c r="Z144" i="23"/>
  <c r="AF141" i="23"/>
  <c r="AG141" i="23"/>
  <c r="Y136" i="23"/>
  <c r="Z136" i="23"/>
  <c r="AF133" i="23"/>
  <c r="AG133" i="23"/>
  <c r="Y128" i="23"/>
  <c r="Z128" i="23"/>
  <c r="AF125" i="23"/>
  <c r="AG125" i="23"/>
  <c r="Z120" i="23"/>
  <c r="Y120" i="23"/>
  <c r="AF117" i="23"/>
  <c r="AG117" i="23"/>
  <c r="Z112" i="23"/>
  <c r="Y112" i="23"/>
  <c r="AF109" i="23"/>
  <c r="AG109" i="23"/>
  <c r="Z104" i="23"/>
  <c r="Y104" i="23"/>
  <c r="AF101" i="23"/>
  <c r="AG101" i="23"/>
  <c r="Y96" i="23"/>
  <c r="Z96" i="23"/>
  <c r="AF93" i="23"/>
  <c r="AG93" i="23"/>
  <c r="Z88" i="23"/>
  <c r="Y88" i="23"/>
  <c r="AF85" i="23"/>
  <c r="AG85" i="23"/>
  <c r="Z80" i="23"/>
  <c r="Y80" i="23"/>
  <c r="AF77" i="23"/>
  <c r="AG77" i="23"/>
  <c r="Z72" i="23"/>
  <c r="Y72" i="23"/>
  <c r="AF69" i="23"/>
  <c r="AG69" i="23"/>
  <c r="Z64" i="23"/>
  <c r="Y64" i="23"/>
  <c r="AF61" i="23"/>
  <c r="AG61" i="23"/>
  <c r="Y56" i="23"/>
  <c r="Z56" i="23"/>
  <c r="AF53" i="23"/>
  <c r="AG53" i="23"/>
  <c r="Y48" i="23"/>
  <c r="Z48" i="23"/>
  <c r="AF45" i="23"/>
  <c r="AG45" i="23"/>
  <c r="Y40" i="23"/>
  <c r="Z40" i="23"/>
  <c r="AF37" i="23"/>
  <c r="AG37" i="23"/>
  <c r="Z32" i="23"/>
  <c r="Y32" i="23"/>
  <c r="AF29" i="23"/>
  <c r="AG29" i="23"/>
  <c r="Y24" i="23"/>
  <c r="Z24" i="23"/>
  <c r="AF21" i="23"/>
  <c r="AG21" i="23"/>
  <c r="Y16" i="23"/>
  <c r="Z16" i="23"/>
  <c r="AF13" i="23"/>
  <c r="AG13" i="23"/>
  <c r="Y8" i="23"/>
  <c r="Z8" i="23"/>
  <c r="AF5" i="23"/>
  <c r="AG5" i="23"/>
  <c r="S401" i="23"/>
  <c r="R401" i="23"/>
  <c r="S393" i="23"/>
  <c r="R393" i="23"/>
  <c r="S385" i="23"/>
  <c r="R385" i="23"/>
  <c r="S377" i="23"/>
  <c r="R377" i="23"/>
  <c r="S369" i="23"/>
  <c r="R369" i="23"/>
  <c r="S361" i="23"/>
  <c r="R361" i="23"/>
  <c r="S353" i="23"/>
  <c r="R353" i="23"/>
  <c r="S345" i="23"/>
  <c r="R345" i="23"/>
  <c r="S337" i="23"/>
  <c r="R337" i="23"/>
  <c r="S329" i="23"/>
  <c r="R329" i="23"/>
  <c r="S321" i="23"/>
  <c r="R321" i="23"/>
  <c r="S313" i="23"/>
  <c r="R313" i="23"/>
  <c r="S305" i="23"/>
  <c r="R305" i="23"/>
  <c r="S297" i="23"/>
  <c r="R297" i="23"/>
  <c r="S289" i="23"/>
  <c r="R289" i="23"/>
  <c r="S281" i="23"/>
  <c r="R281" i="23"/>
  <c r="S273" i="23"/>
  <c r="R273" i="23"/>
  <c r="S265" i="23"/>
  <c r="R265" i="23"/>
  <c r="S257" i="23"/>
  <c r="R257" i="23"/>
  <c r="S249" i="23"/>
  <c r="R249" i="23"/>
  <c r="S241" i="23"/>
  <c r="R241" i="23"/>
  <c r="S233" i="23"/>
  <c r="R233" i="23"/>
  <c r="S225" i="23"/>
  <c r="R225" i="23"/>
  <c r="S217" i="23"/>
  <c r="R217" i="23"/>
  <c r="S209" i="23"/>
  <c r="R209" i="23"/>
  <c r="S201" i="23"/>
  <c r="R201" i="23"/>
  <c r="S193" i="23"/>
  <c r="R193" i="23"/>
  <c r="S185" i="23"/>
  <c r="R185" i="23"/>
  <c r="S177" i="23"/>
  <c r="R177" i="23"/>
  <c r="S169" i="23"/>
  <c r="R169" i="23"/>
  <c r="S161" i="23"/>
  <c r="R161" i="23"/>
  <c r="S153" i="23"/>
  <c r="R153" i="23"/>
  <c r="S145" i="23"/>
  <c r="R145" i="23"/>
  <c r="S137" i="23"/>
  <c r="R137" i="23"/>
  <c r="S129" i="23"/>
  <c r="R129" i="23"/>
  <c r="S121" i="23"/>
  <c r="R121" i="23"/>
  <c r="S113" i="23"/>
  <c r="R113" i="23"/>
  <c r="S105" i="23"/>
  <c r="R105" i="23"/>
  <c r="S97" i="23"/>
  <c r="R97" i="23"/>
  <c r="S89" i="23"/>
  <c r="R89" i="23"/>
  <c r="S81" i="23"/>
  <c r="R81" i="23"/>
  <c r="S73" i="23"/>
  <c r="R73" i="23"/>
  <c r="S65" i="23"/>
  <c r="R65" i="23"/>
  <c r="S57" i="23"/>
  <c r="R57" i="23"/>
  <c r="S49" i="23"/>
  <c r="R49" i="23"/>
  <c r="S41" i="23"/>
  <c r="R41" i="23"/>
  <c r="S33" i="23"/>
  <c r="R33" i="23"/>
  <c r="S25" i="23"/>
  <c r="R25" i="23"/>
  <c r="S17" i="23"/>
  <c r="R17" i="23"/>
  <c r="S9" i="23"/>
  <c r="R9" i="23"/>
  <c r="S400" i="23"/>
  <c r="R400" i="23"/>
  <c r="S392" i="23"/>
  <c r="R392" i="23"/>
  <c r="S384" i="23"/>
  <c r="R384" i="23"/>
  <c r="S376" i="23"/>
  <c r="R376" i="23"/>
  <c r="S368" i="23"/>
  <c r="R368" i="23"/>
  <c r="S360" i="23"/>
  <c r="R360" i="23"/>
  <c r="S352" i="23"/>
  <c r="R352" i="23"/>
  <c r="S344" i="23"/>
  <c r="R344" i="23"/>
  <c r="S336" i="23"/>
  <c r="R336" i="23"/>
  <c r="S328" i="23"/>
  <c r="R328" i="23"/>
  <c r="S320" i="23"/>
  <c r="R320" i="23"/>
  <c r="S312" i="23"/>
  <c r="R312" i="23"/>
  <c r="S304" i="23"/>
  <c r="R304" i="23"/>
  <c r="S296" i="23"/>
  <c r="R296" i="23"/>
  <c r="S288" i="23"/>
  <c r="R288" i="23"/>
  <c r="S280" i="23"/>
  <c r="R280" i="23"/>
  <c r="S272" i="23"/>
  <c r="R272" i="23"/>
  <c r="S264" i="23"/>
  <c r="R264" i="23"/>
  <c r="S256" i="23"/>
  <c r="R256" i="23"/>
  <c r="S248" i="23"/>
  <c r="R248" i="23"/>
  <c r="S240" i="23"/>
  <c r="R240" i="23"/>
  <c r="S232" i="23"/>
  <c r="R232" i="23"/>
  <c r="S224" i="23"/>
  <c r="R224" i="23"/>
  <c r="S216" i="23"/>
  <c r="R216" i="23"/>
  <c r="S208" i="23"/>
  <c r="R208" i="23"/>
  <c r="S200" i="23"/>
  <c r="R200" i="23"/>
  <c r="S192" i="23"/>
  <c r="R192" i="23"/>
  <c r="S184" i="23"/>
  <c r="R184" i="23"/>
  <c r="S176" i="23"/>
  <c r="R176" i="23"/>
  <c r="S168" i="23"/>
  <c r="R168" i="23"/>
  <c r="S160" i="23"/>
  <c r="R160" i="23"/>
  <c r="S152" i="23"/>
  <c r="R152" i="23"/>
  <c r="S144" i="23"/>
  <c r="R144" i="23"/>
  <c r="S136" i="23"/>
  <c r="R136" i="23"/>
  <c r="S128" i="23"/>
  <c r="R128" i="23"/>
  <c r="S120" i="23"/>
  <c r="R120" i="23"/>
  <c r="S112" i="23"/>
  <c r="R112" i="23"/>
  <c r="S104" i="23"/>
  <c r="R104" i="23"/>
  <c r="S96" i="23"/>
  <c r="R96" i="23"/>
  <c r="S88" i="23"/>
  <c r="R88" i="23"/>
  <c r="S80" i="23"/>
  <c r="R80" i="23"/>
  <c r="S72" i="23"/>
  <c r="R72" i="23"/>
  <c r="S64" i="23"/>
  <c r="R64" i="23"/>
  <c r="S56" i="23"/>
  <c r="R56" i="23"/>
  <c r="S48" i="23"/>
  <c r="R48" i="23"/>
  <c r="S40" i="23"/>
  <c r="R40" i="23"/>
  <c r="S32" i="23"/>
  <c r="R32" i="23"/>
  <c r="S24" i="23"/>
  <c r="R24" i="23"/>
  <c r="S16" i="23"/>
  <c r="R16" i="23"/>
  <c r="S8" i="23"/>
  <c r="R8" i="23"/>
  <c r="S399" i="23"/>
  <c r="R399" i="23"/>
  <c r="S391" i="23"/>
  <c r="R391" i="23"/>
  <c r="S383" i="23"/>
  <c r="R383" i="23"/>
  <c r="S375" i="23"/>
  <c r="R375" i="23"/>
  <c r="S367" i="23"/>
  <c r="R367" i="23"/>
  <c r="S359" i="23"/>
  <c r="R359" i="23"/>
  <c r="S351" i="23"/>
  <c r="R351" i="23"/>
  <c r="S343" i="23"/>
  <c r="R343" i="23"/>
  <c r="S335" i="23"/>
  <c r="R335" i="23"/>
  <c r="S327" i="23"/>
  <c r="R327" i="23"/>
  <c r="S319" i="23"/>
  <c r="R319" i="23"/>
  <c r="S311" i="23"/>
  <c r="R311" i="23"/>
  <c r="S303" i="23"/>
  <c r="R303" i="23"/>
  <c r="S295" i="23"/>
  <c r="R295" i="23"/>
  <c r="S287" i="23"/>
  <c r="R287" i="23"/>
  <c r="S279" i="23"/>
  <c r="R279" i="23"/>
  <c r="S271" i="23"/>
  <c r="R271" i="23"/>
  <c r="S263" i="23"/>
  <c r="R263" i="23"/>
  <c r="S255" i="23"/>
  <c r="R255" i="23"/>
  <c r="S247" i="23"/>
  <c r="R247" i="23"/>
  <c r="S239" i="23"/>
  <c r="R239" i="23"/>
  <c r="S231" i="23"/>
  <c r="R231" i="23"/>
  <c r="S223" i="23"/>
  <c r="R223" i="23"/>
  <c r="S215" i="23"/>
  <c r="R215" i="23"/>
  <c r="S207" i="23"/>
  <c r="R207" i="23"/>
  <c r="S199" i="23"/>
  <c r="R199" i="23"/>
  <c r="S191" i="23"/>
  <c r="R191" i="23"/>
  <c r="S183" i="23"/>
  <c r="R183" i="23"/>
  <c r="S175" i="23"/>
  <c r="R175" i="23"/>
  <c r="S167" i="23"/>
  <c r="R167" i="23"/>
  <c r="S159" i="23"/>
  <c r="R159" i="23"/>
  <c r="S151" i="23"/>
  <c r="R151" i="23"/>
  <c r="S143" i="23"/>
  <c r="R143" i="23"/>
  <c r="S135" i="23"/>
  <c r="R135" i="23"/>
  <c r="S127" i="23"/>
  <c r="R127" i="23"/>
  <c r="S119" i="23"/>
  <c r="R119" i="23"/>
  <c r="S111" i="23"/>
  <c r="R111" i="23"/>
  <c r="S103" i="23"/>
  <c r="R103" i="23"/>
  <c r="S95" i="23"/>
  <c r="R95" i="23"/>
  <c r="S87" i="23"/>
  <c r="R87" i="23"/>
  <c r="S79" i="23"/>
  <c r="R79" i="23"/>
  <c r="S71" i="23"/>
  <c r="R71" i="23"/>
  <c r="S63" i="23"/>
  <c r="R63" i="23"/>
  <c r="S55" i="23"/>
  <c r="R55" i="23"/>
  <c r="S47" i="23"/>
  <c r="R47" i="23"/>
  <c r="S39" i="23"/>
  <c r="R39" i="23"/>
  <c r="S31" i="23"/>
  <c r="R31" i="23"/>
  <c r="S23" i="23"/>
  <c r="R23" i="23"/>
  <c r="S15" i="23"/>
  <c r="R15" i="23"/>
  <c r="S7" i="23"/>
  <c r="R7" i="23"/>
  <c r="S398" i="23"/>
  <c r="R398" i="23"/>
  <c r="S390" i="23"/>
  <c r="R390" i="23"/>
  <c r="S382" i="23"/>
  <c r="R382" i="23"/>
  <c r="S374" i="23"/>
  <c r="R374" i="23"/>
  <c r="S366" i="23"/>
  <c r="R366" i="23"/>
  <c r="S358" i="23"/>
  <c r="R358" i="23"/>
  <c r="S350" i="23"/>
  <c r="R350" i="23"/>
  <c r="S342" i="23"/>
  <c r="R342" i="23"/>
  <c r="S334" i="23"/>
  <c r="R334" i="23"/>
  <c r="S326" i="23"/>
  <c r="R326" i="23"/>
  <c r="S318" i="23"/>
  <c r="R318" i="23"/>
  <c r="S310" i="23"/>
  <c r="R310" i="23"/>
  <c r="S302" i="23"/>
  <c r="R302" i="23"/>
  <c r="S294" i="23"/>
  <c r="R294" i="23"/>
  <c r="S286" i="23"/>
  <c r="R286" i="23"/>
  <c r="S278" i="23"/>
  <c r="R278" i="23"/>
  <c r="S270" i="23"/>
  <c r="R270" i="23"/>
  <c r="S262" i="23"/>
  <c r="R262" i="23"/>
  <c r="S254" i="23"/>
  <c r="R254" i="23"/>
  <c r="S246" i="23"/>
  <c r="R246" i="23"/>
  <c r="S238" i="23"/>
  <c r="R238" i="23"/>
  <c r="S230" i="23"/>
  <c r="R230" i="23"/>
  <c r="S222" i="23"/>
  <c r="R222" i="23"/>
  <c r="S214" i="23"/>
  <c r="R214" i="23"/>
  <c r="S206" i="23"/>
  <c r="R206" i="23"/>
  <c r="S198" i="23"/>
  <c r="R198" i="23"/>
  <c r="S190" i="23"/>
  <c r="R190" i="23"/>
  <c r="S182" i="23"/>
  <c r="R182" i="23"/>
  <c r="S174" i="23"/>
  <c r="R174" i="23"/>
  <c r="S166" i="23"/>
  <c r="R166" i="23"/>
  <c r="S158" i="23"/>
  <c r="R158" i="23"/>
  <c r="S150" i="23"/>
  <c r="R150" i="23"/>
  <c r="S142" i="23"/>
  <c r="R142" i="23"/>
  <c r="S134" i="23"/>
  <c r="R134" i="23"/>
  <c r="S126" i="23"/>
  <c r="R126" i="23"/>
  <c r="S118" i="23"/>
  <c r="R118" i="23"/>
  <c r="S110" i="23"/>
  <c r="R110" i="23"/>
  <c r="S102" i="23"/>
  <c r="R102" i="23"/>
  <c r="S94" i="23"/>
  <c r="R94" i="23"/>
  <c r="S86" i="23"/>
  <c r="R86" i="23"/>
  <c r="S78" i="23"/>
  <c r="R78" i="23"/>
  <c r="S70" i="23"/>
  <c r="R70" i="23"/>
  <c r="S62" i="23"/>
  <c r="R62" i="23"/>
  <c r="S54" i="23"/>
  <c r="R54" i="23"/>
  <c r="S46" i="23"/>
  <c r="R46" i="23"/>
  <c r="S38" i="23"/>
  <c r="R38" i="23"/>
  <c r="S30" i="23"/>
  <c r="R30" i="23"/>
  <c r="S22" i="23"/>
  <c r="R22" i="23"/>
  <c r="S14" i="23"/>
  <c r="R14" i="23"/>
  <c r="S6" i="23"/>
  <c r="R6" i="23"/>
  <c r="S397" i="23"/>
  <c r="R397" i="23"/>
  <c r="S389" i="23"/>
  <c r="R389" i="23"/>
  <c r="S381" i="23"/>
  <c r="R381" i="23"/>
  <c r="S373" i="23"/>
  <c r="R373" i="23"/>
  <c r="S365" i="23"/>
  <c r="R365" i="23"/>
  <c r="S357" i="23"/>
  <c r="R357" i="23"/>
  <c r="S349" i="23"/>
  <c r="R349" i="23"/>
  <c r="S341" i="23"/>
  <c r="R341" i="23"/>
  <c r="S333" i="23"/>
  <c r="R333" i="23"/>
  <c r="S325" i="23"/>
  <c r="R325" i="23"/>
  <c r="S317" i="23"/>
  <c r="R317" i="23"/>
  <c r="S309" i="23"/>
  <c r="R309" i="23"/>
  <c r="S301" i="23"/>
  <c r="R301" i="23"/>
  <c r="S293" i="23"/>
  <c r="R293" i="23"/>
  <c r="S285" i="23"/>
  <c r="R285" i="23"/>
  <c r="S277" i="23"/>
  <c r="R277" i="23"/>
  <c r="S269" i="23"/>
  <c r="R269" i="23"/>
  <c r="S261" i="23"/>
  <c r="R261" i="23"/>
  <c r="S253" i="23"/>
  <c r="R253" i="23"/>
  <c r="S245" i="23"/>
  <c r="R245" i="23"/>
  <c r="S237" i="23"/>
  <c r="R237" i="23"/>
  <c r="S229" i="23"/>
  <c r="R229" i="23"/>
  <c r="S221" i="23"/>
  <c r="R221" i="23"/>
  <c r="S213" i="23"/>
  <c r="R213" i="23"/>
  <c r="S205" i="23"/>
  <c r="R205" i="23"/>
  <c r="S197" i="23"/>
  <c r="R197" i="23"/>
  <c r="S189" i="23"/>
  <c r="R189" i="23"/>
  <c r="S181" i="23"/>
  <c r="R181" i="23"/>
  <c r="S173" i="23"/>
  <c r="R173" i="23"/>
  <c r="S165" i="23"/>
  <c r="R165" i="23"/>
  <c r="S157" i="23"/>
  <c r="R157" i="23"/>
  <c r="S149" i="23"/>
  <c r="R149" i="23"/>
  <c r="S141" i="23"/>
  <c r="R141" i="23"/>
  <c r="S133" i="23"/>
  <c r="R133" i="23"/>
  <c r="S125" i="23"/>
  <c r="R125" i="23"/>
  <c r="S117" i="23"/>
  <c r="R117" i="23"/>
  <c r="S109" i="23"/>
  <c r="R109" i="23"/>
  <c r="S101" i="23"/>
  <c r="R101" i="23"/>
  <c r="S93" i="23"/>
  <c r="R93" i="23"/>
  <c r="S85" i="23"/>
  <c r="R85" i="23"/>
  <c r="S77" i="23"/>
  <c r="R77" i="23"/>
  <c r="S69" i="23"/>
  <c r="R69" i="23"/>
  <c r="S61" i="23"/>
  <c r="R61" i="23"/>
  <c r="S53" i="23"/>
  <c r="R53" i="23"/>
  <c r="S45" i="23"/>
  <c r="R45" i="23"/>
  <c r="S37" i="23"/>
  <c r="R37" i="23"/>
  <c r="S29" i="23"/>
  <c r="R29" i="23"/>
  <c r="S21" i="23"/>
  <c r="R21" i="23"/>
  <c r="S13" i="23"/>
  <c r="R13" i="23"/>
  <c r="S5" i="23"/>
  <c r="R5" i="23"/>
  <c r="S404" i="23"/>
  <c r="R404" i="23"/>
  <c r="S396" i="23"/>
  <c r="R396" i="23"/>
  <c r="S388" i="23"/>
  <c r="R388" i="23"/>
  <c r="S380" i="23"/>
  <c r="R380" i="23"/>
  <c r="S372" i="23"/>
  <c r="R372" i="23"/>
  <c r="S364" i="23"/>
  <c r="R364" i="23"/>
  <c r="S356" i="23"/>
  <c r="R356" i="23"/>
  <c r="S348" i="23"/>
  <c r="R348" i="23"/>
  <c r="S340" i="23"/>
  <c r="R340" i="23"/>
  <c r="S332" i="23"/>
  <c r="R332" i="23"/>
  <c r="S324" i="23"/>
  <c r="R324" i="23"/>
  <c r="S316" i="23"/>
  <c r="R316" i="23"/>
  <c r="S308" i="23"/>
  <c r="R308" i="23"/>
  <c r="S300" i="23"/>
  <c r="R300" i="23"/>
  <c r="S292" i="23"/>
  <c r="R292" i="23"/>
  <c r="S284" i="23"/>
  <c r="R284" i="23"/>
  <c r="S276" i="23"/>
  <c r="R276" i="23"/>
  <c r="S268" i="23"/>
  <c r="R268" i="23"/>
  <c r="S260" i="23"/>
  <c r="R260" i="23"/>
  <c r="S252" i="23"/>
  <c r="R252" i="23"/>
  <c r="S244" i="23"/>
  <c r="R244" i="23"/>
  <c r="S236" i="23"/>
  <c r="R236" i="23"/>
  <c r="S228" i="23"/>
  <c r="R228" i="23"/>
  <c r="S220" i="23"/>
  <c r="R220" i="23"/>
  <c r="S212" i="23"/>
  <c r="R212" i="23"/>
  <c r="S204" i="23"/>
  <c r="R204" i="23"/>
  <c r="S196" i="23"/>
  <c r="R196" i="23"/>
  <c r="S188" i="23"/>
  <c r="R188" i="23"/>
  <c r="S180" i="23"/>
  <c r="R180" i="23"/>
  <c r="S172" i="23"/>
  <c r="R172" i="23"/>
  <c r="S164" i="23"/>
  <c r="R164" i="23"/>
  <c r="S156" i="23"/>
  <c r="R156" i="23"/>
  <c r="S148" i="23"/>
  <c r="R148" i="23"/>
  <c r="S140" i="23"/>
  <c r="R140" i="23"/>
  <c r="S132" i="23"/>
  <c r="R132" i="23"/>
  <c r="S124" i="23"/>
  <c r="R124" i="23"/>
  <c r="S116" i="23"/>
  <c r="R116" i="23"/>
  <c r="S108" i="23"/>
  <c r="R108" i="23"/>
  <c r="S100" i="23"/>
  <c r="R100" i="23"/>
  <c r="S92" i="23"/>
  <c r="R92" i="23"/>
  <c r="S84" i="23"/>
  <c r="R84" i="23"/>
  <c r="S76" i="23"/>
  <c r="R76" i="23"/>
  <c r="S68" i="23"/>
  <c r="R68" i="23"/>
  <c r="S60" i="23"/>
  <c r="R60" i="23"/>
  <c r="S52" i="23"/>
  <c r="R52" i="23"/>
  <c r="S44" i="23"/>
  <c r="R44" i="23"/>
  <c r="S36" i="23"/>
  <c r="R36" i="23"/>
  <c r="S28" i="23"/>
  <c r="R28" i="23"/>
  <c r="S20" i="23"/>
  <c r="R20" i="23"/>
  <c r="S12" i="23"/>
  <c r="R12" i="23"/>
  <c r="S4" i="23"/>
  <c r="R4" i="23"/>
  <c r="S403" i="23"/>
  <c r="R403" i="23"/>
  <c r="S395" i="23"/>
  <c r="R395" i="23"/>
  <c r="S387" i="23"/>
  <c r="R387" i="23"/>
  <c r="S379" i="23"/>
  <c r="R379" i="23"/>
  <c r="S371" i="23"/>
  <c r="R371" i="23"/>
  <c r="S363" i="23"/>
  <c r="R363" i="23"/>
  <c r="S355" i="23"/>
  <c r="R355" i="23"/>
  <c r="S347" i="23"/>
  <c r="R347" i="23"/>
  <c r="S339" i="23"/>
  <c r="R339" i="23"/>
  <c r="S331" i="23"/>
  <c r="R331" i="23"/>
  <c r="S323" i="23"/>
  <c r="R323" i="23"/>
  <c r="S315" i="23"/>
  <c r="R315" i="23"/>
  <c r="S307" i="23"/>
  <c r="R307" i="23"/>
  <c r="S299" i="23"/>
  <c r="R299" i="23"/>
  <c r="S291" i="23"/>
  <c r="R291" i="23"/>
  <c r="S283" i="23"/>
  <c r="R283" i="23"/>
  <c r="S275" i="23"/>
  <c r="R275" i="23"/>
  <c r="S267" i="23"/>
  <c r="R267" i="23"/>
  <c r="S259" i="23"/>
  <c r="R259" i="23"/>
  <c r="S251" i="23"/>
  <c r="R251" i="23"/>
  <c r="S243" i="23"/>
  <c r="R243" i="23"/>
  <c r="S235" i="23"/>
  <c r="R235" i="23"/>
  <c r="S227" i="23"/>
  <c r="R227" i="23"/>
  <c r="S219" i="23"/>
  <c r="R219" i="23"/>
  <c r="S211" i="23"/>
  <c r="R211" i="23"/>
  <c r="S203" i="23"/>
  <c r="R203" i="23"/>
  <c r="S195" i="23"/>
  <c r="R195" i="23"/>
  <c r="S187" i="23"/>
  <c r="R187" i="23"/>
  <c r="S179" i="23"/>
  <c r="R179" i="23"/>
  <c r="S171" i="23"/>
  <c r="R171" i="23"/>
  <c r="S163" i="23"/>
  <c r="R163" i="23"/>
  <c r="S155" i="23"/>
  <c r="R155" i="23"/>
  <c r="S147" i="23"/>
  <c r="R147" i="23"/>
  <c r="S139" i="23"/>
  <c r="R139" i="23"/>
  <c r="S131" i="23"/>
  <c r="R131" i="23"/>
  <c r="S123" i="23"/>
  <c r="R123" i="23"/>
  <c r="S115" i="23"/>
  <c r="R115" i="23"/>
  <c r="S107" i="23"/>
  <c r="R107" i="23"/>
  <c r="S99" i="23"/>
  <c r="R99" i="23"/>
  <c r="S91" i="23"/>
  <c r="R91" i="23"/>
  <c r="S83" i="23"/>
  <c r="R83" i="23"/>
  <c r="S75" i="23"/>
  <c r="R75" i="23"/>
  <c r="S67" i="23"/>
  <c r="R67" i="23"/>
  <c r="S59" i="23"/>
  <c r="R59" i="23"/>
  <c r="S51" i="23"/>
  <c r="R51" i="23"/>
  <c r="S43" i="23"/>
  <c r="R43" i="23"/>
  <c r="S35" i="23"/>
  <c r="R35" i="23"/>
  <c r="S27" i="23"/>
  <c r="R27" i="23"/>
  <c r="S19" i="23"/>
  <c r="R19" i="23"/>
  <c r="S11" i="23"/>
  <c r="R11" i="23"/>
  <c r="S402" i="23"/>
  <c r="R402" i="23"/>
  <c r="S394" i="23"/>
  <c r="R394" i="23"/>
  <c r="S386" i="23"/>
  <c r="R386" i="23"/>
  <c r="S378" i="23"/>
  <c r="R378" i="23"/>
  <c r="S370" i="23"/>
  <c r="R370" i="23"/>
  <c r="S362" i="23"/>
  <c r="R362" i="23"/>
  <c r="S354" i="23"/>
  <c r="R354" i="23"/>
  <c r="S346" i="23"/>
  <c r="R346" i="23"/>
  <c r="S338" i="23"/>
  <c r="R338" i="23"/>
  <c r="S330" i="23"/>
  <c r="R330" i="23"/>
  <c r="S322" i="23"/>
  <c r="R322" i="23"/>
  <c r="S314" i="23"/>
  <c r="R314" i="23"/>
  <c r="S306" i="23"/>
  <c r="R306" i="23"/>
  <c r="S298" i="23"/>
  <c r="R298" i="23"/>
  <c r="S290" i="23"/>
  <c r="R290" i="23"/>
  <c r="S282" i="23"/>
  <c r="R282" i="23"/>
  <c r="S274" i="23"/>
  <c r="R274" i="23"/>
  <c r="S266" i="23"/>
  <c r="R266" i="23"/>
  <c r="S258" i="23"/>
  <c r="R258" i="23"/>
  <c r="S250" i="23"/>
  <c r="R250" i="23"/>
  <c r="S242" i="23"/>
  <c r="R242" i="23"/>
  <c r="S234" i="23"/>
  <c r="R234" i="23"/>
  <c r="S226" i="23"/>
  <c r="R226" i="23"/>
  <c r="S218" i="23"/>
  <c r="R218" i="23"/>
  <c r="S210" i="23"/>
  <c r="R210" i="23"/>
  <c r="S202" i="23"/>
  <c r="R202" i="23"/>
  <c r="S194" i="23"/>
  <c r="R194" i="23"/>
  <c r="S186" i="23"/>
  <c r="R186" i="23"/>
  <c r="S178" i="23"/>
  <c r="R178" i="23"/>
  <c r="S170" i="23"/>
  <c r="R170" i="23"/>
  <c r="S162" i="23"/>
  <c r="R162" i="23"/>
  <c r="S154" i="23"/>
  <c r="R154" i="23"/>
  <c r="S146" i="23"/>
  <c r="R146" i="23"/>
  <c r="S138" i="23"/>
  <c r="R138" i="23"/>
  <c r="S130" i="23"/>
  <c r="R130" i="23"/>
  <c r="S122" i="23"/>
  <c r="R122" i="23"/>
  <c r="S114" i="23"/>
  <c r="R114" i="23"/>
  <c r="S106" i="23"/>
  <c r="R106" i="23"/>
  <c r="S98" i="23"/>
  <c r="R98" i="23"/>
  <c r="S90" i="23"/>
  <c r="R90" i="23"/>
  <c r="S82" i="23"/>
  <c r="R82" i="23"/>
  <c r="S74" i="23"/>
  <c r="R74" i="23"/>
  <c r="S66" i="23"/>
  <c r="R66" i="23"/>
  <c r="S58" i="23"/>
  <c r="R58" i="23"/>
  <c r="S50" i="23"/>
  <c r="R50" i="23"/>
  <c r="S42" i="23"/>
  <c r="R42" i="23"/>
  <c r="S34" i="23"/>
  <c r="R34" i="23"/>
  <c r="S26" i="23"/>
  <c r="R26" i="23"/>
  <c r="S18" i="23"/>
  <c r="R18" i="23"/>
  <c r="S10" i="23"/>
  <c r="R10" i="23"/>
  <c r="I13" i="25"/>
  <c r="E44" i="25"/>
  <c r="E45" i="25"/>
  <c r="E46" i="25"/>
  <c r="E47" i="25"/>
  <c r="E20" i="25"/>
  <c r="E28" i="25"/>
  <c r="E36" i="25"/>
  <c r="E21" i="25"/>
  <c r="E29" i="25"/>
  <c r="E37" i="25"/>
  <c r="E14" i="25"/>
  <c r="E22" i="25"/>
  <c r="E30" i="25"/>
  <c r="E38" i="25"/>
  <c r="E39" i="25"/>
  <c r="E31" i="25"/>
  <c r="E16" i="25"/>
  <c r="E24" i="25"/>
  <c r="E32" i="25"/>
  <c r="E40" i="25"/>
  <c r="E17" i="25"/>
  <c r="E25" i="25"/>
  <c r="E33" i="25"/>
  <c r="E41" i="25"/>
  <c r="E23" i="25"/>
  <c r="E18" i="25"/>
  <c r="E26" i="25"/>
  <c r="E34" i="25"/>
  <c r="E42" i="25"/>
  <c r="E15" i="25"/>
  <c r="E13" i="25"/>
  <c r="E19" i="25"/>
  <c r="E27" i="25"/>
  <c r="E35" i="25"/>
  <c r="E43" i="25"/>
  <c r="AC3" i="23" l="1"/>
  <c r="AD3" i="23"/>
  <c r="AE3" i="23"/>
  <c r="AE2" i="23"/>
  <c r="AD2" i="23"/>
  <c r="AC2" i="23"/>
  <c r="V3" i="23"/>
  <c r="W3" i="23"/>
  <c r="X3" i="23"/>
  <c r="W2" i="23"/>
  <c r="V2" i="23"/>
  <c r="Q3" i="23"/>
  <c r="Q2" i="23"/>
  <c r="P3" i="23"/>
  <c r="P2" i="23"/>
  <c r="O3" i="23"/>
  <c r="O2" i="23"/>
  <c r="Y3" i="23" l="1"/>
  <c r="Z3" i="23"/>
  <c r="AG2" i="23"/>
  <c r="AF2" i="23"/>
  <c r="Z2" i="23"/>
  <c r="Y2" i="23"/>
  <c r="AG3" i="23"/>
  <c r="AF3" i="23"/>
  <c r="S3" i="23"/>
  <c r="R3" i="23"/>
  <c r="S2" i="23"/>
  <c r="R2" i="23"/>
  <c r="K6" i="24"/>
  <c r="K4" i="24"/>
  <c r="K7" i="24"/>
  <c r="K5" i="24"/>
  <c r="K3" i="24"/>
  <c r="AK1112" i="23" l="1"/>
  <c r="AK659" i="23"/>
  <c r="AK1025" i="23"/>
  <c r="AK809" i="23"/>
  <c r="AK545" i="23"/>
  <c r="AK508" i="23"/>
  <c r="AK536" i="23"/>
  <c r="AK1158" i="23"/>
  <c r="AK513" i="23"/>
  <c r="AK983" i="23"/>
  <c r="AK947" i="23"/>
  <c r="AK1104" i="23"/>
  <c r="AK981" i="23"/>
  <c r="AK953" i="23"/>
  <c r="AK1029" i="23"/>
  <c r="AK1114" i="23"/>
  <c r="AK854" i="23"/>
  <c r="AK1022" i="23"/>
  <c r="AK580" i="23"/>
  <c r="AK1107" i="23"/>
  <c r="AK1170" i="23"/>
  <c r="AK836" i="23"/>
  <c r="AK550" i="23"/>
  <c r="AK1032" i="23"/>
  <c r="AK985" i="23"/>
  <c r="AK654" i="23"/>
  <c r="AK1154" i="23"/>
  <c r="AK1010" i="23"/>
  <c r="AK1002" i="23"/>
  <c r="AK611" i="23"/>
  <c r="AK1173" i="23"/>
  <c r="AK1149" i="23"/>
  <c r="AK1116" i="23"/>
  <c r="AK822" i="23"/>
  <c r="AK998" i="23"/>
  <c r="AK993" i="23"/>
  <c r="AK1047" i="23"/>
  <c r="AK830" i="23"/>
  <c r="AK509" i="23"/>
  <c r="AK1111" i="23"/>
  <c r="AK928" i="23"/>
  <c r="AK1110" i="23"/>
  <c r="AK1133" i="23"/>
  <c r="AK1167" i="23"/>
  <c r="AK815" i="23"/>
  <c r="AK1099" i="23"/>
  <c r="AK978" i="23"/>
  <c r="AK951" i="23"/>
  <c r="AK1085" i="23"/>
  <c r="AK688" i="23"/>
  <c r="AK789" i="23"/>
  <c r="AK1103" i="23"/>
  <c r="AK794" i="23"/>
  <c r="AK1014" i="23"/>
  <c r="AK975" i="23"/>
  <c r="AK1087" i="23"/>
  <c r="AK897" i="23"/>
  <c r="AK1123" i="23"/>
  <c r="AK1040" i="23"/>
  <c r="AK996" i="23"/>
  <c r="AK1143" i="23"/>
  <c r="AK703" i="23"/>
  <c r="AK502" i="23"/>
  <c r="AK1117" i="23"/>
  <c r="AK994" i="23"/>
  <c r="AK507" i="23"/>
  <c r="AK1128" i="23"/>
  <c r="AK963" i="23"/>
  <c r="AK563" i="23"/>
  <c r="AK1120" i="23"/>
  <c r="AK512" i="23"/>
  <c r="AK1102" i="23"/>
  <c r="AK930" i="23"/>
  <c r="AK882" i="23"/>
  <c r="AK671" i="23"/>
  <c r="AK1055" i="23"/>
  <c r="AK804" i="23"/>
  <c r="AK987" i="23"/>
  <c r="AK790" i="23"/>
  <c r="AK1153" i="23"/>
  <c r="AK913" i="23"/>
  <c r="AK734" i="23"/>
  <c r="AK729" i="23"/>
  <c r="AK1092" i="23"/>
  <c r="AK551" i="23"/>
  <c r="AK1163" i="23"/>
  <c r="AK683" i="23"/>
  <c r="AK884" i="23"/>
  <c r="AK569" i="23"/>
  <c r="AK597" i="23"/>
  <c r="AK630" i="23"/>
  <c r="AK1139" i="23"/>
  <c r="AK1095" i="23"/>
  <c r="AK1043" i="23"/>
  <c r="AK819" i="23"/>
  <c r="AK1145" i="23"/>
  <c r="AK980" i="23"/>
  <c r="AK989" i="23"/>
  <c r="AK856" i="23"/>
  <c r="AK1012" i="23"/>
  <c r="AK713" i="23"/>
  <c r="AK844" i="23"/>
  <c r="AK997" i="23"/>
  <c r="AK1019" i="23"/>
  <c r="AK1119" i="23"/>
  <c r="AK1082" i="23"/>
  <c r="AK1031" i="23"/>
  <c r="AK1134" i="23"/>
  <c r="AK511" i="23"/>
  <c r="AK608" i="23"/>
  <c r="AK946" i="23"/>
  <c r="AK645" i="23"/>
  <c r="AK892" i="23"/>
  <c r="AK1081" i="23"/>
  <c r="AK1057" i="23"/>
  <c r="AK1093" i="23"/>
  <c r="AK559" i="23"/>
  <c r="AK1089" i="23"/>
  <c r="AK1151" i="23"/>
  <c r="AK1038" i="23"/>
  <c r="AK642" i="23"/>
  <c r="AK938" i="23"/>
  <c r="AK1169" i="23"/>
  <c r="AK919" i="23"/>
  <c r="AK711" i="23"/>
  <c r="AK886" i="23"/>
  <c r="AK982" i="23"/>
  <c r="AK848" i="23"/>
  <c r="AK620" i="23"/>
  <c r="AK1097" i="23"/>
  <c r="AK590" i="23"/>
  <c r="AK927" i="23"/>
  <c r="AK1161" i="23"/>
  <c r="AK1017" i="23"/>
  <c r="AK1147" i="23"/>
  <c r="AK1034" i="23"/>
  <c r="AK1174" i="23"/>
  <c r="AK904" i="23"/>
  <c r="AK962" i="23"/>
  <c r="AK840" i="23"/>
  <c r="AK1105" i="23"/>
  <c r="AK1121" i="23"/>
  <c r="AK999" i="23"/>
  <c r="AK510" i="23"/>
  <c r="AK1041" i="23"/>
  <c r="AK1144" i="23"/>
  <c r="AK861" i="23"/>
  <c r="AK782" i="23"/>
  <c r="AK1023" i="23"/>
  <c r="AK860" i="23"/>
  <c r="AK979" i="23"/>
  <c r="AK925" i="23"/>
  <c r="AK1036" i="23"/>
  <c r="AK1168" i="23"/>
  <c r="AK1035" i="23"/>
  <c r="AK1039" i="23"/>
  <c r="AK737" i="23"/>
  <c r="AK768" i="23"/>
  <c r="AK1084" i="23"/>
  <c r="AK1118" i="23"/>
  <c r="AK1132" i="23"/>
  <c r="AK1166" i="23"/>
  <c r="AK517" i="23"/>
  <c r="AK968" i="23"/>
  <c r="AK1016" i="23"/>
  <c r="AK792" i="23"/>
  <c r="AK977" i="23"/>
  <c r="AK905" i="23"/>
  <c r="AK1106" i="23"/>
  <c r="AK1037" i="23"/>
  <c r="AK816" i="23"/>
  <c r="AK767" i="23"/>
  <c r="AK1101" i="23"/>
  <c r="AK898" i="23"/>
  <c r="AK1125" i="23"/>
  <c r="AK932" i="23"/>
  <c r="AK1138" i="23"/>
  <c r="AK984" i="23"/>
  <c r="AK1013" i="23"/>
  <c r="AK1030" i="23"/>
  <c r="AK1131" i="23"/>
  <c r="AK594" i="23"/>
  <c r="AK672" i="23"/>
  <c r="AK858" i="23"/>
  <c r="AK727" i="23"/>
  <c r="AK971" i="23"/>
  <c r="AK596" i="23"/>
  <c r="AK732" i="23"/>
  <c r="AK1007" i="23"/>
  <c r="AK970" i="23"/>
  <c r="AK909" i="23"/>
  <c r="AK529" i="23"/>
  <c r="AK967" i="23"/>
  <c r="AK673" i="23"/>
  <c r="AK889" i="23"/>
  <c r="AK948" i="23"/>
  <c r="AK1175" i="23"/>
  <c r="AK1135" i="23"/>
  <c r="AK780" i="23"/>
  <c r="AK855" i="23"/>
  <c r="AK945" i="23"/>
  <c r="AK705" i="23"/>
  <c r="AK766" i="23"/>
  <c r="AK1172" i="23"/>
  <c r="AK1113" i="23"/>
  <c r="AK1127" i="23"/>
  <c r="AK548" i="23"/>
  <c r="AK1157" i="23"/>
  <c r="AK934" i="23"/>
  <c r="AK503" i="23"/>
  <c r="AK837" i="23"/>
  <c r="AK1162" i="23"/>
  <c r="AK890" i="23"/>
  <c r="AK1137" i="23"/>
  <c r="AK546" i="23"/>
  <c r="AK605" i="23"/>
  <c r="AK1148" i="23"/>
  <c r="AK1001" i="23"/>
  <c r="AK976" i="23"/>
  <c r="AK1152" i="23"/>
  <c r="AK1136" i="23"/>
  <c r="AK589" i="23"/>
  <c r="AK1130" i="23"/>
  <c r="AK1176" i="23"/>
  <c r="AK754" i="23"/>
  <c r="AK1051" i="23"/>
  <c r="AK753" i="23"/>
  <c r="AK765" i="23"/>
  <c r="AK991" i="23"/>
  <c r="AK539" i="23"/>
  <c r="AK1177" i="23"/>
  <c r="AK959" i="23"/>
  <c r="AK933" i="23"/>
  <c r="AK921" i="23"/>
  <c r="AK760" i="23"/>
  <c r="AK1122" i="23"/>
  <c r="AK1156" i="23"/>
  <c r="AK736" i="23"/>
  <c r="AK739" i="23"/>
  <c r="AK1098" i="23"/>
  <c r="AK1126" i="23"/>
  <c r="AK1159" i="23"/>
  <c r="AK956" i="23"/>
  <c r="AK1165" i="23"/>
  <c r="AK1086" i="23"/>
  <c r="AK757" i="23"/>
  <c r="AK900" i="23"/>
  <c r="AK1160" i="23"/>
  <c r="AK1044" i="23"/>
  <c r="AK915" i="23"/>
  <c r="AK881" i="23"/>
  <c r="AK1088" i="23"/>
  <c r="AK1142" i="23"/>
  <c r="AK974" i="23"/>
  <c r="AK883" i="23"/>
  <c r="AK573" i="23"/>
  <c r="AK850" i="23"/>
  <c r="AK936" i="23"/>
  <c r="AK926" i="23"/>
  <c r="AK1059" i="23"/>
  <c r="AK1164" i="23"/>
  <c r="AK709" i="23"/>
  <c r="AK1000" i="23"/>
  <c r="AK595" i="23"/>
  <c r="AK810" i="23"/>
  <c r="AK1146" i="23"/>
  <c r="AK693" i="23"/>
  <c r="AK1083" i="23"/>
  <c r="AK1020" i="23"/>
  <c r="AK1018" i="23"/>
  <c r="AK1100" i="23"/>
  <c r="AK1171" i="23"/>
  <c r="AK811" i="23"/>
  <c r="AK931" i="23"/>
  <c r="AK894" i="23"/>
  <c r="AK895" i="23"/>
  <c r="AK1024" i="23"/>
  <c r="AK1155" i="23"/>
  <c r="AK1124" i="23"/>
  <c r="AK1042" i="23"/>
  <c r="AK1109" i="23"/>
  <c r="AK1090" i="23"/>
  <c r="AK942" i="23"/>
  <c r="AK901" i="23"/>
  <c r="AK922" i="23"/>
  <c r="AK943" i="23"/>
  <c r="AK621" i="23"/>
  <c r="AK687" i="23"/>
  <c r="AK899" i="23"/>
  <c r="AK1140" i="23"/>
  <c r="AK1021" i="23"/>
  <c r="AK1150" i="23"/>
  <c r="AK1141" i="23"/>
  <c r="AK1056" i="23"/>
  <c r="AK1091" i="23"/>
  <c r="AK903" i="23"/>
  <c r="AK888" i="23"/>
  <c r="AK1129" i="23"/>
  <c r="AK1115" i="23"/>
  <c r="AK950" i="23"/>
  <c r="AK843" i="23"/>
  <c r="AK515" i="23"/>
  <c r="AK868" i="23"/>
  <c r="AK911" i="23"/>
  <c r="AK1053" i="23"/>
  <c r="AK570" i="23"/>
  <c r="AK835" i="23"/>
  <c r="AK586" i="23"/>
  <c r="AK1108" i="23"/>
  <c r="AK1006" i="23"/>
  <c r="AK914" i="23"/>
  <c r="AK600" i="23"/>
  <c r="AK958" i="23"/>
  <c r="AK952" i="23"/>
  <c r="AI487" i="23"/>
  <c r="AI465" i="23"/>
  <c r="AI420" i="23"/>
  <c r="AI413" i="23"/>
  <c r="AI468" i="23"/>
  <c r="AI464" i="23"/>
  <c r="AI427" i="23"/>
  <c r="AI478" i="23"/>
  <c r="AI454" i="23"/>
  <c r="AI479" i="23"/>
  <c r="AI473" i="23"/>
  <c r="AI472" i="23"/>
  <c r="AI408" i="23"/>
  <c r="AI471" i="23"/>
  <c r="AI480" i="23"/>
  <c r="AI462" i="23"/>
  <c r="AI429" i="23"/>
  <c r="AI498" i="23"/>
  <c r="AI490" i="23"/>
  <c r="AI416" i="23"/>
  <c r="AI446" i="23"/>
  <c r="AI436" i="23"/>
  <c r="AI456" i="23"/>
  <c r="AI450" i="23"/>
  <c r="AI482" i="23"/>
  <c r="AI457" i="23"/>
  <c r="AI430" i="23"/>
  <c r="AI437" i="23"/>
  <c r="AI460" i="23"/>
  <c r="AI434" i="23"/>
  <c r="AI491" i="23"/>
  <c r="AI476" i="23"/>
  <c r="AI459" i="23"/>
  <c r="AI483" i="23"/>
  <c r="AI422" i="23"/>
  <c r="AI496" i="23"/>
  <c r="AI447" i="23"/>
  <c r="AI461" i="23"/>
  <c r="AI425" i="23"/>
  <c r="AI455" i="23"/>
  <c r="AI463" i="23"/>
  <c r="AI493" i="23"/>
  <c r="AI407" i="23"/>
  <c r="AI489" i="23"/>
  <c r="AI438" i="23"/>
  <c r="AI467" i="23"/>
  <c r="AI485" i="23"/>
  <c r="AI417" i="23"/>
  <c r="AI470" i="23"/>
  <c r="AI495" i="23"/>
  <c r="AI497" i="23"/>
  <c r="AI439" i="23"/>
  <c r="AI431" i="23"/>
  <c r="AI500" i="23"/>
  <c r="AI441" i="23"/>
  <c r="AI409" i="23"/>
  <c r="AI421" i="23"/>
  <c r="AI452" i="23"/>
  <c r="AI442" i="23"/>
  <c r="AI469" i="23"/>
  <c r="AI433" i="23"/>
  <c r="AI451" i="23"/>
  <c r="AI475" i="23"/>
  <c r="AI418" i="23"/>
  <c r="AI428" i="23"/>
  <c r="AI484" i="23"/>
  <c r="AI424" i="23"/>
  <c r="AI458" i="23"/>
  <c r="AI444" i="23"/>
  <c r="AI453" i="23"/>
  <c r="AI443" i="23"/>
  <c r="AI448" i="23"/>
  <c r="AI440" i="23"/>
  <c r="AI426" i="23"/>
  <c r="AI466" i="23"/>
  <c r="AI412" i="23"/>
  <c r="AI499" i="23"/>
  <c r="AI405" i="23"/>
  <c r="AI445" i="23"/>
  <c r="AI411" i="23"/>
  <c r="AI474" i="23"/>
  <c r="AI486" i="23"/>
  <c r="AI449" i="23"/>
  <c r="AI481" i="23"/>
  <c r="AI419" i="23"/>
  <c r="AI410" i="23"/>
  <c r="AI488" i="23"/>
  <c r="AI415" i="23"/>
  <c r="AI406" i="23"/>
  <c r="AI432" i="23"/>
  <c r="AI494" i="23"/>
  <c r="AI492" i="23"/>
  <c r="AI414" i="23"/>
  <c r="AI435" i="23"/>
  <c r="AI423" i="23"/>
  <c r="AI477" i="23"/>
  <c r="AJ462" i="23"/>
  <c r="AJ430" i="23"/>
  <c r="AJ466" i="23"/>
  <c r="AJ483" i="23"/>
  <c r="AJ443" i="23"/>
  <c r="AJ479" i="23"/>
  <c r="AJ450" i="23"/>
  <c r="AJ438" i="23"/>
  <c r="AJ420" i="23"/>
  <c r="AJ458" i="23"/>
  <c r="AJ473" i="23"/>
  <c r="AJ470" i="23"/>
  <c r="AJ415" i="23"/>
  <c r="AJ445" i="23"/>
  <c r="AJ436" i="23"/>
  <c r="AJ409" i="23"/>
  <c r="AJ414" i="23"/>
  <c r="AJ426" i="23"/>
  <c r="AJ478" i="23"/>
  <c r="AJ417" i="23"/>
  <c r="AJ485" i="23"/>
  <c r="AJ446" i="23"/>
  <c r="AJ428" i="23"/>
  <c r="AJ480" i="23"/>
  <c r="AJ427" i="23"/>
  <c r="AJ498" i="23"/>
  <c r="AJ463" i="23"/>
  <c r="AJ423" i="23"/>
  <c r="AJ496" i="23"/>
  <c r="AJ492" i="23"/>
  <c r="AJ437" i="23"/>
  <c r="AJ460" i="23"/>
  <c r="AJ467" i="23"/>
  <c r="AJ499" i="23"/>
  <c r="AJ487" i="23"/>
  <c r="AJ500" i="23"/>
  <c r="AJ469" i="23"/>
  <c r="AJ412" i="23"/>
  <c r="AJ421" i="23"/>
  <c r="AJ491" i="23"/>
  <c r="AJ452" i="23"/>
  <c r="AJ468" i="23"/>
  <c r="AJ413" i="23"/>
  <c r="AJ481" i="23"/>
  <c r="AJ418" i="23"/>
  <c r="AJ444" i="23"/>
  <c r="AJ477" i="23"/>
  <c r="AJ494" i="23"/>
  <c r="AJ425" i="23"/>
  <c r="AJ493" i="23"/>
  <c r="AJ405" i="23"/>
  <c r="AJ407" i="23"/>
  <c r="AJ424" i="23"/>
  <c r="AJ461" i="23"/>
  <c r="AJ474" i="23"/>
  <c r="AJ434" i="23"/>
  <c r="AJ416" i="23"/>
  <c r="AJ457" i="23"/>
  <c r="AJ484" i="23"/>
  <c r="AJ432" i="23"/>
  <c r="AJ486" i="23"/>
  <c r="AJ406" i="23"/>
  <c r="AJ447" i="23"/>
  <c r="AJ408" i="23"/>
  <c r="AJ442" i="23"/>
  <c r="AJ419" i="23"/>
  <c r="AJ433" i="23"/>
  <c r="AJ451" i="23"/>
  <c r="AJ411" i="23"/>
  <c r="AJ449" i="23"/>
  <c r="AJ490" i="23"/>
  <c r="AJ472" i="23"/>
  <c r="AJ440" i="23"/>
  <c r="AJ456" i="23"/>
  <c r="AJ441" i="23"/>
  <c r="AJ464" i="23"/>
  <c r="AJ475" i="23"/>
  <c r="AJ488" i="23"/>
  <c r="AJ422" i="23"/>
  <c r="AJ497" i="23"/>
  <c r="AJ465" i="23"/>
  <c r="AJ435" i="23"/>
  <c r="AJ429" i="23"/>
  <c r="AJ482" i="23"/>
  <c r="AJ471" i="23"/>
  <c r="AJ459" i="23"/>
  <c r="AJ454" i="23"/>
  <c r="AJ410" i="23"/>
  <c r="AJ453" i="23"/>
  <c r="AJ455" i="23"/>
  <c r="AJ476" i="23"/>
  <c r="AJ495" i="23"/>
  <c r="AJ431" i="23"/>
  <c r="AJ489" i="23"/>
  <c r="AJ448" i="23"/>
  <c r="AJ439" i="23"/>
  <c r="AH439" i="23"/>
  <c r="AH483" i="23"/>
  <c r="AH461" i="23"/>
  <c r="AH431" i="23"/>
  <c r="AK431" i="23" s="1"/>
  <c r="AH427" i="23"/>
  <c r="AH475" i="23"/>
  <c r="AH455" i="23"/>
  <c r="AH471" i="23"/>
  <c r="AH423" i="23"/>
  <c r="AH479" i="23"/>
  <c r="AH413" i="23"/>
  <c r="AH436" i="23"/>
  <c r="AK436" i="23" s="1"/>
  <c r="AH456" i="23"/>
  <c r="AH453" i="23"/>
  <c r="AH438" i="23"/>
  <c r="AH478" i="23"/>
  <c r="AH421" i="23"/>
  <c r="AH416" i="23"/>
  <c r="AH485" i="23"/>
  <c r="AH444" i="23"/>
  <c r="AH452" i="23"/>
  <c r="AH497" i="23"/>
  <c r="AH469" i="23"/>
  <c r="AH487" i="23"/>
  <c r="AH441" i="23"/>
  <c r="AH484" i="23"/>
  <c r="AH491" i="23"/>
  <c r="AH476" i="23"/>
  <c r="AH409" i="23"/>
  <c r="AH496" i="23"/>
  <c r="AH489" i="23"/>
  <c r="AH500" i="23"/>
  <c r="AH422" i="23"/>
  <c r="AH498" i="23"/>
  <c r="AH459" i="23"/>
  <c r="AK459" i="23" s="1"/>
  <c r="AH415" i="23"/>
  <c r="AH426" i="23"/>
  <c r="AH424" i="23"/>
  <c r="AH446" i="23"/>
  <c r="AH430" i="23"/>
  <c r="AK430" i="23" s="1"/>
  <c r="AH465" i="23"/>
  <c r="AH466" i="23"/>
  <c r="AK466" i="23" s="1"/>
  <c r="AH495" i="23"/>
  <c r="AH482" i="23"/>
  <c r="AH435" i="23"/>
  <c r="AH477" i="23"/>
  <c r="AH418" i="23"/>
  <c r="AH492" i="23"/>
  <c r="AH488" i="23"/>
  <c r="AH474" i="23"/>
  <c r="AH408" i="23"/>
  <c r="AK408" i="23" s="1"/>
  <c r="AH417" i="23"/>
  <c r="AH451" i="23"/>
  <c r="AH457" i="23"/>
  <c r="AH425" i="23"/>
  <c r="AK425" i="23" s="1"/>
  <c r="AH454" i="23"/>
  <c r="AH472" i="23"/>
  <c r="AH447" i="23"/>
  <c r="AK447" i="23" s="1"/>
  <c r="AH411" i="23"/>
  <c r="AH467" i="23"/>
  <c r="AH414" i="23"/>
  <c r="AH468" i="23"/>
  <c r="AK468" i="23" s="1"/>
  <c r="AH406" i="23"/>
  <c r="AK406" i="23" s="1"/>
  <c r="AH420" i="23"/>
  <c r="AH429" i="23"/>
  <c r="AK429" i="23" s="1"/>
  <c r="AH460" i="23"/>
  <c r="AH490" i="23"/>
  <c r="AH486" i="23"/>
  <c r="AH432" i="23"/>
  <c r="AH443" i="23"/>
  <c r="AH499" i="23"/>
  <c r="AH464" i="23"/>
  <c r="AH407" i="23"/>
  <c r="AH494" i="23"/>
  <c r="AH448" i="23"/>
  <c r="AH449" i="23"/>
  <c r="AH437" i="23"/>
  <c r="AH440" i="23"/>
  <c r="AH481" i="23"/>
  <c r="AH412" i="23"/>
  <c r="AH493" i="23"/>
  <c r="AH463" i="23"/>
  <c r="AK463" i="23" s="1"/>
  <c r="AH480" i="23"/>
  <c r="AH450" i="23"/>
  <c r="AK450" i="23" s="1"/>
  <c r="AH462" i="23"/>
  <c r="AH419" i="23"/>
  <c r="AH434" i="23"/>
  <c r="AH405" i="23"/>
  <c r="AH428" i="23"/>
  <c r="AH470" i="23"/>
  <c r="AH473" i="23"/>
  <c r="AH433" i="23"/>
  <c r="AH410" i="23"/>
  <c r="AK410" i="23" s="1"/>
  <c r="AH458" i="23"/>
  <c r="AH445" i="23"/>
  <c r="AH442" i="23"/>
  <c r="AJ252" i="23"/>
  <c r="AJ201" i="23"/>
  <c r="AJ211" i="23"/>
  <c r="AJ140" i="23"/>
  <c r="AJ278" i="23"/>
  <c r="AJ332" i="23"/>
  <c r="AJ253" i="23"/>
  <c r="AJ33" i="23"/>
  <c r="AJ64" i="23"/>
  <c r="AJ224" i="23"/>
  <c r="AJ384" i="23"/>
  <c r="AJ185" i="23"/>
  <c r="AJ298" i="23"/>
  <c r="AJ372" i="23"/>
  <c r="AJ193" i="23"/>
  <c r="AJ342" i="23"/>
  <c r="AJ225" i="23"/>
  <c r="AJ389" i="23"/>
  <c r="AJ9" i="23"/>
  <c r="AJ123" i="23"/>
  <c r="AJ402" i="23"/>
  <c r="AJ131" i="23"/>
  <c r="AJ294" i="23"/>
  <c r="AJ374" i="23"/>
  <c r="AJ341" i="23"/>
  <c r="AJ317" i="23"/>
  <c r="AJ221" i="23"/>
  <c r="AJ313" i="23"/>
  <c r="AJ16" i="23"/>
  <c r="AJ388" i="23"/>
  <c r="AJ157" i="23"/>
  <c r="AJ228" i="23"/>
  <c r="AJ230" i="23"/>
  <c r="AJ356" i="23"/>
  <c r="AJ284" i="23"/>
  <c r="AJ137" i="23"/>
  <c r="AJ56" i="23"/>
  <c r="AJ173" i="23"/>
  <c r="AJ156" i="23"/>
  <c r="AJ17" i="23"/>
  <c r="AJ47" i="23"/>
  <c r="AJ226" i="23"/>
  <c r="AJ165" i="23"/>
  <c r="AJ89" i="23"/>
  <c r="AJ143" i="23"/>
  <c r="AJ378" i="23"/>
  <c r="AJ364" i="23"/>
  <c r="AJ254" i="23"/>
  <c r="AJ80" i="23"/>
  <c r="AJ25" i="23"/>
  <c r="AJ340" i="23"/>
  <c r="AJ358" i="23"/>
  <c r="AJ326" i="23"/>
  <c r="AJ24" i="23"/>
  <c r="AJ135" i="23"/>
  <c r="AJ245" i="23"/>
  <c r="AJ174" i="23"/>
  <c r="AJ48" i="23"/>
  <c r="AJ387" i="23"/>
  <c r="AJ32" i="23"/>
  <c r="AJ357" i="23"/>
  <c r="AJ325" i="23"/>
  <c r="AJ170" i="23"/>
  <c r="AJ12" i="23"/>
  <c r="AJ286" i="23"/>
  <c r="AJ348" i="23"/>
  <c r="AJ134" i="23"/>
  <c r="AJ148" i="23"/>
  <c r="AJ208" i="23"/>
  <c r="AJ55" i="23"/>
  <c r="AJ398" i="23"/>
  <c r="AJ324" i="23"/>
  <c r="AJ229" i="23"/>
  <c r="AJ164" i="23"/>
  <c r="AJ302" i="23"/>
  <c r="AJ147" i="23"/>
  <c r="AJ8" i="23"/>
  <c r="AJ161" i="23"/>
  <c r="AJ270" i="23"/>
  <c r="AJ392" i="23"/>
  <c r="AJ347" i="23"/>
  <c r="AJ272" i="23"/>
  <c r="AJ271" i="23"/>
  <c r="AJ404" i="23"/>
  <c r="AJ199" i="23"/>
  <c r="AJ370" i="23"/>
  <c r="AJ300" i="23"/>
  <c r="AJ7" i="23"/>
  <c r="AJ351" i="23"/>
  <c r="AJ96" i="23"/>
  <c r="AJ264" i="23"/>
  <c r="AJ113" i="23"/>
  <c r="AJ62" i="23"/>
  <c r="AJ81" i="23"/>
  <c r="AJ10" i="23"/>
  <c r="AJ139" i="23"/>
  <c r="AJ46" i="23"/>
  <c r="AJ375" i="23"/>
  <c r="AJ393" i="23"/>
  <c r="AJ377" i="23"/>
  <c r="AJ321" i="23"/>
  <c r="AJ310" i="23"/>
  <c r="AJ261" i="23"/>
  <c r="AJ296" i="23"/>
  <c r="AJ397" i="23"/>
  <c r="AJ330" i="23"/>
  <c r="AJ344" i="23"/>
  <c r="AJ391" i="23"/>
  <c r="AJ334" i="23"/>
  <c r="AJ297" i="23"/>
  <c r="AJ339" i="23"/>
  <c r="AJ301" i="23"/>
  <c r="AJ95" i="23"/>
  <c r="AJ190" i="23"/>
  <c r="AJ172" i="23"/>
  <c r="AJ248" i="23"/>
  <c r="AJ121" i="23"/>
  <c r="AJ50" i="23"/>
  <c r="AJ366" i="23"/>
  <c r="AJ320" i="23"/>
  <c r="AJ307" i="23"/>
  <c r="AJ314" i="23"/>
  <c r="AJ251" i="23"/>
  <c r="AJ386" i="23"/>
  <c r="AJ343" i="23"/>
  <c r="AJ382" i="23"/>
  <c r="AJ103" i="23"/>
  <c r="AJ383" i="23"/>
  <c r="AJ333" i="23"/>
  <c r="AJ354" i="23"/>
  <c r="AJ200" i="23"/>
  <c r="AJ380" i="23"/>
  <c r="AJ336" i="23"/>
  <c r="AJ281" i="23"/>
  <c r="AJ207" i="23"/>
  <c r="AJ189" i="23"/>
  <c r="AJ26" i="23"/>
  <c r="AJ72" i="23"/>
  <c r="AJ38" i="23"/>
  <c r="AJ237" i="23"/>
  <c r="AJ101" i="23"/>
  <c r="AJ379" i="23"/>
  <c r="AJ331" i="23"/>
  <c r="AJ316" i="23"/>
  <c r="AJ76" i="23"/>
  <c r="AJ350" i="23"/>
  <c r="AJ293" i="23"/>
  <c r="AJ371" i="23"/>
  <c r="AJ335" i="23"/>
  <c r="AJ268" i="23"/>
  <c r="AJ196" i="23"/>
  <c r="AJ78" i="23"/>
  <c r="AJ182" i="23"/>
  <c r="AJ94" i="23"/>
  <c r="AJ209" i="23"/>
  <c r="AJ232" i="23"/>
  <c r="AJ84" i="23"/>
  <c r="AJ31" i="23"/>
  <c r="AJ236" i="23"/>
  <c r="AJ28" i="23"/>
  <c r="AJ401" i="23"/>
  <c r="AJ369" i="23"/>
  <c r="AJ361" i="23"/>
  <c r="AJ319" i="23"/>
  <c r="AJ299" i="23"/>
  <c r="AJ213" i="23"/>
  <c r="AJ280" i="23"/>
  <c r="AJ308" i="23"/>
  <c r="AJ306" i="23"/>
  <c r="AJ376" i="23"/>
  <c r="AJ328" i="23"/>
  <c r="AJ292" i="23"/>
  <c r="AJ349" i="23"/>
  <c r="AJ290" i="23"/>
  <c r="AJ338" i="23"/>
  <c r="AJ192" i="23"/>
  <c r="AJ368" i="23"/>
  <c r="AJ323" i="23"/>
  <c r="AJ277" i="23"/>
  <c r="AJ266" i="23"/>
  <c r="AJ191" i="23"/>
  <c r="AJ181" i="23"/>
  <c r="AJ92" i="23"/>
  <c r="AJ18" i="23"/>
  <c r="AJ132" i="23"/>
  <c r="AJ118" i="23"/>
  <c r="AJ257" i="23"/>
  <c r="AJ203" i="23"/>
  <c r="AJ88" i="23"/>
  <c r="AJ234" i="23"/>
  <c r="AJ91" i="23"/>
  <c r="AJ23" i="23"/>
  <c r="AJ385" i="23"/>
  <c r="AJ373" i="23"/>
  <c r="AJ353" i="23"/>
  <c r="AJ318" i="23"/>
  <c r="AJ295" i="23"/>
  <c r="AJ267" i="23"/>
  <c r="AJ403" i="23"/>
  <c r="AJ362" i="23"/>
  <c r="AJ289" i="23"/>
  <c r="AJ363" i="23"/>
  <c r="AJ327" i="23"/>
  <c r="AJ39" i="23"/>
  <c r="AJ395" i="23"/>
  <c r="AJ367" i="23"/>
  <c r="AJ276" i="23"/>
  <c r="AJ258" i="23"/>
  <c r="AJ188" i="23"/>
  <c r="AJ126" i="23"/>
  <c r="AJ219" i="23"/>
  <c r="AJ116" i="23"/>
  <c r="AJ158" i="23"/>
  <c r="AJ117" i="23"/>
  <c r="AJ66" i="23"/>
  <c r="AJ250" i="23"/>
  <c r="AJ195" i="23"/>
  <c r="AJ149" i="23"/>
  <c r="AJ138" i="23"/>
  <c r="AJ20" i="23"/>
  <c r="AJ396" i="23"/>
  <c r="AJ399" i="23"/>
  <c r="AJ345" i="23"/>
  <c r="AJ288" i="23"/>
  <c r="AJ304" i="23"/>
  <c r="AJ360" i="23"/>
  <c r="AJ274" i="23"/>
  <c r="AJ365" i="23"/>
  <c r="AJ322" i="23"/>
  <c r="AJ184" i="23"/>
  <c r="AJ355" i="23"/>
  <c r="AJ305" i="23"/>
  <c r="AJ183" i="23"/>
  <c r="AJ42" i="23"/>
  <c r="AJ269" i="23"/>
  <c r="AJ166" i="23"/>
  <c r="AJ54" i="23"/>
  <c r="AJ155" i="23"/>
  <c r="AJ115" i="23"/>
  <c r="AJ58" i="23"/>
  <c r="AJ79" i="23"/>
  <c r="AJ15" i="23"/>
  <c r="AJ381" i="23"/>
  <c r="AJ337" i="23"/>
  <c r="AJ287" i="23"/>
  <c r="AJ249" i="23"/>
  <c r="AJ187" i="23"/>
  <c r="AJ279" i="23"/>
  <c r="AJ315" i="23"/>
  <c r="AJ259" i="23"/>
  <c r="AJ215" i="23"/>
  <c r="AJ214" i="23"/>
  <c r="AJ198" i="23"/>
  <c r="AJ127" i="23"/>
  <c r="AJ142" i="23"/>
  <c r="AJ93" i="23"/>
  <c r="AJ153" i="23"/>
  <c r="AJ112" i="23"/>
  <c r="AJ51" i="23"/>
  <c r="AJ29" i="23"/>
  <c r="AJ69" i="23"/>
  <c r="AJ390" i="23"/>
  <c r="AJ104" i="23"/>
  <c r="AJ243" i="23"/>
  <c r="AJ255" i="23"/>
  <c r="AJ210" i="23"/>
  <c r="AJ179" i="23"/>
  <c r="AJ178" i="23"/>
  <c r="AJ175" i="23"/>
  <c r="AJ150" i="23"/>
  <c r="AJ177" i="23"/>
  <c r="AJ130" i="23"/>
  <c r="AJ114" i="23"/>
  <c r="AJ109" i="23"/>
  <c r="AJ63" i="23"/>
  <c r="AJ73" i="23"/>
  <c r="AJ86" i="23"/>
  <c r="AJ110" i="23"/>
  <c r="AJ19" i="23"/>
  <c r="AJ6" i="23"/>
  <c r="AJ45" i="23"/>
  <c r="AJ285" i="23"/>
  <c r="AJ400" i="23"/>
  <c r="AJ238" i="23"/>
  <c r="AJ180" i="23"/>
  <c r="AJ216" i="23"/>
  <c r="AJ71" i="23"/>
  <c r="AJ329" i="23"/>
  <c r="AJ275" i="23"/>
  <c r="AJ247" i="23"/>
  <c r="AJ202" i="23"/>
  <c r="AJ176" i="23"/>
  <c r="AJ171" i="23"/>
  <c r="AJ105" i="23"/>
  <c r="AJ41" i="23"/>
  <c r="AJ99" i="23"/>
  <c r="AJ70" i="23"/>
  <c r="AJ102" i="23"/>
  <c r="AJ68" i="23"/>
  <c r="AJ100" i="23"/>
  <c r="AJ49" i="23"/>
  <c r="AJ67" i="23"/>
  <c r="AJ22" i="23"/>
  <c r="AJ151" i="23"/>
  <c r="AJ256" i="23"/>
  <c r="AJ242" i="23"/>
  <c r="AJ239" i="23"/>
  <c r="AJ194" i="23"/>
  <c r="AJ108" i="23"/>
  <c r="AJ125" i="23"/>
  <c r="AJ146" i="23"/>
  <c r="AJ152" i="23"/>
  <c r="AJ120" i="23"/>
  <c r="AJ98" i="23"/>
  <c r="AJ21" i="23"/>
  <c r="AJ5" i="23"/>
  <c r="AJ43" i="23"/>
  <c r="AJ4" i="23"/>
  <c r="AJ61" i="23"/>
  <c r="AJ394" i="23"/>
  <c r="AJ352" i="23"/>
  <c r="AJ97" i="23"/>
  <c r="AJ227" i="23"/>
  <c r="AJ283" i="23"/>
  <c r="AJ282" i="23"/>
  <c r="AJ246" i="23"/>
  <c r="AJ263" i="23"/>
  <c r="AJ231" i="23"/>
  <c r="AJ197" i="23"/>
  <c r="AJ205" i="23"/>
  <c r="AJ186" i="23"/>
  <c r="AJ159" i="23"/>
  <c r="AJ167" i="23"/>
  <c r="AJ145" i="23"/>
  <c r="AJ133" i="23"/>
  <c r="AJ169" i="23"/>
  <c r="AJ106" i="23"/>
  <c r="AJ90" i="23"/>
  <c r="AJ74" i="23"/>
  <c r="AJ87" i="23"/>
  <c r="AJ65" i="23"/>
  <c r="AJ107" i="23"/>
  <c r="AJ36" i="23"/>
  <c r="AJ37" i="23"/>
  <c r="AJ312" i="23"/>
  <c r="AJ346" i="23"/>
  <c r="AJ34" i="23"/>
  <c r="AJ75" i="23"/>
  <c r="AJ309" i="23"/>
  <c r="AJ291" i="23"/>
  <c r="AJ206" i="23"/>
  <c r="AJ244" i="23"/>
  <c r="AJ241" i="23"/>
  <c r="AJ262" i="23"/>
  <c r="AJ223" i="23"/>
  <c r="AJ222" i="23"/>
  <c r="AJ163" i="23"/>
  <c r="AJ111" i="23"/>
  <c r="AJ160" i="23"/>
  <c r="AJ119" i="23"/>
  <c r="AJ136" i="23"/>
  <c r="AJ57" i="23"/>
  <c r="AJ40" i="23"/>
  <c r="AJ14" i="23"/>
  <c r="AJ59" i="23"/>
  <c r="AJ27" i="23"/>
  <c r="AJ359" i="23"/>
  <c r="AJ303" i="23"/>
  <c r="AJ311" i="23"/>
  <c r="AJ260" i="23"/>
  <c r="AJ218" i="23"/>
  <c r="AJ204" i="23"/>
  <c r="AJ168" i="23"/>
  <c r="AJ154" i="23"/>
  <c r="AJ122" i="23"/>
  <c r="AJ128" i="23"/>
  <c r="AJ85" i="23"/>
  <c r="AJ44" i="23"/>
  <c r="AJ35" i="23"/>
  <c r="AJ53" i="23"/>
  <c r="AJ11" i="23"/>
  <c r="AJ273" i="23"/>
  <c r="AJ265" i="23"/>
  <c r="AJ240" i="23"/>
  <c r="AJ233" i="23"/>
  <c r="AJ235" i="23"/>
  <c r="AJ217" i="23"/>
  <c r="AJ212" i="23"/>
  <c r="AJ220" i="23"/>
  <c r="AJ129" i="23"/>
  <c r="AJ124" i="23"/>
  <c r="AJ144" i="23"/>
  <c r="AJ162" i="23"/>
  <c r="AJ77" i="23"/>
  <c r="AJ141" i="23"/>
  <c r="AJ83" i="23"/>
  <c r="AJ52" i="23"/>
  <c r="AJ82" i="23"/>
  <c r="AJ60" i="23"/>
  <c r="AJ30" i="23"/>
  <c r="AJ13" i="23"/>
  <c r="AI46" i="23"/>
  <c r="AI184" i="23"/>
  <c r="AI79" i="23"/>
  <c r="AI369" i="23"/>
  <c r="AI123" i="23"/>
  <c r="AI386" i="23"/>
  <c r="AI346" i="23"/>
  <c r="AI264" i="23"/>
  <c r="AI120" i="23"/>
  <c r="AI156" i="23"/>
  <c r="AI296" i="23"/>
  <c r="AI199" i="23"/>
  <c r="AI54" i="23"/>
  <c r="AI115" i="23"/>
  <c r="AI401" i="23"/>
  <c r="AI231" i="23"/>
  <c r="AI397" i="23"/>
  <c r="AI333" i="23"/>
  <c r="AI353" i="23"/>
  <c r="AI40" i="23"/>
  <c r="AI339" i="23"/>
  <c r="AI380" i="23"/>
  <c r="AI64" i="23"/>
  <c r="AI379" i="23"/>
  <c r="AI182" i="23"/>
  <c r="AI8" i="23"/>
  <c r="AI172" i="23"/>
  <c r="AI32" i="23"/>
  <c r="AI362" i="23"/>
  <c r="AI164" i="23"/>
  <c r="AI337" i="23"/>
  <c r="AI16" i="23"/>
  <c r="AI155" i="23"/>
  <c r="AI371" i="23"/>
  <c r="AI147" i="23"/>
  <c r="AI31" i="23"/>
  <c r="AI57" i="23"/>
  <c r="AI284" i="23"/>
  <c r="AI294" i="23"/>
  <c r="AI403" i="23"/>
  <c r="AI152" i="23"/>
  <c r="AI9" i="23"/>
  <c r="AI330" i="23"/>
  <c r="AI253" i="23"/>
  <c r="AI15" i="23"/>
  <c r="AI271" i="23"/>
  <c r="AI146" i="23"/>
  <c r="AI301" i="23"/>
  <c r="AI323" i="23"/>
  <c r="AI39" i="23"/>
  <c r="AI256" i="23"/>
  <c r="AI24" i="23"/>
  <c r="AI387" i="23"/>
  <c r="AI218" i="23"/>
  <c r="AI49" i="23"/>
  <c r="AI276" i="23"/>
  <c r="AI321" i="23"/>
  <c r="AI383" i="23"/>
  <c r="AI141" i="23"/>
  <c r="AI95" i="23"/>
  <c r="AI349" i="23"/>
  <c r="AI229" i="23"/>
  <c r="AI138" i="23"/>
  <c r="AI23" i="23"/>
  <c r="AI198" i="23"/>
  <c r="AI210" i="23"/>
  <c r="AI269" i="23"/>
  <c r="AI237" i="23"/>
  <c r="AI142" i="23"/>
  <c r="AI243" i="23"/>
  <c r="AI312" i="23"/>
  <c r="AI192" i="23"/>
  <c r="AI7" i="23"/>
  <c r="AI277" i="23"/>
  <c r="AI38" i="23"/>
  <c r="AI355" i="23"/>
  <c r="AI315" i="23"/>
  <c r="AI88" i="23"/>
  <c r="AI131" i="23"/>
  <c r="AI331" i="23"/>
  <c r="AI316" i="23"/>
  <c r="AI207" i="23"/>
  <c r="AI335" i="23"/>
  <c r="AI395" i="23"/>
  <c r="AI300" i="23"/>
  <c r="AI404" i="23"/>
  <c r="AI356" i="23"/>
  <c r="AI398" i="23"/>
  <c r="AI345" i="23"/>
  <c r="AI326" i="23"/>
  <c r="AI228" i="23"/>
  <c r="AI202" i="23"/>
  <c r="AI157" i="23"/>
  <c r="AI126" i="23"/>
  <c r="AI252" i="23"/>
  <c r="AI179" i="23"/>
  <c r="AI77" i="23"/>
  <c r="AI104" i="23"/>
  <c r="AI391" i="23"/>
  <c r="AI394" i="23"/>
  <c r="AI348" i="23"/>
  <c r="AI334" i="23"/>
  <c r="AI292" i="23"/>
  <c r="AI399" i="23"/>
  <c r="AI281" i="23"/>
  <c r="AI343" i="23"/>
  <c r="AI56" i="23"/>
  <c r="AI194" i="23"/>
  <c r="AI148" i="23"/>
  <c r="AI154" i="23"/>
  <c r="AI107" i="23"/>
  <c r="AI176" i="23"/>
  <c r="AI102" i="23"/>
  <c r="AI75" i="23"/>
  <c r="AI267" i="23"/>
  <c r="AI188" i="23"/>
  <c r="AI265" i="23"/>
  <c r="AI25" i="23"/>
  <c r="AI385" i="23"/>
  <c r="AI393" i="23"/>
  <c r="AI191" i="23"/>
  <c r="AI384" i="23"/>
  <c r="AI285" i="23"/>
  <c r="AI357" i="23"/>
  <c r="AI341" i="23"/>
  <c r="AI325" i="23"/>
  <c r="AI311" i="23"/>
  <c r="AI361" i="23"/>
  <c r="AI342" i="23"/>
  <c r="AI244" i="23"/>
  <c r="AI144" i="23"/>
  <c r="AI86" i="23"/>
  <c r="AI219" i="23"/>
  <c r="AI134" i="23"/>
  <c r="AI87" i="23"/>
  <c r="AI35" i="23"/>
  <c r="AI153" i="23"/>
  <c r="AI261" i="23"/>
  <c r="AI189" i="23"/>
  <c r="AI98" i="23"/>
  <c r="AI71" i="23"/>
  <c r="AI402" i="23"/>
  <c r="AI392" i="23"/>
  <c r="AI291" i="23"/>
  <c r="AI351" i="23"/>
  <c r="AI354" i="23"/>
  <c r="AI338" i="23"/>
  <c r="AI322" i="23"/>
  <c r="AI150" i="23"/>
  <c r="AI340" i="23"/>
  <c r="AI359" i="23"/>
  <c r="AI48" i="23"/>
  <c r="AI83" i="23"/>
  <c r="AI19" i="23"/>
  <c r="AI236" i="23"/>
  <c r="AI160" i="23"/>
  <c r="AI121" i="23"/>
  <c r="AI100" i="23"/>
  <c r="AI66" i="23"/>
  <c r="AI30" i="23"/>
  <c r="AI260" i="23"/>
  <c r="AI96" i="23"/>
  <c r="AI165" i="23"/>
  <c r="AI206" i="23"/>
  <c r="AI378" i="23"/>
  <c r="AI332" i="23"/>
  <c r="AI183" i="23"/>
  <c r="AI350" i="23"/>
  <c r="AI280" i="23"/>
  <c r="AI373" i="23"/>
  <c r="AI388" i="23"/>
  <c r="AI358" i="23"/>
  <c r="AI268" i="23"/>
  <c r="AI223" i="23"/>
  <c r="AI249" i="23"/>
  <c r="AI186" i="23"/>
  <c r="AI26" i="23"/>
  <c r="AI175" i="23"/>
  <c r="AI235" i="23"/>
  <c r="AI195" i="23"/>
  <c r="AI90" i="23"/>
  <c r="AI180" i="23"/>
  <c r="AI22" i="23"/>
  <c r="AI225" i="23"/>
  <c r="AI181" i="23"/>
  <c r="AI128" i="23"/>
  <c r="AI320" i="23"/>
  <c r="AI370" i="23"/>
  <c r="AI293" i="23"/>
  <c r="AI377" i="23"/>
  <c r="AI117" i="23"/>
  <c r="AI72" i="23"/>
  <c r="AI233" i="23"/>
  <c r="AI74" i="23"/>
  <c r="AI58" i="23"/>
  <c r="AI178" i="23"/>
  <c r="AI224" i="23"/>
  <c r="AI93" i="23"/>
  <c r="AI14" i="23"/>
  <c r="AI363" i="23"/>
  <c r="AI309" i="23"/>
  <c r="AI364" i="23"/>
  <c r="AI367" i="23"/>
  <c r="AI319" i="23"/>
  <c r="AI62" i="23"/>
  <c r="AI302" i="23"/>
  <c r="AI324" i="23"/>
  <c r="AI220" i="23"/>
  <c r="AI375" i="23"/>
  <c r="AI329" i="23"/>
  <c r="AI200" i="23"/>
  <c r="AI171" i="23"/>
  <c r="AI113" i="23"/>
  <c r="AI214" i="23"/>
  <c r="AI101" i="23"/>
  <c r="AI163" i="23"/>
  <c r="AI122" i="23"/>
  <c r="AI187" i="23"/>
  <c r="AI241" i="23"/>
  <c r="AI196" i="23"/>
  <c r="AI70" i="23"/>
  <c r="AI215" i="23"/>
  <c r="AI173" i="23"/>
  <c r="AI50" i="23"/>
  <c r="AI6" i="23"/>
  <c r="AI190" i="23"/>
  <c r="AI347" i="23"/>
  <c r="AI366" i="23"/>
  <c r="AI304" i="23"/>
  <c r="AI396" i="23"/>
  <c r="AI299" i="23"/>
  <c r="AI266" i="23"/>
  <c r="AI288" i="23"/>
  <c r="AI327" i="23"/>
  <c r="AI283" i="23"/>
  <c r="AI208" i="23"/>
  <c r="AI65" i="23"/>
  <c r="AI159" i="23"/>
  <c r="AI135" i="23"/>
  <c r="AI103" i="23"/>
  <c r="AI272" i="23"/>
  <c r="AI114" i="23"/>
  <c r="AI91" i="23"/>
  <c r="AI389" i="23"/>
  <c r="AI282" i="23"/>
  <c r="AI287" i="23"/>
  <c r="AI286" i="23"/>
  <c r="AI245" i="23"/>
  <c r="AI270" i="23"/>
  <c r="AI234" i="23"/>
  <c r="AI211" i="23"/>
  <c r="AI213" i="23"/>
  <c r="AI185" i="23"/>
  <c r="AI158" i="23"/>
  <c r="AI166" i="23"/>
  <c r="AI162" i="23"/>
  <c r="AI105" i="23"/>
  <c r="AI112" i="23"/>
  <c r="AI78" i="23"/>
  <c r="AI55" i="23"/>
  <c r="AI89" i="23"/>
  <c r="AI10" i="23"/>
  <c r="AI33" i="23"/>
  <c r="AI18" i="23"/>
  <c r="AI372" i="23"/>
  <c r="AI344" i="23"/>
  <c r="AI310" i="23"/>
  <c r="AI306" i="23"/>
  <c r="AI263" i="23"/>
  <c r="AI259" i="23"/>
  <c r="AI230" i="23"/>
  <c r="AI177" i="23"/>
  <c r="AI81" i="23"/>
  <c r="AI161" i="23"/>
  <c r="AI118" i="23"/>
  <c r="AI137" i="23"/>
  <c r="AI124" i="23"/>
  <c r="AI106" i="23"/>
  <c r="AI67" i="23"/>
  <c r="AI69" i="23"/>
  <c r="AI11" i="23"/>
  <c r="AI34" i="23"/>
  <c r="AI374" i="23"/>
  <c r="AI368" i="23"/>
  <c r="AI298" i="23"/>
  <c r="AI317" i="23"/>
  <c r="AI247" i="23"/>
  <c r="AI258" i="23"/>
  <c r="AI226" i="23"/>
  <c r="AI205" i="23"/>
  <c r="AI227" i="23"/>
  <c r="AI209" i="23"/>
  <c r="AI136" i="23"/>
  <c r="AI174" i="23"/>
  <c r="AI92" i="23"/>
  <c r="AI139" i="23"/>
  <c r="AI63" i="23"/>
  <c r="AI73" i="23"/>
  <c r="AI28" i="23"/>
  <c r="AI336" i="23"/>
  <c r="AI257" i="23"/>
  <c r="AI290" i="23"/>
  <c r="AI305" i="23"/>
  <c r="AI279" i="23"/>
  <c r="AI262" i="23"/>
  <c r="AI232" i="23"/>
  <c r="AI251" i="23"/>
  <c r="AI250" i="23"/>
  <c r="AI254" i="23"/>
  <c r="AI217" i="23"/>
  <c r="AI221" i="23"/>
  <c r="AI169" i="23"/>
  <c r="AI170" i="23"/>
  <c r="AI143" i="23"/>
  <c r="AI151" i="23"/>
  <c r="AI132" i="23"/>
  <c r="AI82" i="23"/>
  <c r="AI42" i="23"/>
  <c r="AI43" i="23"/>
  <c r="AI29" i="23"/>
  <c r="AI4" i="23"/>
  <c r="AI61" i="23"/>
  <c r="AI365" i="23"/>
  <c r="AI400" i="23"/>
  <c r="AI313" i="23"/>
  <c r="AI297" i="23"/>
  <c r="AI278" i="23"/>
  <c r="AI295" i="23"/>
  <c r="AI308" i="23"/>
  <c r="AI240" i="23"/>
  <c r="AI274" i="23"/>
  <c r="AI242" i="23"/>
  <c r="AI204" i="23"/>
  <c r="AI201" i="23"/>
  <c r="AI127" i="23"/>
  <c r="AI140" i="23"/>
  <c r="AI76" i="23"/>
  <c r="AI99" i="23"/>
  <c r="AI68" i="23"/>
  <c r="AI60" i="23"/>
  <c r="AI59" i="23"/>
  <c r="AI53" i="23"/>
  <c r="AI27" i="23"/>
  <c r="AI360" i="23"/>
  <c r="AI328" i="23"/>
  <c r="AI289" i="23"/>
  <c r="AI318" i="23"/>
  <c r="AI307" i="23"/>
  <c r="AI255" i="23"/>
  <c r="AI246" i="23"/>
  <c r="AI222" i="23"/>
  <c r="AI133" i="23"/>
  <c r="AI168" i="23"/>
  <c r="AI145" i="23"/>
  <c r="AI37" i="23"/>
  <c r="AI47" i="23"/>
  <c r="AI109" i="23"/>
  <c r="AI41" i="23"/>
  <c r="AI45" i="23"/>
  <c r="AI17" i="23"/>
  <c r="AI5" i="23"/>
  <c r="AI382" i="23"/>
  <c r="AI376" i="23"/>
  <c r="AI273" i="23"/>
  <c r="AI216" i="23"/>
  <c r="AI248" i="23"/>
  <c r="AI239" i="23"/>
  <c r="AI212" i="23"/>
  <c r="AI203" i="23"/>
  <c r="AI197" i="23"/>
  <c r="AI193" i="23"/>
  <c r="AI125" i="23"/>
  <c r="AI167" i="23"/>
  <c r="AI97" i="23"/>
  <c r="AI108" i="23"/>
  <c r="AI85" i="23"/>
  <c r="AI52" i="23"/>
  <c r="AI13" i="23"/>
  <c r="AI21" i="23"/>
  <c r="AI381" i="23"/>
  <c r="AI390" i="23"/>
  <c r="AI352" i="23"/>
  <c r="AI275" i="23"/>
  <c r="AI303" i="23"/>
  <c r="AI314" i="23"/>
  <c r="AI238" i="23"/>
  <c r="AI149" i="23"/>
  <c r="AI116" i="23"/>
  <c r="AI111" i="23"/>
  <c r="AI130" i="23"/>
  <c r="AI119" i="23"/>
  <c r="AI110" i="23"/>
  <c r="AI20" i="23"/>
  <c r="AI44" i="23"/>
  <c r="AI129" i="23"/>
  <c r="AI84" i="23"/>
  <c r="AI80" i="23"/>
  <c r="AI94" i="23"/>
  <c r="AI51" i="23"/>
  <c r="AI12" i="23"/>
  <c r="AI36" i="23"/>
  <c r="AH6" i="23"/>
  <c r="AH62" i="23"/>
  <c r="AH78" i="23"/>
  <c r="AH164" i="23"/>
  <c r="AH191" i="23"/>
  <c r="AH206" i="23"/>
  <c r="AH252" i="23"/>
  <c r="AH314" i="23"/>
  <c r="AH318" i="23"/>
  <c r="AH370" i="23"/>
  <c r="AH378" i="23"/>
  <c r="AH15" i="23"/>
  <c r="AH124" i="23"/>
  <c r="AH127" i="23"/>
  <c r="AH129" i="23"/>
  <c r="AH138" i="23"/>
  <c r="AH214" i="23"/>
  <c r="AH362" i="23"/>
  <c r="AH30" i="23"/>
  <c r="AH37" i="23"/>
  <c r="AH54" i="23"/>
  <c r="AH114" i="23"/>
  <c r="AH133" i="23"/>
  <c r="AH183" i="23"/>
  <c r="AH255" i="23"/>
  <c r="AH260" i="23"/>
  <c r="AH354" i="23"/>
  <c r="AH382" i="23"/>
  <c r="AH7" i="23"/>
  <c r="AH70" i="23"/>
  <c r="AH198" i="23"/>
  <c r="AH222" i="23"/>
  <c r="AH308" i="23"/>
  <c r="AH346" i="23"/>
  <c r="AH22" i="23"/>
  <c r="AH38" i="23"/>
  <c r="AH94" i="23"/>
  <c r="AH145" i="23"/>
  <c r="AH176" i="23"/>
  <c r="AH178" i="23"/>
  <c r="AH284" i="23"/>
  <c r="AH292" i="23"/>
  <c r="AH338" i="23"/>
  <c r="AH31" i="23"/>
  <c r="AH156" i="23"/>
  <c r="AH190" i="23"/>
  <c r="AH236" i="23"/>
  <c r="AH300" i="23"/>
  <c r="AH330" i="23"/>
  <c r="AH5" i="23"/>
  <c r="AH14" i="23"/>
  <c r="AH46" i="23"/>
  <c r="AH86" i="23"/>
  <c r="AH154" i="23"/>
  <c r="AH227" i="23"/>
  <c r="AH228" i="23"/>
  <c r="AH322" i="23"/>
  <c r="AH398" i="23"/>
  <c r="AH182" i="23"/>
  <c r="AH272" i="23"/>
  <c r="AH310" i="23"/>
  <c r="AH23" i="23"/>
  <c r="AH199" i="23"/>
  <c r="AH163" i="23"/>
  <c r="AH316" i="23"/>
  <c r="AH353" i="23"/>
  <c r="AH92" i="23"/>
  <c r="AH380" i="23"/>
  <c r="AH125" i="23"/>
  <c r="AH162" i="23"/>
  <c r="AH73" i="23"/>
  <c r="AH371" i="23"/>
  <c r="AH119" i="23"/>
  <c r="AH8" i="23"/>
  <c r="AH332" i="23"/>
  <c r="AH274" i="23"/>
  <c r="AH121" i="23"/>
  <c r="AH33" i="23"/>
  <c r="AH392" i="23"/>
  <c r="AH404" i="23"/>
  <c r="AH369" i="23"/>
  <c r="AH328" i="23"/>
  <c r="AH270" i="23"/>
  <c r="AH36" i="23"/>
  <c r="AH333" i="23"/>
  <c r="AH271" i="23"/>
  <c r="AH180" i="23"/>
  <c r="AH348" i="23"/>
  <c r="AH181" i="23"/>
  <c r="AH95" i="23"/>
  <c r="AH339" i="23"/>
  <c r="AH207" i="23"/>
  <c r="AH360" i="23"/>
  <c r="AH306" i="23"/>
  <c r="AH100" i="23"/>
  <c r="AH32" i="23"/>
  <c r="AH326" i="23"/>
  <c r="AH251" i="23"/>
  <c r="AH10" i="23"/>
  <c r="AH401" i="23"/>
  <c r="AH323" i="23"/>
  <c r="AH268" i="23"/>
  <c r="AH87" i="23"/>
  <c r="AH344" i="23"/>
  <c r="AH240" i="23"/>
  <c r="AH179" i="23"/>
  <c r="AH89" i="23"/>
  <c r="AH337" i="23"/>
  <c r="AH194" i="23"/>
  <c r="AH149" i="23"/>
  <c r="AH358" i="23"/>
  <c r="AH298" i="23"/>
  <c r="AH98" i="23"/>
  <c r="AH21" i="23"/>
  <c r="AH381" i="23"/>
  <c r="AH307" i="23"/>
  <c r="AH394" i="23"/>
  <c r="AH324" i="23"/>
  <c r="AH230" i="23"/>
  <c r="AH79" i="23"/>
  <c r="AH325" i="23"/>
  <c r="AH213" i="23"/>
  <c r="AH299" i="23"/>
  <c r="AH368" i="23"/>
  <c r="AH376" i="23"/>
  <c r="AH291" i="23"/>
  <c r="AH393" i="23"/>
  <c r="AH311" i="23"/>
  <c r="AH185" i="23"/>
  <c r="AH55" i="23"/>
  <c r="AH303" i="23"/>
  <c r="AH395" i="23"/>
  <c r="AH313" i="23"/>
  <c r="AH232" i="23"/>
  <c r="AH82" i="23"/>
  <c r="AH341" i="23"/>
  <c r="AH301" i="23"/>
  <c r="AH224" i="23"/>
  <c r="AH63" i="23"/>
  <c r="AH356" i="23"/>
  <c r="AH309" i="23"/>
  <c r="AH188" i="23"/>
  <c r="AH400" i="23"/>
  <c r="AH282" i="23"/>
  <c r="AH195" i="23"/>
  <c r="AH71" i="23"/>
  <c r="AH256" i="23"/>
  <c r="AH262" i="23"/>
  <c r="AH386" i="23"/>
  <c r="AH243" i="23"/>
  <c r="AH366" i="23"/>
  <c r="AH374" i="23"/>
  <c r="AH283" i="23"/>
  <c r="AH197" i="23"/>
  <c r="AH153" i="23"/>
  <c r="AH402" i="23"/>
  <c r="AH295" i="23"/>
  <c r="AH277" i="23"/>
  <c r="AH215" i="23"/>
  <c r="AH76" i="23"/>
  <c r="AH293" i="23"/>
  <c r="AH219" i="23"/>
  <c r="AH352" i="23"/>
  <c r="AH288" i="23"/>
  <c r="AH390" i="23"/>
  <c r="AH347" i="23"/>
  <c r="AH266" i="23"/>
  <c r="AH189" i="23"/>
  <c r="AH26" i="23"/>
  <c r="AH196" i="23"/>
  <c r="AH355" i="23"/>
  <c r="AH361" i="23"/>
  <c r="AH259" i="23"/>
  <c r="AH77" i="23"/>
  <c r="AH9" i="23"/>
  <c r="AH377" i="23"/>
  <c r="AH279" i="23"/>
  <c r="AH101" i="23"/>
  <c r="AH336" i="23"/>
  <c r="AH275" i="23"/>
  <c r="AH193" i="23"/>
  <c r="AH17" i="23"/>
  <c r="AH403" i="23"/>
  <c r="AH329" i="23"/>
  <c r="AH285" i="23"/>
  <c r="AH106" i="23"/>
  <c r="AH349" i="23"/>
  <c r="AH234" i="23"/>
  <c r="AH13" i="23"/>
  <c r="AH235" i="23"/>
  <c r="AH130" i="23"/>
  <c r="AH385" i="23"/>
  <c r="AH363" i="23"/>
  <c r="AH132" i="23"/>
  <c r="AH171" i="23"/>
  <c r="AH147" i="23"/>
  <c r="AH367" i="23"/>
  <c r="AH391" i="23"/>
  <c r="AH372" i="23"/>
  <c r="AH319" i="23"/>
  <c r="AH280" i="23"/>
  <c r="AH302" i="23"/>
  <c r="AH317" i="23"/>
  <c r="AH242" i="23"/>
  <c r="AH253" i="23"/>
  <c r="AH200" i="23"/>
  <c r="AH177" i="23"/>
  <c r="AH128" i="23"/>
  <c r="AH167" i="23"/>
  <c r="AH148" i="23"/>
  <c r="AH107" i="23"/>
  <c r="AH136" i="23"/>
  <c r="AH56" i="23"/>
  <c r="AH103" i="23"/>
  <c r="AH42" i="23"/>
  <c r="AH35" i="23"/>
  <c r="AH43" i="23"/>
  <c r="AH237" i="23"/>
  <c r="AH365" i="23"/>
  <c r="AH85" i="23"/>
  <c r="AH205" i="23"/>
  <c r="AH387" i="23"/>
  <c r="AH267" i="23"/>
  <c r="AH146" i="23"/>
  <c r="AH113" i="23"/>
  <c r="AH351" i="23"/>
  <c r="AH305" i="23"/>
  <c r="AH250" i="23"/>
  <c r="AH231" i="23"/>
  <c r="AH229" i="23"/>
  <c r="AH225" i="23"/>
  <c r="AH192" i="23"/>
  <c r="AH159" i="23"/>
  <c r="AH140" i="23"/>
  <c r="AH166" i="23"/>
  <c r="AH123" i="23"/>
  <c r="AH116" i="23"/>
  <c r="AH69" i="23"/>
  <c r="AH135" i="23"/>
  <c r="AH104" i="23"/>
  <c r="AH50" i="23"/>
  <c r="AH65" i="23"/>
  <c r="AH19" i="23"/>
  <c r="AH67" i="23"/>
  <c r="AH216" i="23"/>
  <c r="AH186" i="23"/>
  <c r="AH342" i="23"/>
  <c r="AH217" i="23"/>
  <c r="AH384" i="23"/>
  <c r="AH290" i="23"/>
  <c r="AH373" i="23"/>
  <c r="AH397" i="23"/>
  <c r="AH327" i="23"/>
  <c r="AH297" i="23"/>
  <c r="AH247" i="23"/>
  <c r="AH249" i="23"/>
  <c r="AH210" i="23"/>
  <c r="AH157" i="23"/>
  <c r="AH172" i="23"/>
  <c r="AH158" i="23"/>
  <c r="AH137" i="23"/>
  <c r="AH115" i="23"/>
  <c r="AH96" i="23"/>
  <c r="AH64" i="23"/>
  <c r="AH28" i="23"/>
  <c r="AH12" i="23"/>
  <c r="AH41" i="23"/>
  <c r="AH340" i="23"/>
  <c r="AH120" i="23"/>
  <c r="AH25" i="23"/>
  <c r="AH383" i="23"/>
  <c r="AH315" i="23"/>
  <c r="AH269" i="23"/>
  <c r="AH258" i="23"/>
  <c r="AH246" i="23"/>
  <c r="AH204" i="23"/>
  <c r="AH245" i="23"/>
  <c r="AH220" i="23"/>
  <c r="AH168" i="23"/>
  <c r="AH122" i="23"/>
  <c r="AH169" i="23"/>
  <c r="AH151" i="23"/>
  <c r="AH109" i="23"/>
  <c r="AH155" i="23"/>
  <c r="AH66" i="23"/>
  <c r="AH74" i="23"/>
  <c r="AH83" i="23"/>
  <c r="AH61" i="23"/>
  <c r="AH40" i="23"/>
  <c r="AH72" i="23"/>
  <c r="AH60" i="23"/>
  <c r="AH44" i="23"/>
  <c r="AH141" i="23"/>
  <c r="AH143" i="23"/>
  <c r="AH388" i="23"/>
  <c r="AH334" i="23"/>
  <c r="AH331" i="23"/>
  <c r="AH97" i="23"/>
  <c r="AH24" i="23"/>
  <c r="AH364" i="23"/>
  <c r="AH223" i="23"/>
  <c r="AH343" i="23"/>
  <c r="AH278" i="23"/>
  <c r="AH241" i="23"/>
  <c r="AH244" i="23"/>
  <c r="AH239" i="23"/>
  <c r="AH264" i="23"/>
  <c r="AH248" i="23"/>
  <c r="AH202" i="23"/>
  <c r="AH184" i="23"/>
  <c r="AH110" i="23"/>
  <c r="AH152" i="23"/>
  <c r="AH126" i="23"/>
  <c r="AH47" i="23"/>
  <c r="AH150" i="23"/>
  <c r="AH90" i="23"/>
  <c r="AH39" i="23"/>
  <c r="AH57" i="23"/>
  <c r="AH27" i="23"/>
  <c r="AH11" i="23"/>
  <c r="AH59" i="23"/>
  <c r="AH4" i="23"/>
  <c r="AH160" i="23"/>
  <c r="AH45" i="23"/>
  <c r="AH29" i="23"/>
  <c r="AH287" i="23"/>
  <c r="AH321" i="23"/>
  <c r="AH16" i="23"/>
  <c r="AH399" i="23"/>
  <c r="AH357" i="23"/>
  <c r="AH389" i="23"/>
  <c r="AH320" i="23"/>
  <c r="AH286" i="23"/>
  <c r="AH289" i="23"/>
  <c r="AH233" i="23"/>
  <c r="AH257" i="23"/>
  <c r="AH209" i="23"/>
  <c r="AH212" i="23"/>
  <c r="AH134" i="23"/>
  <c r="AH75" i="23"/>
  <c r="AH118" i="23"/>
  <c r="AH144" i="23"/>
  <c r="AH80" i="23"/>
  <c r="AH142" i="23"/>
  <c r="AH99" i="23"/>
  <c r="AH58" i="23"/>
  <c r="AH112" i="23"/>
  <c r="AH81" i="23"/>
  <c r="AH48" i="23"/>
  <c r="AH18" i="23"/>
  <c r="AH265" i="23"/>
  <c r="AH93" i="23"/>
  <c r="AH208" i="23"/>
  <c r="AH276" i="23"/>
  <c r="AH350" i="23"/>
  <c r="AH359" i="23"/>
  <c r="AH294" i="23"/>
  <c r="AH281" i="23"/>
  <c r="AH304" i="23"/>
  <c r="AH296" i="23"/>
  <c r="AH263" i="23"/>
  <c r="AH254" i="23"/>
  <c r="AH238" i="23"/>
  <c r="AH261" i="23"/>
  <c r="AH218" i="23"/>
  <c r="AH175" i="23"/>
  <c r="AH161" i="23"/>
  <c r="AH131" i="23"/>
  <c r="AH111" i="23"/>
  <c r="AH221" i="23"/>
  <c r="AH379" i="23"/>
  <c r="AH273" i="23"/>
  <c r="AH187" i="23"/>
  <c r="AH170" i="23"/>
  <c r="AH345" i="23"/>
  <c r="AH201" i="23"/>
  <c r="AH375" i="23"/>
  <c r="AH396" i="23"/>
  <c r="AH335" i="23"/>
  <c r="AH312" i="23"/>
  <c r="AH226" i="23"/>
  <c r="AH203" i="23"/>
  <c r="AH211" i="23"/>
  <c r="AH174" i="23"/>
  <c r="AH165" i="23"/>
  <c r="AH117" i="23"/>
  <c r="AH102" i="23"/>
  <c r="AH139" i="23"/>
  <c r="AH91" i="23"/>
  <c r="AH105" i="23"/>
  <c r="AH84" i="23"/>
  <c r="AH108" i="23"/>
  <c r="AH88" i="23"/>
  <c r="AH53" i="23"/>
  <c r="AH34" i="23"/>
  <c r="AH20" i="23"/>
  <c r="AH68" i="23"/>
  <c r="AH52" i="23"/>
  <c r="AH173" i="23"/>
  <c r="AH49" i="23"/>
  <c r="AH51" i="23"/>
  <c r="AH2" i="23"/>
  <c r="AH3" i="23"/>
  <c r="B2" i="24"/>
  <c r="AI3" i="23"/>
  <c r="AI2" i="23"/>
  <c r="AJ3" i="23"/>
  <c r="AJ2" i="23"/>
  <c r="AK432" i="23" l="1"/>
  <c r="AK452" i="23"/>
  <c r="AK500" i="23"/>
  <c r="AK437" i="23"/>
  <c r="AK451" i="23"/>
  <c r="AK427" i="23"/>
  <c r="AK469" i="23"/>
  <c r="AK449" i="23"/>
  <c r="AK448" i="23"/>
  <c r="AK407" i="23"/>
  <c r="AK426" i="23"/>
  <c r="AK2" i="23"/>
  <c r="AA6" i="21"/>
  <c r="AA7" i="21"/>
  <c r="AK3" i="23" l="1"/>
  <c r="E81" i="21"/>
  <c r="T81" i="21"/>
  <c r="E82" i="21"/>
  <c r="T82" i="21"/>
  <c r="E61" i="21"/>
  <c r="T61" i="21"/>
  <c r="E62" i="21"/>
  <c r="T62" i="21"/>
  <c r="E63" i="21"/>
  <c r="T63" i="21"/>
  <c r="E64" i="21"/>
  <c r="T64" i="21"/>
  <c r="E65" i="21"/>
  <c r="T65" i="21"/>
  <c r="E66" i="21"/>
  <c r="T66" i="21"/>
  <c r="E67" i="21"/>
  <c r="T67" i="21"/>
  <c r="E68" i="21"/>
  <c r="T68" i="21"/>
  <c r="E69" i="21"/>
  <c r="T69" i="21"/>
  <c r="E70" i="21"/>
  <c r="T70" i="21"/>
  <c r="E71" i="21"/>
  <c r="T71" i="21"/>
  <c r="E72" i="21"/>
  <c r="T72" i="21"/>
  <c r="E73" i="21"/>
  <c r="T73" i="21"/>
  <c r="E74" i="21"/>
  <c r="T74" i="21"/>
  <c r="E75" i="21"/>
  <c r="T75" i="21"/>
  <c r="E76" i="21"/>
  <c r="T76" i="21"/>
  <c r="E77" i="21"/>
  <c r="T77" i="21"/>
  <c r="E78" i="21"/>
  <c r="T78" i="21"/>
  <c r="E79" i="21"/>
  <c r="T79" i="21"/>
  <c r="E80" i="21"/>
  <c r="T80" i="21"/>
  <c r="AI62" i="21"/>
  <c r="AI63" i="21"/>
  <c r="AI64" i="21"/>
  <c r="AI65" i="21"/>
  <c r="AI66" i="21"/>
  <c r="AI67" i="21"/>
  <c r="AI68" i="21"/>
  <c r="AI82" i="21"/>
  <c r="AI81" i="21"/>
  <c r="AI80" i="21"/>
  <c r="AI79" i="21"/>
  <c r="AI78" i="21"/>
  <c r="AI77" i="21"/>
  <c r="AI76" i="21"/>
  <c r="AI75" i="21"/>
  <c r="AI74" i="21"/>
  <c r="AI73" i="21"/>
  <c r="AI72" i="21"/>
  <c r="AI71" i="21"/>
  <c r="AI70" i="21"/>
  <c r="AI69" i="21"/>
  <c r="AK4" i="23" l="1"/>
  <c r="AI61" i="21"/>
  <c r="J22" i="21"/>
  <c r="AK5" i="23" l="1"/>
  <c r="AA24" i="21"/>
  <c r="J25" i="21"/>
  <c r="J26" i="21"/>
  <c r="J24" i="21"/>
  <c r="AG22" i="21"/>
  <c r="J23" i="21"/>
  <c r="E49" i="21"/>
  <c r="T49" i="21"/>
  <c r="E50" i="21"/>
  <c r="T50" i="21"/>
  <c r="E51" i="21"/>
  <c r="T51" i="21"/>
  <c r="E52" i="21"/>
  <c r="T52" i="21"/>
  <c r="E53" i="21"/>
  <c r="T53" i="21"/>
  <c r="E54" i="21"/>
  <c r="T54" i="21"/>
  <c r="E55" i="21"/>
  <c r="T55" i="21"/>
  <c r="E56" i="21"/>
  <c r="T56" i="21"/>
  <c r="E57" i="21"/>
  <c r="T57" i="21"/>
  <c r="E58" i="21"/>
  <c r="T58" i="21"/>
  <c r="E59" i="21"/>
  <c r="T59" i="21"/>
  <c r="E60" i="21"/>
  <c r="T60" i="21"/>
  <c r="T48" i="21"/>
  <c r="E48" i="21"/>
  <c r="AQ3" i="21"/>
  <c r="AN3" i="21"/>
  <c r="AK3" i="21"/>
  <c r="AK6" i="23" l="1"/>
  <c r="AO11" i="5"/>
  <c r="AO9" i="5"/>
  <c r="AO8" i="5"/>
  <c r="AO21" i="5"/>
  <c r="AO20" i="5"/>
  <c r="AK7" i="23" l="1"/>
  <c r="AK8" i="23"/>
  <c r="AK9" i="23"/>
  <c r="AI53" i="21"/>
  <c r="AK10" i="23" l="1"/>
  <c r="AK11" i="23" l="1"/>
  <c r="AI60" i="21"/>
  <c r="AI48" i="21"/>
  <c r="AI56" i="21"/>
  <c r="AI55" i="21"/>
  <c r="AI49" i="21"/>
  <c r="AI57" i="21"/>
  <c r="AI54" i="21"/>
  <c r="AI50" i="21"/>
  <c r="AI52" i="21"/>
  <c r="AI58" i="21"/>
  <c r="AI59" i="21"/>
  <c r="AI51" i="21"/>
  <c r="AK12" i="23" l="1"/>
  <c r="AE79" i="5"/>
  <c r="B2" i="25" s="1"/>
  <c r="BO5" i="25" l="1"/>
  <c r="B5" i="25"/>
  <c r="W9" i="25"/>
  <c r="AO79" i="5"/>
  <c r="AO2" i="5" s="1"/>
  <c r="L19" i="21"/>
  <c r="AK13" i="23"/>
  <c r="K25" i="25" l="1"/>
  <c r="K39" i="25"/>
  <c r="K41" i="25"/>
  <c r="K42" i="25"/>
  <c r="K43" i="25"/>
  <c r="K40" i="25"/>
  <c r="L13" i="25"/>
  <c r="K18" i="25"/>
  <c r="K13" i="25"/>
  <c r="K14" i="25"/>
  <c r="K22" i="25"/>
  <c r="K30" i="25"/>
  <c r="K38" i="25"/>
  <c r="K28" i="25"/>
  <c r="K15" i="25"/>
  <c r="K23" i="25"/>
  <c r="K31" i="25"/>
  <c r="K21" i="25"/>
  <c r="K16" i="25"/>
  <c r="K24" i="25"/>
  <c r="K32" i="25"/>
  <c r="K27" i="25"/>
  <c r="K20" i="25"/>
  <c r="K29" i="25"/>
  <c r="K17" i="25"/>
  <c r="K33" i="25"/>
  <c r="K26" i="25"/>
  <c r="K37" i="25"/>
  <c r="K34" i="25"/>
  <c r="K35" i="25"/>
  <c r="K36" i="25"/>
  <c r="K19" i="25"/>
  <c r="AK14" i="23"/>
  <c r="AK15" i="23" l="1"/>
  <c r="AK16" i="23" l="1"/>
  <c r="AK17" i="23" l="1"/>
  <c r="AK18" i="23" l="1"/>
  <c r="AK19" i="23" l="1"/>
  <c r="AK20" i="23" l="1"/>
  <c r="AK21" i="23" l="1"/>
  <c r="AK22" i="23" l="1"/>
  <c r="AK23" i="23" l="1"/>
  <c r="AK24" i="23" l="1"/>
  <c r="AK25" i="23" l="1"/>
  <c r="AK26" i="23" l="1"/>
  <c r="AK27" i="23" l="1"/>
  <c r="AK28" i="23" l="1"/>
  <c r="AK29" i="23" l="1"/>
  <c r="AK30" i="23" l="1"/>
  <c r="AK31" i="23" l="1"/>
  <c r="AK32" i="23" l="1"/>
  <c r="AK33" i="23" l="1"/>
  <c r="AK34" i="23" s="1"/>
  <c r="AK35" i="23" s="1"/>
  <c r="AK36" i="23" s="1"/>
  <c r="AK37" i="23" s="1"/>
  <c r="AK38" i="23" s="1"/>
  <c r="AK39" i="23" s="1"/>
  <c r="AK40" i="23" s="1"/>
  <c r="AK41" i="23" s="1"/>
  <c r="AK42" i="23" s="1"/>
  <c r="AK43" i="23" l="1"/>
  <c r="AK44" i="23" s="1"/>
  <c r="AK45" i="23" l="1"/>
  <c r="AK46" i="23" l="1"/>
  <c r="AK47" i="23" l="1"/>
  <c r="AK48" i="23" s="1"/>
  <c r="AK49" i="23" s="1"/>
  <c r="AK50" i="23" s="1"/>
  <c r="AK51" i="23" l="1"/>
  <c r="AK52" i="23" l="1"/>
  <c r="AK53" i="23" l="1"/>
  <c r="AK54" i="23" l="1"/>
  <c r="AK55" i="23" l="1"/>
  <c r="AK56" i="23" l="1"/>
  <c r="AK57" i="23" l="1"/>
  <c r="AK58" i="23" l="1"/>
  <c r="AK59" i="23" l="1"/>
  <c r="AK60" i="23" l="1"/>
  <c r="AK61" i="23" s="1"/>
  <c r="AK62" i="23" s="1"/>
  <c r="AK63" i="23" s="1"/>
  <c r="AK64" i="23" s="1"/>
  <c r="AK65" i="23" s="1"/>
  <c r="AK66" i="23" s="1"/>
  <c r="AK67" i="23" s="1"/>
  <c r="AK68" i="23" s="1"/>
  <c r="AK69" i="23" s="1"/>
  <c r="AK70" i="23" s="1"/>
  <c r="AK71" i="23" s="1"/>
  <c r="AK72" i="23" s="1"/>
  <c r="AK73" i="23" s="1"/>
  <c r="AK74" i="23" s="1"/>
  <c r="AK75" i="23" s="1"/>
  <c r="AK76" i="23" s="1"/>
  <c r="AK77" i="23" s="1"/>
  <c r="AK78" i="23" s="1"/>
  <c r="AK79" i="23" s="1"/>
  <c r="AK80" i="23" s="1"/>
  <c r="AK81" i="23" s="1"/>
  <c r="AK82" i="23" s="1"/>
  <c r="AK83" i="23" s="1"/>
  <c r="AK84" i="23" s="1"/>
  <c r="AK85" i="23" s="1"/>
  <c r="AK86" i="23" s="1"/>
  <c r="AK87" i="23" s="1"/>
  <c r="AK88" i="23" s="1"/>
  <c r="AK89" i="23" s="1"/>
  <c r="AK90" i="23" s="1"/>
  <c r="AK91" i="23" l="1"/>
  <c r="AK92" i="23"/>
  <c r="AK93" i="23" s="1"/>
  <c r="AK94" i="23" l="1"/>
  <c r="AK95" i="23" s="1"/>
  <c r="AK96" i="23" s="1"/>
  <c r="AK97" i="23" s="1"/>
  <c r="AK98" i="23" s="1"/>
  <c r="AK99" i="23" s="1"/>
  <c r="AK100" i="23" s="1"/>
  <c r="AK101" i="23" l="1"/>
  <c r="AK102" i="23" s="1"/>
  <c r="AK103" i="23" s="1"/>
  <c r="AK104" i="23" l="1"/>
  <c r="AK105" i="23" l="1"/>
  <c r="AK106" i="23"/>
  <c r="AK107" i="23" s="1"/>
  <c r="AK108" i="23" l="1"/>
  <c r="AK109" i="23" l="1"/>
  <c r="AK110" i="23" s="1"/>
  <c r="AK111" i="23" s="1"/>
  <c r="AK112" i="23" s="1"/>
  <c r="AK113" i="23" s="1"/>
  <c r="AK114" i="23" s="1"/>
  <c r="AK115" i="23" s="1"/>
  <c r="AK116" i="23" s="1"/>
  <c r="AK117" i="23"/>
  <c r="AK118" i="23" l="1"/>
  <c r="AK119" i="23" s="1"/>
  <c r="AK120" i="23"/>
  <c r="AK121" i="23" l="1"/>
  <c r="AK122" i="23" l="1"/>
  <c r="AK123" i="23" l="1"/>
  <c r="AK124" i="23" l="1"/>
  <c r="AK125" i="23" l="1"/>
  <c r="AK126" i="23"/>
  <c r="AK127" i="23"/>
  <c r="AK128" i="23" s="1"/>
  <c r="AK129" i="23" l="1"/>
  <c r="AK130" i="23"/>
  <c r="AK131" i="23" s="1"/>
  <c r="AK132" i="23" l="1"/>
  <c r="AK137" i="23"/>
  <c r="AK133" i="23" l="1"/>
  <c r="AK134" i="23" l="1"/>
  <c r="AK135" i="23" l="1"/>
  <c r="AK136" i="23" l="1"/>
  <c r="AK138" i="23" s="1"/>
  <c r="AK139" i="23" l="1"/>
  <c r="AK145" i="23"/>
  <c r="AK140" i="23" l="1"/>
  <c r="AK141" i="23" s="1"/>
  <c r="AK146" i="23"/>
  <c r="AK142" i="23" l="1"/>
  <c r="AK144" i="23" s="1"/>
  <c r="AK147" i="23"/>
  <c r="AK143" i="23" l="1"/>
  <c r="AK148" i="23"/>
  <c r="AK149" i="23"/>
  <c r="AK150" i="23" s="1"/>
  <c r="AK151" i="23" s="1"/>
  <c r="AK152" i="23" l="1"/>
  <c r="AK153" i="23" s="1"/>
  <c r="AK154" i="23" s="1"/>
  <c r="AK155" i="23" s="1"/>
  <c r="AK156" i="23" s="1"/>
  <c r="AK157" i="23" s="1"/>
  <c r="AK158" i="23" s="1"/>
  <c r="AK159" i="23" s="1"/>
  <c r="AK160" i="23" s="1"/>
  <c r="AK161" i="23" s="1"/>
  <c r="AK162" i="23" s="1"/>
  <c r="AK163" i="23" l="1"/>
  <c r="AK164" i="23" s="1"/>
  <c r="AK165" i="23" s="1"/>
  <c r="AK166" i="23" s="1"/>
  <c r="AK167" i="23" s="1"/>
  <c r="AK168" i="23" s="1"/>
  <c r="AK169" i="23" s="1"/>
  <c r="AK170" i="23"/>
  <c r="AK171" i="23" s="1"/>
  <c r="AK172" i="23" s="1"/>
  <c r="AK173" i="23" s="1"/>
  <c r="AK174" i="23" l="1"/>
  <c r="AK175" i="23"/>
  <c r="AK176" i="23" s="1"/>
  <c r="AK177" i="23" s="1"/>
  <c r="AK178" i="23" s="1"/>
  <c r="AK179" i="23" s="1"/>
  <c r="AK180" i="23" s="1"/>
  <c r="AK181" i="23" s="1"/>
  <c r="AK182" i="23" s="1"/>
  <c r="AK183" i="23" s="1"/>
  <c r="AK184" i="23" s="1"/>
  <c r="AK185" i="23" s="1"/>
  <c r="AK186" i="23" s="1"/>
  <c r="AK187" i="23" s="1"/>
  <c r="AK188" i="23" s="1"/>
  <c r="AK189" i="23" s="1"/>
  <c r="AK190" i="23" s="1"/>
  <c r="AK191" i="23" s="1"/>
  <c r="AK192" i="23" s="1"/>
  <c r="AK193" i="23" s="1"/>
  <c r="AK194" i="23" s="1"/>
  <c r="AK195" i="23" l="1"/>
  <c r="AK196" i="23" s="1"/>
  <c r="AK197" i="23" s="1"/>
  <c r="AK198" i="23" l="1"/>
  <c r="AK199" i="23" s="1"/>
  <c r="AK200" i="23" s="1"/>
  <c r="AK201" i="23" s="1"/>
  <c r="AK202" i="23" s="1"/>
  <c r="AK203" i="23" s="1"/>
  <c r="AK204" i="23" s="1"/>
  <c r="AK205" i="23" s="1"/>
  <c r="AK206" i="23" l="1"/>
  <c r="AK207" i="23" s="1"/>
  <c r="AK208" i="23" s="1"/>
  <c r="AK209" i="23" s="1"/>
  <c r="AK210" i="23" s="1"/>
  <c r="AK211" i="23" l="1"/>
  <c r="AK212" i="23" l="1"/>
  <c r="AK213" i="23" s="1"/>
  <c r="AK214" i="23" s="1"/>
  <c r="AK215" i="23" s="1"/>
  <c r="AK216" i="23" l="1"/>
  <c r="AK217" i="23" s="1"/>
  <c r="AK218" i="23" s="1"/>
  <c r="AK219" i="23" s="1"/>
  <c r="AK220" i="23" s="1"/>
  <c r="AK221" i="23" s="1"/>
  <c r="AK222" i="23" s="1"/>
  <c r="AK223" i="23" s="1"/>
  <c r="AK224" i="23" s="1"/>
  <c r="AK225" i="23" s="1"/>
  <c r="AK226" i="23" s="1"/>
  <c r="AK227" i="23" s="1"/>
  <c r="AK228" i="23" s="1"/>
  <c r="AK229" i="23" s="1"/>
  <c r="AK230" i="23" s="1"/>
  <c r="AK231" i="23" s="1"/>
  <c r="AK232" i="23" s="1"/>
  <c r="AK233" i="23" s="1"/>
  <c r="AK234" i="23" s="1"/>
  <c r="AK235" i="23" s="1"/>
  <c r="AK236" i="23" s="1"/>
  <c r="AK237" i="23" s="1"/>
  <c r="AK238" i="23" s="1"/>
  <c r="AK239" i="23" s="1"/>
  <c r="AK240" i="23" s="1"/>
  <c r="AK241" i="23" s="1"/>
  <c r="AK242" i="23" s="1"/>
  <c r="AK243" i="23" s="1"/>
  <c r="AK244" i="23" s="1"/>
  <c r="AK245" i="23" s="1"/>
  <c r="AK246" i="23" s="1"/>
  <c r="AK247" i="23" s="1"/>
  <c r="AK248" i="23" s="1"/>
  <c r="AK249" i="23" s="1"/>
  <c r="AK250" i="23" s="1"/>
  <c r="AK251" i="23" l="1"/>
  <c r="AK252" i="23" s="1"/>
  <c r="AK253" i="23" s="1"/>
  <c r="AK254" i="23" s="1"/>
  <c r="AK255" i="23" s="1"/>
  <c r="AK256" i="23" s="1"/>
  <c r="AK257" i="23" s="1"/>
  <c r="AK258" i="23" s="1"/>
  <c r="AK259" i="23" s="1"/>
  <c r="AK260" i="23" s="1"/>
  <c r="AK261" i="23" s="1"/>
  <c r="AK262" i="23" s="1"/>
  <c r="AK263" i="23" s="1"/>
  <c r="AK264" i="23" s="1"/>
  <c r="AK265" i="23" s="1"/>
  <c r="AK266" i="23" s="1"/>
  <c r="AK267" i="23" s="1"/>
  <c r="AK268" i="23" s="1"/>
  <c r="AK269" i="23" s="1"/>
  <c r="AK270" i="23" s="1"/>
  <c r="AK271" i="23" s="1"/>
  <c r="AK272" i="23" s="1"/>
  <c r="AK273" i="23" s="1"/>
  <c r="AK274" i="23" s="1"/>
  <c r="AK275" i="23" s="1"/>
  <c r="AK276" i="23" s="1"/>
  <c r="AK277" i="23" s="1"/>
  <c r="AK278" i="23" s="1"/>
  <c r="AK279" i="23" s="1"/>
  <c r="AK280" i="23" s="1"/>
  <c r="AK281" i="23" s="1"/>
  <c r="AK282" i="23" s="1"/>
  <c r="AK283" i="23" s="1"/>
  <c r="AK284" i="23" s="1"/>
  <c r="AK285" i="23" s="1"/>
  <c r="AK286" i="23" s="1"/>
  <c r="AK287" i="23" s="1"/>
  <c r="AK288" i="23" s="1"/>
  <c r="AK289" i="23" s="1"/>
  <c r="AK290" i="23" s="1"/>
  <c r="AK291" i="23" s="1"/>
  <c r="AK292" i="23" s="1"/>
  <c r="AK293" i="23" s="1"/>
  <c r="AK294" i="23" s="1"/>
  <c r="AK295" i="23" s="1"/>
  <c r="AK296" i="23" s="1"/>
  <c r="AK297" i="23" s="1"/>
  <c r="AK298" i="23" l="1"/>
  <c r="AK299" i="23" s="1"/>
  <c r="AK300" i="23" s="1"/>
  <c r="AK301" i="23" l="1"/>
  <c r="AK302" i="23" s="1"/>
  <c r="AK303" i="23" s="1"/>
  <c r="AK304" i="23" s="1"/>
  <c r="AK305" i="23" s="1"/>
  <c r="AK306" i="23" s="1"/>
  <c r="AK307" i="23" s="1"/>
  <c r="AK308" i="23" s="1"/>
  <c r="AK309" i="23" s="1"/>
  <c r="AK310" i="23" s="1"/>
  <c r="AK311" i="23" s="1"/>
  <c r="AK312" i="23" s="1"/>
  <c r="AK313" i="23" s="1"/>
  <c r="AK314" i="23" s="1"/>
  <c r="AK315" i="23" s="1"/>
  <c r="AK316" i="23" l="1"/>
  <c r="AK317" i="23" s="1"/>
  <c r="AK318" i="23" s="1"/>
  <c r="AK319" i="23" s="1"/>
  <c r="AK320" i="23" l="1"/>
  <c r="AK321" i="23" l="1"/>
  <c r="AK322" i="23" l="1"/>
  <c r="AK323" i="23" l="1"/>
  <c r="AK324" i="23" l="1"/>
  <c r="AK325" i="23" l="1"/>
  <c r="AK326" i="23" l="1"/>
  <c r="AK327" i="23" l="1"/>
  <c r="AK328" i="23" l="1"/>
  <c r="AK329" i="23" l="1"/>
  <c r="AK330" i="23" l="1"/>
  <c r="AK331" i="23" l="1"/>
  <c r="AK404" i="23"/>
  <c r="AK332" i="23" l="1"/>
  <c r="AK333" i="23" l="1"/>
  <c r="AK334" i="23" l="1"/>
  <c r="AK335" i="23" l="1"/>
  <c r="AK336" i="23" l="1"/>
  <c r="AK337" i="23" l="1"/>
  <c r="AK338" i="23" l="1"/>
  <c r="AK339" i="23" s="1"/>
  <c r="AK340" i="23" s="1"/>
  <c r="AK341" i="23" s="1"/>
  <c r="AK342" i="23" s="1"/>
  <c r="AK343" i="23" s="1"/>
  <c r="AK344" i="23" s="1"/>
  <c r="AK345" i="23" s="1"/>
  <c r="AK346" i="23" s="1"/>
  <c r="AK347" i="23" s="1"/>
  <c r="AK348" i="23" s="1"/>
  <c r="AK349" i="23" s="1"/>
  <c r="AK350" i="23" s="1"/>
  <c r="AK351" i="23" s="1"/>
  <c r="AK352" i="23" s="1"/>
  <c r="AK353" i="23" s="1"/>
  <c r="AK354" i="23" s="1"/>
  <c r="AK355" i="23" s="1"/>
  <c r="AK356" i="23" s="1"/>
  <c r="AK357" i="23" s="1"/>
  <c r="AK358" i="23" s="1"/>
  <c r="AK359" i="23" s="1"/>
  <c r="AK360" i="23" s="1"/>
  <c r="AK361" i="23" s="1"/>
  <c r="AK362" i="23" s="1"/>
  <c r="AK363" i="23" s="1"/>
  <c r="AK364" i="23" s="1"/>
  <c r="AK365" i="23" s="1"/>
  <c r="AK366" i="23" s="1"/>
  <c r="AK367" i="23" l="1"/>
  <c r="AK368" i="23" s="1"/>
  <c r="AK369" i="23" l="1"/>
  <c r="AK370" i="23" s="1"/>
  <c r="AK371" i="23" s="1"/>
  <c r="AK372" i="23" s="1"/>
  <c r="AK373" i="23" s="1"/>
  <c r="AK374" i="23" l="1"/>
  <c r="AK375" i="23" l="1"/>
  <c r="AK376" i="23" l="1"/>
  <c r="AK377" i="23" l="1"/>
  <c r="AK378" i="23" l="1"/>
  <c r="AK390" i="23"/>
  <c r="AK396" i="23"/>
  <c r="AK379" i="23" l="1"/>
  <c r="AK380" i="23" s="1"/>
  <c r="AK381" i="23" s="1"/>
  <c r="AK382" i="23" s="1"/>
  <c r="AK383" i="23" s="1"/>
  <c r="AK384" i="23" s="1"/>
  <c r="AK385" i="23" s="1"/>
  <c r="AK391" i="23"/>
  <c r="AK397" i="23"/>
  <c r="AK386" i="23" l="1"/>
  <c r="AK395" i="23"/>
  <c r="AK387" i="23" l="1"/>
  <c r="AK392" i="23"/>
  <c r="AK393" i="23" s="1"/>
  <c r="AK388" i="23" l="1"/>
  <c r="AK389" i="23" s="1"/>
  <c r="AK394" i="23" s="1"/>
  <c r="AK399" i="23" s="1"/>
  <c r="AK398" i="23"/>
  <c r="AK400" i="23"/>
  <c r="AK401" i="23"/>
  <c r="AK402" i="23" s="1"/>
  <c r="AK403" i="23" s="1"/>
  <c r="AK405" i="23" s="1"/>
  <c r="AK409" i="23" l="1"/>
  <c r="AK411" i="23" s="1"/>
  <c r="AK412" i="23" s="1"/>
  <c r="AK413" i="23" s="1"/>
  <c r="AK414" i="23" s="1"/>
  <c r="AK415" i="23" l="1"/>
  <c r="AK763" i="23"/>
  <c r="AK421" i="23" l="1"/>
  <c r="AK422" i="23" s="1"/>
  <c r="AK416" i="23"/>
  <c r="AK434" i="23"/>
  <c r="AK516" i="23"/>
  <c r="AK417" i="23" l="1"/>
  <c r="AK439" i="23"/>
  <c r="AK435" i="23"/>
  <c r="AK418" i="23" l="1"/>
  <c r="AK419" i="23"/>
  <c r="AK438" i="23"/>
  <c r="AK1078" i="23"/>
  <c r="AK420" i="23" l="1"/>
  <c r="AK423" i="23" s="1"/>
  <c r="AK440" i="23"/>
  <c r="AK441" i="23" s="1"/>
  <c r="AK442" i="23" s="1"/>
  <c r="AK443" i="23" s="1"/>
  <c r="AK453" i="23"/>
  <c r="AK428" i="23" l="1"/>
  <c r="AK424" i="23"/>
  <c r="AK433" i="23"/>
  <c r="AK444" i="23"/>
  <c r="AK445" i="23" s="1"/>
  <c r="AK541" i="23"/>
  <c r="AK446" i="23" l="1"/>
  <c r="AK454" i="23"/>
  <c r="AK456" i="23" s="1"/>
  <c r="AK666" i="23"/>
  <c r="AK649" i="23"/>
  <c r="AK455" i="23" l="1"/>
  <c r="AK457" i="23"/>
  <c r="AK471" i="23" s="1"/>
  <c r="AK547" i="23"/>
  <c r="AK668" i="23"/>
  <c r="AK458" i="23" l="1"/>
  <c r="AK554" i="23"/>
  <c r="AK460" i="23" l="1"/>
  <c r="AK583" i="23"/>
  <c r="AK461" i="23" l="1"/>
  <c r="AK544" i="23"/>
  <c r="AK562" i="23"/>
  <c r="AK578" i="23"/>
  <c r="AK588" i="23"/>
  <c r="AK462" i="23" l="1"/>
  <c r="AK581" i="23"/>
  <c r="AK582" i="23" s="1"/>
  <c r="AK599" i="23"/>
  <c r="AK601" i="23" s="1"/>
  <c r="AK988" i="23"/>
  <c r="AK722" i="23"/>
  <c r="AK992" i="23"/>
  <c r="AK464" i="23" l="1"/>
  <c r="AK514" i="23"/>
  <c r="AK723" i="23"/>
  <c r="AK1046" i="23"/>
  <c r="AK1005" i="23"/>
  <c r="AK465" i="23" l="1"/>
  <c r="AK1027" i="23"/>
  <c r="AK1094" i="23"/>
  <c r="AK1096" i="23" s="1"/>
  <c r="AK467" i="23" l="1"/>
  <c r="AK680" i="23"/>
  <c r="AK755" i="23"/>
  <c r="AK470" i="23" l="1"/>
  <c r="AK781" i="23"/>
  <c r="AK472" i="23" l="1"/>
  <c r="AK499" i="23"/>
  <c r="AK776" i="23"/>
  <c r="AK473" i="23" l="1"/>
  <c r="AK501" i="23"/>
  <c r="AK700" i="23"/>
  <c r="AK801" i="23"/>
  <c r="AK474" i="23" l="1"/>
  <c r="AK475" i="23" s="1"/>
  <c r="AK476" i="23" s="1"/>
  <c r="AK477" i="23" s="1"/>
  <c r="AK478" i="23" s="1"/>
  <c r="AK479" i="23" s="1"/>
  <c r="AK480" i="23" s="1"/>
  <c r="AK481" i="23" s="1"/>
  <c r="AK482" i="23" s="1"/>
  <c r="AK483" i="23" s="1"/>
  <c r="AK484" i="23" s="1"/>
  <c r="AK485" i="23" s="1"/>
  <c r="AK486" i="23" s="1"/>
  <c r="AK487" i="23" s="1"/>
  <c r="AK488" i="23" s="1"/>
  <c r="AK489" i="23" s="1"/>
  <c r="AK504" i="23"/>
  <c r="AK505" i="23" s="1"/>
  <c r="AK506" i="23" s="1"/>
  <c r="AK518" i="23"/>
  <c r="AK707" i="23"/>
  <c r="AK806" i="23"/>
  <c r="AK818" i="23"/>
  <c r="AK490" i="23" l="1"/>
  <c r="AK491" i="23" s="1"/>
  <c r="AK492" i="23" s="1"/>
  <c r="AK493" i="23" s="1"/>
  <c r="AK494" i="23" s="1"/>
  <c r="AK495" i="23" s="1"/>
  <c r="AK496" i="23" s="1"/>
  <c r="AK497" i="23" s="1"/>
  <c r="AK498" i="23" s="1"/>
  <c r="AK519" i="23"/>
  <c r="AK814" i="23"/>
  <c r="AK520" i="23" l="1"/>
  <c r="AK521" i="23" l="1"/>
  <c r="AK808" i="23"/>
  <c r="AK823" i="23"/>
  <c r="AK863" i="23"/>
  <c r="AK853" i="23"/>
  <c r="AK522" i="23" l="1"/>
  <c r="AK876" i="23"/>
  <c r="AK873" i="23"/>
  <c r="AK906" i="23"/>
  <c r="AK523" i="23" l="1"/>
  <c r="AK929" i="23"/>
  <c r="AK525" i="23" l="1"/>
  <c r="AK524" i="23"/>
  <c r="AK885" i="23"/>
  <c r="AK1003" i="23"/>
  <c r="AK532" i="23" l="1"/>
  <c r="AK526" i="23"/>
  <c r="AK527" i="23" l="1"/>
  <c r="AK896" i="23"/>
  <c r="AK902" i="23" s="1"/>
  <c r="AK887" i="23"/>
  <c r="AK935" i="23"/>
  <c r="AK937" i="23" s="1"/>
  <c r="AK528" i="23" l="1"/>
  <c r="AK891" i="23"/>
  <c r="AK880" i="23"/>
  <c r="AK893" i="23" s="1"/>
  <c r="AK916" i="23"/>
  <c r="AK917" i="23" s="1"/>
  <c r="AK918" i="23" s="1"/>
  <c r="AK530" i="23" l="1"/>
  <c r="AK531" i="23" s="1"/>
  <c r="AK924" i="23"/>
  <c r="AK907" i="23"/>
  <c r="AK960" i="23"/>
  <c r="AK939" i="23"/>
  <c r="AK533" i="23" l="1"/>
  <c r="AK908" i="23"/>
  <c r="AK910" i="23" s="1"/>
  <c r="AK912" i="23" s="1"/>
  <c r="AK920" i="23"/>
  <c r="AK923" i="23" s="1"/>
  <c r="AK949" i="23"/>
  <c r="AK940" i="23"/>
  <c r="AK534" i="23" l="1"/>
  <c r="AK540" i="23"/>
  <c r="AK535" i="23"/>
  <c r="AK537" i="23" s="1"/>
  <c r="AK538" i="23" s="1"/>
  <c r="AK941" i="23"/>
  <c r="AK542" i="23" l="1"/>
  <c r="AK543" i="23"/>
  <c r="AK549" i="23" s="1"/>
  <c r="AK552" i="23" s="1"/>
  <c r="AK553" i="23" s="1"/>
  <c r="AK555" i="23" s="1"/>
  <c r="AK556" i="23" s="1"/>
  <c r="AK557" i="23" s="1"/>
  <c r="AK558" i="23" s="1"/>
  <c r="AK560" i="23" s="1"/>
  <c r="AK944" i="23"/>
  <c r="AK954" i="23"/>
  <c r="AK955" i="23" s="1"/>
  <c r="AK957" i="23"/>
  <c r="AK961" i="23"/>
  <c r="AK564" i="23" l="1"/>
  <c r="AK565" i="23" s="1"/>
  <c r="AK561" i="23"/>
  <c r="AK576" i="23"/>
  <c r="AK566" i="23"/>
  <c r="AK966" i="23"/>
  <c r="AK964" i="23"/>
  <c r="AK568" i="23" l="1"/>
  <c r="AK567" i="23"/>
  <c r="AK965" i="23"/>
  <c r="AK986" i="23" s="1"/>
  <c r="AK972" i="23"/>
  <c r="AK973" i="23" s="1"/>
  <c r="AK969" i="23"/>
  <c r="AK990" i="23"/>
  <c r="AK571" i="23" l="1"/>
  <c r="AK572" i="23" s="1"/>
  <c r="AK995" i="23"/>
  <c r="AK579" i="23" l="1"/>
  <c r="AK584" i="23" s="1"/>
  <c r="AK585" i="23" s="1"/>
  <c r="AK587" i="23" s="1"/>
  <c r="AK574" i="23"/>
  <c r="AK575" i="23" s="1"/>
  <c r="AK577" i="23"/>
  <c r="AK598" i="23"/>
  <c r="AK591" i="23"/>
  <c r="AK592" i="23" s="1"/>
  <c r="AK1004" i="23"/>
  <c r="AK1009" i="23"/>
  <c r="AK1011" i="23" s="1"/>
  <c r="AK1015" i="23" s="1"/>
  <c r="AK1008" i="23"/>
  <c r="AK1026" i="23"/>
  <c r="AK1028" i="23" s="1"/>
  <c r="AK593" i="23" l="1"/>
  <c r="AK602" i="23"/>
  <c r="AK603" i="23" s="1"/>
  <c r="AK604" i="23" s="1"/>
  <c r="AK606" i="23" s="1"/>
  <c r="AK607" i="23" s="1"/>
  <c r="AK609" i="23" s="1"/>
  <c r="AK610" i="23" s="1"/>
  <c r="AK1033" i="23"/>
  <c r="AK613" i="23" l="1"/>
  <c r="AK614" i="23" s="1"/>
  <c r="AK615" i="23" s="1"/>
  <c r="AK616" i="23" s="1"/>
  <c r="AK617" i="23" s="1"/>
  <c r="AK618" i="23" s="1"/>
  <c r="AK619" i="23" s="1"/>
  <c r="AK612" i="23"/>
  <c r="AK622" i="23"/>
  <c r="AK623" i="23" s="1"/>
  <c r="AK1045" i="23"/>
  <c r="AK1048" i="23" s="1"/>
  <c r="AK1049" i="23"/>
  <c r="AK1050" i="23" s="1"/>
  <c r="AK1052" i="23" s="1"/>
  <c r="AK1054" i="23" s="1"/>
  <c r="AK1058" i="23" s="1"/>
  <c r="AK624" i="23" l="1"/>
  <c r="AK625" i="23" s="1"/>
  <c r="AK626" i="23" s="1"/>
  <c r="AK627" i="23" s="1"/>
  <c r="AK628" i="23" s="1"/>
  <c r="AK629" i="23" s="1"/>
  <c r="AK631" i="23" s="1"/>
  <c r="AK1060" i="23"/>
  <c r="AK632" i="23" l="1"/>
  <c r="AK1061" i="23"/>
  <c r="AK1063" i="23"/>
  <c r="AK1064" i="23" s="1"/>
  <c r="AK1065" i="23" s="1"/>
  <c r="AK1066" i="23" s="1"/>
  <c r="AK1067" i="23" s="1"/>
  <c r="AK1068" i="23" s="1"/>
  <c r="AK633" i="23" l="1"/>
  <c r="AK634" i="23" s="1"/>
  <c r="AK635" i="23" s="1"/>
  <c r="AK636" i="23" s="1"/>
  <c r="AK1062" i="23"/>
  <c r="AK1069" i="23"/>
  <c r="AK1070" i="23" s="1"/>
  <c r="AK1071" i="23" s="1"/>
  <c r="AK1072" i="23" s="1"/>
  <c r="AK1073" i="23" s="1"/>
  <c r="AK1074" i="23" s="1"/>
  <c r="AK1075" i="23" s="1"/>
  <c r="AK1076" i="23" s="1"/>
  <c r="AK1077" i="23" s="1"/>
  <c r="AK1079" i="23" s="1"/>
  <c r="AK1080" i="23" s="1"/>
  <c r="AK637" i="23" l="1"/>
  <c r="AK638" i="23" l="1"/>
  <c r="AK647" i="23"/>
  <c r="AK648" i="23" s="1"/>
  <c r="AK650" i="23" s="1"/>
  <c r="AK651" i="23" s="1"/>
  <c r="AK652" i="23" s="1"/>
  <c r="AK653" i="23" s="1"/>
  <c r="AK655" i="23" s="1"/>
  <c r="AK656" i="23" s="1"/>
  <c r="AK639" i="23" l="1"/>
  <c r="AK640" i="23" s="1"/>
  <c r="AK641" i="23" s="1"/>
  <c r="AK643" i="23" s="1"/>
  <c r="AK644" i="23" s="1"/>
  <c r="AK646" i="23" s="1"/>
  <c r="AK657" i="23"/>
  <c r="AK658" i="23" s="1"/>
  <c r="AK661" i="23" l="1"/>
  <c r="AK662" i="23" s="1"/>
  <c r="AK663" i="23" s="1"/>
  <c r="AK664" i="23" s="1"/>
  <c r="AK665" i="23" s="1"/>
  <c r="AK660" i="23"/>
  <c r="AK667" i="23"/>
  <c r="AK669" i="23" l="1"/>
  <c r="AK677" i="23"/>
  <c r="AK678" i="23" s="1"/>
  <c r="AK670" i="23" l="1"/>
  <c r="AK674" i="23" s="1"/>
  <c r="AK695" i="23"/>
  <c r="AK694" i="23"/>
  <c r="AK675" i="23" l="1"/>
  <c r="AK676" i="23" s="1"/>
  <c r="AK679" i="23" s="1"/>
  <c r="AK681" i="23" s="1"/>
  <c r="AK682" i="23" s="1"/>
  <c r="AK684" i="23" s="1"/>
  <c r="AK685" i="23" s="1"/>
  <c r="AK686" i="23" s="1"/>
  <c r="AK712" i="23"/>
  <c r="AK714" i="23" s="1"/>
  <c r="AK689" i="23" l="1"/>
  <c r="AK690" i="23" s="1"/>
  <c r="AK691" i="23" s="1"/>
  <c r="AK692" i="23" s="1"/>
  <c r="AK696" i="23"/>
  <c r="AK697" i="23" s="1"/>
  <c r="AK698" i="23" s="1"/>
  <c r="AK699" i="23" s="1"/>
  <c r="AK701" i="23" s="1"/>
  <c r="AK719" i="23"/>
  <c r="AK716" i="23"/>
  <c r="AK704" i="23" l="1"/>
  <c r="AK706" i="23" s="1"/>
  <c r="AK708" i="23" s="1"/>
  <c r="AK710" i="23" s="1"/>
  <c r="AK702" i="23"/>
  <c r="AK715" i="23"/>
  <c r="AK717" i="23"/>
  <c r="AK721" i="23"/>
  <c r="AK720" i="23"/>
  <c r="AK718" i="23" l="1"/>
  <c r="AK724" i="23"/>
  <c r="AK728" i="23" l="1"/>
  <c r="AK725" i="23"/>
  <c r="AK726" i="23" s="1"/>
  <c r="AK730" i="23" l="1"/>
  <c r="AK731" i="23" s="1"/>
  <c r="AK733" i="23" s="1"/>
  <c r="AK735" i="23" s="1"/>
  <c r="AK738" i="23" s="1"/>
  <c r="AK740" i="23" s="1"/>
  <c r="AK741" i="23" s="1"/>
  <c r="AK742" i="23" l="1"/>
  <c r="AK762" i="23" l="1"/>
  <c r="AK743" i="23"/>
  <c r="AK744" i="23" s="1"/>
  <c r="AK745" i="23" s="1"/>
  <c r="AK746" i="23" s="1"/>
  <c r="AK747" i="23" s="1"/>
  <c r="AK748" i="23" s="1"/>
  <c r="AK749" i="23" s="1"/>
  <c r="AK750" i="23" s="1"/>
  <c r="AK751" i="23" s="1"/>
  <c r="AK752" i="23" s="1"/>
  <c r="AK756" i="23" s="1"/>
  <c r="AK758" i="23" s="1"/>
  <c r="AK759" i="23" s="1"/>
  <c r="AK761" i="23" s="1"/>
  <c r="AK770" i="23" l="1"/>
  <c r="AK771" i="23" s="1"/>
  <c r="AK764" i="23"/>
  <c r="AK769" i="23" s="1"/>
  <c r="AK772" i="23" l="1"/>
  <c r="AK773" i="23" s="1"/>
  <c r="AK774" i="23" s="1"/>
  <c r="AK775" i="23" s="1"/>
  <c r="AK777" i="23" s="1"/>
  <c r="AK778" i="23" s="1"/>
  <c r="AK779" i="23" s="1"/>
  <c r="AK783" i="23" s="1"/>
  <c r="AK784" i="23" l="1"/>
  <c r="AK785" i="23" s="1"/>
  <c r="AK786" i="23" s="1"/>
  <c r="AK787" i="23" l="1"/>
  <c r="AK798" i="23"/>
  <c r="AK788" i="23"/>
  <c r="AK791" i="23" s="1"/>
  <c r="AK793" i="23" s="1"/>
  <c r="AK795" i="23" l="1"/>
  <c r="AK796" i="23" s="1"/>
  <c r="AK797" i="23" s="1"/>
  <c r="AK803" i="23"/>
  <c r="AK799" i="23"/>
  <c r="AK800" i="23" l="1"/>
  <c r="AK802" i="23" s="1"/>
  <c r="AK805" i="23"/>
  <c r="AK807" i="23" s="1"/>
  <c r="AK812" i="23" s="1"/>
  <c r="AK813" i="23" s="1"/>
  <c r="AK817" i="23" s="1"/>
  <c r="AK820" i="23" s="1"/>
  <c r="AK821" i="23" s="1"/>
  <c r="AK824" i="23" s="1"/>
  <c r="AK826" i="23" l="1"/>
  <c r="AK827" i="23" s="1"/>
  <c r="AK828" i="23" s="1"/>
  <c r="AK829" i="23" s="1"/>
  <c r="AK825" i="23"/>
  <c r="AK864" i="23"/>
  <c r="AK857" i="23"/>
  <c r="AK832" i="23" l="1"/>
  <c r="AK831" i="23"/>
  <c r="AK845" i="23"/>
  <c r="AK866" i="23"/>
  <c r="AK846" i="23" l="1"/>
  <c r="AK834" i="23"/>
  <c r="AK838" i="23" s="1"/>
  <c r="AK839" i="23" s="1"/>
  <c r="AK841" i="23" s="1"/>
  <c r="AK842" i="23" s="1"/>
  <c r="AK833" i="23"/>
  <c r="AK847" i="23"/>
  <c r="AK849" i="23" s="1"/>
  <c r="AK851" i="23" s="1"/>
  <c r="AK869" i="23"/>
  <c r="AK867" i="23"/>
  <c r="AK852" i="23" l="1"/>
  <c r="AK859" i="23"/>
  <c r="AK872" i="23"/>
  <c r="AK870" i="23"/>
  <c r="AK871" i="23" l="1"/>
  <c r="AK862" i="23"/>
  <c r="AK865" i="23"/>
  <c r="AK874" i="23"/>
  <c r="AK875" i="23" s="1"/>
  <c r="AK877" i="23" l="1"/>
  <c r="AK878" i="23" s="1"/>
  <c r="AK879" i="23" s="1"/>
  <c r="C15" i="24" l="1"/>
  <c r="G15" i="24"/>
  <c r="D15" i="24"/>
  <c r="C16" i="24"/>
  <c r="G13" i="24"/>
  <c r="E16" i="24"/>
  <c r="D17" i="24"/>
  <c r="E14" i="24"/>
  <c r="E13" i="24"/>
  <c r="A14" i="24"/>
  <c r="B14" i="24" s="1"/>
  <c r="A16" i="24"/>
  <c r="B16" i="24" s="1"/>
  <c r="A13" i="24"/>
  <c r="B13" i="24" s="1"/>
  <c r="D16" i="24"/>
  <c r="C14" i="24"/>
  <c r="G17" i="24"/>
  <c r="F13" i="24"/>
  <c r="C17" i="24"/>
  <c r="E15" i="24"/>
  <c r="E17" i="24"/>
  <c r="G14" i="24"/>
  <c r="F16" i="24"/>
  <c r="F14" i="24"/>
  <c r="A17" i="24"/>
  <c r="B17" i="24" s="1"/>
  <c r="G16" i="24"/>
  <c r="A15" i="24"/>
  <c r="B15" i="24" s="1"/>
  <c r="F15" i="24"/>
  <c r="C13" i="24"/>
  <c r="D13" i="24"/>
  <c r="D14" i="24"/>
  <c r="F17" i="24"/>
  <c r="D11" i="24"/>
  <c r="A47" i="24"/>
  <c r="B47" i="24" s="1"/>
  <c r="F38" i="24"/>
  <c r="F29" i="24"/>
  <c r="D27" i="24"/>
  <c r="G31" i="24"/>
  <c r="C32" i="24"/>
  <c r="C21" i="24"/>
  <c r="D22" i="24"/>
  <c r="G45" i="24"/>
  <c r="G41" i="24"/>
  <c r="A30" i="24"/>
  <c r="B30" i="24" s="1"/>
  <c r="F35" i="24"/>
  <c r="G24" i="24"/>
  <c r="F22" i="24"/>
  <c r="E35" i="24"/>
  <c r="A39" i="24"/>
  <c r="B39" i="24" s="1"/>
  <c r="G37" i="24"/>
  <c r="F31" i="24"/>
  <c r="A27" i="24"/>
  <c r="B27" i="24" s="1"/>
  <c r="F43" i="24"/>
  <c r="F30" i="24"/>
  <c r="F25" i="24"/>
  <c r="F18" i="24"/>
  <c r="D45" i="24"/>
  <c r="D34" i="24"/>
  <c r="G28" i="24"/>
  <c r="G36" i="24"/>
  <c r="F27" i="24"/>
  <c r="D47" i="24"/>
  <c r="A20" i="24"/>
  <c r="B20" i="24" s="1"/>
  <c r="C42" i="24"/>
  <c r="F26" i="24"/>
  <c r="E23" i="24"/>
  <c r="A29" i="24"/>
  <c r="B29" i="24" s="1"/>
  <c r="D40" i="24"/>
  <c r="G21" i="24"/>
  <c r="D41" i="24"/>
  <c r="G35" i="24"/>
  <c r="F41" i="24"/>
  <c r="F44" i="24"/>
  <c r="E24" i="24"/>
  <c r="C39" i="24"/>
  <c r="F20" i="24"/>
  <c r="A24" i="24"/>
  <c r="B24" i="24" s="1"/>
  <c r="A40" i="24"/>
  <c r="B40" i="24" s="1"/>
  <c r="C41" i="24"/>
  <c r="E22" i="24"/>
  <c r="A43" i="24"/>
  <c r="B43" i="24" s="1"/>
  <c r="C19" i="24"/>
  <c r="F36" i="24"/>
  <c r="D37" i="24"/>
  <c r="G26" i="24"/>
  <c r="D21" i="24"/>
  <c r="C38" i="24"/>
  <c r="A35" i="24"/>
  <c r="B35" i="24" s="1"/>
  <c r="A34" i="24"/>
  <c r="B34" i="24" s="1"/>
  <c r="E21" i="24"/>
  <c r="E38" i="24"/>
  <c r="C37" i="24"/>
  <c r="D39" i="24"/>
  <c r="E33" i="24"/>
  <c r="C33" i="24"/>
  <c r="G39" i="24"/>
  <c r="E42" i="24"/>
  <c r="A38" i="24"/>
  <c r="B38" i="24" s="1"/>
  <c r="G38" i="24"/>
  <c r="F21" i="24"/>
  <c r="A41" i="24"/>
  <c r="B41" i="24" s="1"/>
  <c r="D28" i="24"/>
  <c r="F47" i="24"/>
  <c r="C47" i="24"/>
  <c r="A32" i="24"/>
  <c r="B32" i="24" s="1"/>
  <c r="E28" i="24"/>
  <c r="D43" i="24"/>
  <c r="E36" i="24"/>
  <c r="C20" i="24"/>
  <c r="E20" i="24"/>
  <c r="G33" i="24"/>
  <c r="E40" i="24"/>
  <c r="C44" i="24"/>
  <c r="E39" i="24"/>
  <c r="D30" i="24"/>
  <c r="A33" i="24"/>
  <c r="B33" i="24" s="1"/>
  <c r="D35" i="24"/>
  <c r="C36" i="24"/>
  <c r="F32" i="24"/>
  <c r="E37" i="24"/>
  <c r="G42" i="24"/>
  <c r="C40" i="24"/>
  <c r="C46" i="24"/>
  <c r="E32" i="24"/>
  <c r="F23" i="24"/>
  <c r="D25" i="24"/>
  <c r="G34" i="24"/>
  <c r="E47" i="24"/>
  <c r="D19" i="24"/>
  <c r="D23" i="24"/>
  <c r="A46" i="24"/>
  <c r="B46" i="24" s="1"/>
  <c r="A37" i="24"/>
  <c r="B37" i="24" s="1"/>
  <c r="E25" i="24"/>
  <c r="G27" i="24"/>
  <c r="C43" i="24"/>
  <c r="A36" i="24"/>
  <c r="B36" i="24" s="1"/>
  <c r="C24" i="24"/>
  <c r="F42" i="24"/>
  <c r="E43" i="24"/>
  <c r="C45" i="24"/>
  <c r="D33" i="24"/>
  <c r="C29" i="24"/>
  <c r="G22" i="24"/>
  <c r="E26" i="24"/>
  <c r="D24" i="24"/>
  <c r="D38" i="24"/>
  <c r="C28" i="24"/>
  <c r="C31" i="24"/>
  <c r="G32" i="24"/>
  <c r="F28" i="24"/>
  <c r="C35" i="24"/>
  <c r="A19" i="24"/>
  <c r="B19" i="24" s="1"/>
  <c r="F34" i="24"/>
  <c r="A25" i="24"/>
  <c r="B25" i="24" s="1"/>
  <c r="G47" i="24"/>
  <c r="E45" i="24"/>
  <c r="G23" i="24"/>
  <c r="E34" i="24"/>
  <c r="C25" i="24"/>
  <c r="G30" i="24"/>
  <c r="C23" i="24"/>
  <c r="F19" i="24"/>
  <c r="E44" i="24"/>
  <c r="E27" i="24"/>
  <c r="C27" i="24"/>
  <c r="A22" i="24"/>
  <c r="B22" i="24" s="1"/>
  <c r="D42" i="24"/>
  <c r="A28" i="24"/>
  <c r="B28" i="24" s="1"/>
  <c r="F24" i="24"/>
  <c r="C18" i="24"/>
  <c r="A21" i="24"/>
  <c r="B21" i="24" s="1"/>
  <c r="D32" i="24"/>
  <c r="G29" i="24"/>
  <c r="G43" i="24"/>
  <c r="A31" i="24"/>
  <c r="B31" i="24" s="1"/>
  <c r="F33" i="24"/>
  <c r="D18" i="24"/>
  <c r="A18" i="24"/>
  <c r="B18" i="24" s="1"/>
  <c r="G19" i="24"/>
  <c r="D44" i="24"/>
  <c r="G40" i="24"/>
  <c r="A44" i="24"/>
  <c r="B44" i="24" s="1"/>
  <c r="F40" i="24"/>
  <c r="E19" i="24"/>
  <c r="A42" i="24"/>
  <c r="B42" i="24" s="1"/>
  <c r="C26" i="24"/>
  <c r="D20" i="24"/>
  <c r="D26" i="24"/>
  <c r="G46" i="24"/>
  <c r="E18" i="24"/>
  <c r="G18" i="24"/>
  <c r="F37" i="24"/>
  <c r="E31" i="24"/>
  <c r="C30" i="24"/>
  <c r="G44" i="24"/>
  <c r="E41" i="24"/>
  <c r="D31" i="24"/>
  <c r="E30" i="24"/>
  <c r="A45" i="24"/>
  <c r="B45" i="24" s="1"/>
  <c r="D46" i="24"/>
  <c r="A26" i="24"/>
  <c r="B26" i="24" s="1"/>
  <c r="G25" i="24"/>
  <c r="C34" i="24"/>
  <c r="F45" i="24"/>
  <c r="F46" i="24"/>
  <c r="F39" i="24"/>
  <c r="D36" i="24"/>
  <c r="G20" i="24"/>
  <c r="D29" i="24"/>
  <c r="A23" i="24"/>
  <c r="B23" i="24" s="1"/>
  <c r="E46" i="24"/>
  <c r="E29" i="24"/>
  <c r="C22" i="24"/>
  <c r="A48" i="24" l="1"/>
  <c r="A49" i="24" s="1"/>
</calcChain>
</file>

<file path=xl/sharedStrings.xml><?xml version="1.0" encoding="utf-8"?>
<sst xmlns="http://schemas.openxmlformats.org/spreadsheetml/2006/main" count="4876" uniqueCount="2330">
  <si>
    <t>年</t>
    <rPh sb="0" eb="1">
      <t>ネン</t>
    </rPh>
    <phoneticPr fontId="3"/>
  </si>
  <si>
    <t>月</t>
    <rPh sb="0" eb="1">
      <t>ゲツ</t>
    </rPh>
    <phoneticPr fontId="3"/>
  </si>
  <si>
    <t>日</t>
    <rPh sb="0" eb="1">
      <t>ニチ</t>
    </rPh>
    <phoneticPr fontId="3"/>
  </si>
  <si>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</si>
  <si>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</si>
  <si>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</si>
  <si>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</si>
  <si>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</si>
  <si>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</si>
  <si>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E-mail</t>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</si>
  <si>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</si>
  <si>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</si>
  <si>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</si>
  <si>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</si>
  <si>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（暴力団員等でないことの誓約等）</t>
    <phoneticPr fontId="3"/>
  </si>
  <si>
    <t>（チェック欄）</t>
    <rPh sb="5" eb="6">
      <t>ラン</t>
    </rPh>
    <phoneticPr fontId="3"/>
  </si>
  <si>
    <t>・申請者及び申請者に係る役員は、いずれも暴力団、暴力団員、暴力団密接関係者のいずれにも該当しません。</t>
    <rPh sb="1" eb="4">
      <t>シンセイシャ</t>
    </rPh>
    <rPh sb="4" eb="5">
      <t>オヨ</t>
    </rPh>
    <rPh sb="6" eb="9">
      <t>シンセイシャ</t>
    </rPh>
    <rPh sb="10" eb="11">
      <t>カカ</t>
    </rPh>
    <rPh sb="12" eb="14">
      <t>ヤクイン</t>
    </rPh>
    <rPh sb="20" eb="23">
      <t>ボウリョクダン</t>
    </rPh>
    <phoneticPr fontId="3"/>
  </si>
  <si>
    <t>・市から役員名簿の提出を求められた場合は速やかに提出します。</t>
    <rPh sb="1" eb="2">
      <t>シ</t>
    </rPh>
    <rPh sb="4" eb="6">
      <t>ヤクイン</t>
    </rPh>
    <rPh sb="6" eb="8">
      <t>メイボ</t>
    </rPh>
    <rPh sb="9" eb="11">
      <t>テイシュツ</t>
    </rPh>
    <rPh sb="12" eb="13">
      <t>モト</t>
    </rPh>
    <rPh sb="17" eb="19">
      <t>バアイ</t>
    </rPh>
    <rPh sb="20" eb="21">
      <t>スミ</t>
    </rPh>
    <rPh sb="24" eb="26">
      <t>テイシュツ</t>
    </rPh>
    <phoneticPr fontId="3"/>
  </si>
  <si>
    <t>・役員名簿に記載のある事項に基づいて、東大阪市長から警察署長へ照会する場合があることに同意します。</t>
    <rPh sb="1" eb="3">
      <t>ヤクイン</t>
    </rPh>
    <rPh sb="3" eb="5">
      <t>メイボ</t>
    </rPh>
    <rPh sb="6" eb="8">
      <t>キサイ</t>
    </rPh>
    <rPh sb="11" eb="13">
      <t>ジコウ</t>
    </rPh>
    <rPh sb="14" eb="15">
      <t>モト</t>
    </rPh>
    <rPh sb="19" eb="22">
      <t>ヒガシオオサカ</t>
    </rPh>
    <phoneticPr fontId="3"/>
  </si>
  <si>
    <t>・申請内容の確認のために、東大阪市長から大阪府その他の機関に照会する場合があることに同意します。</t>
    <rPh sb="1" eb="3">
      <t>シンセイ</t>
    </rPh>
    <rPh sb="3" eb="5">
      <t>ナイヨウ</t>
    </rPh>
    <rPh sb="6" eb="8">
      <t>カクニン</t>
    </rPh>
    <rPh sb="13" eb="18">
      <t>ヒガシオオサカシチョウ</t>
    </rPh>
    <rPh sb="20" eb="23">
      <t>オオサカフ</t>
    </rPh>
    <rPh sb="25" eb="26">
      <t>タ</t>
    </rPh>
    <rPh sb="27" eb="29">
      <t>キカン</t>
    </rPh>
    <rPh sb="30" eb="32">
      <t>ショウカイ</t>
    </rPh>
    <rPh sb="34" eb="36">
      <t>バアイ</t>
    </rPh>
    <rPh sb="42" eb="44">
      <t>ドウイ</t>
    </rPh>
    <phoneticPr fontId="3"/>
  </si>
  <si>
    <t>合計</t>
    <rPh sb="0" eb="2">
      <t>ゴウケイ</t>
    </rPh>
    <phoneticPr fontId="3"/>
  </si>
  <si>
    <t>金融機関名</t>
    <rPh sb="0" eb="5">
      <t>キンユウキカンメイ</t>
    </rPh>
    <phoneticPr fontId="3"/>
  </si>
  <si>
    <t>預金種別</t>
    <rPh sb="0" eb="4">
      <t>ヨキンシュベツ</t>
    </rPh>
    <phoneticPr fontId="2"/>
  </si>
  <si>
    <t>口座番号</t>
    <rPh sb="0" eb="4">
      <t>コウザバンゴウ</t>
    </rPh>
    <phoneticPr fontId="2"/>
  </si>
  <si>
    <t>口座名義</t>
    <rPh sb="0" eb="2">
      <t>コウザ</t>
    </rPh>
    <rPh sb="2" eb="4">
      <t>メイギ</t>
    </rPh>
    <phoneticPr fontId="2"/>
  </si>
  <si>
    <t>〇申請内容</t>
    <rPh sb="1" eb="3">
      <t>シンセイ</t>
    </rPh>
    <rPh sb="3" eb="5">
      <t>ナイヨウ</t>
    </rPh>
    <phoneticPr fontId="3"/>
  </si>
  <si>
    <t>〇振込先口座情報</t>
    <phoneticPr fontId="2"/>
  </si>
  <si>
    <t>〇申請者</t>
    <rPh sb="1" eb="4">
      <t>シンセイシャ</t>
    </rPh>
    <phoneticPr fontId="2"/>
  </si>
  <si>
    <t>入力チェック</t>
    <rPh sb="0" eb="2">
      <t>ニュウリョク</t>
    </rPh>
    <phoneticPr fontId="2"/>
  </si>
  <si>
    <t>所在地</t>
    <rPh sb="0" eb="3">
      <t>ショザイチ</t>
    </rPh>
    <phoneticPr fontId="2"/>
  </si>
  <si>
    <t>法人名</t>
    <rPh sb="0" eb="3">
      <t>ホウジンメイ</t>
    </rPh>
    <phoneticPr fontId="2"/>
  </si>
  <si>
    <t>代表者</t>
    <rPh sb="0" eb="3">
      <t>ダイヒョウシャ</t>
    </rPh>
    <phoneticPr fontId="2"/>
  </si>
  <si>
    <t>記</t>
    <rPh sb="0" eb="1">
      <t>キ</t>
    </rPh>
    <phoneticPr fontId="2"/>
  </si>
  <si>
    <t>１　申請額及び請求額</t>
    <rPh sb="2" eb="4">
      <t>シンセイ</t>
    </rPh>
    <rPh sb="4" eb="5">
      <t>ガク</t>
    </rPh>
    <rPh sb="5" eb="6">
      <t>オヨ</t>
    </rPh>
    <rPh sb="7" eb="9">
      <t>セイキュウ</t>
    </rPh>
    <rPh sb="9" eb="10">
      <t>ガク</t>
    </rPh>
    <phoneticPr fontId="2"/>
  </si>
  <si>
    <t>金融機関名</t>
    <phoneticPr fontId="2"/>
  </si>
  <si>
    <t>２　振込先</t>
    <phoneticPr fontId="2"/>
  </si>
  <si>
    <t>東大阪市長　野　田　義　和</t>
    <phoneticPr fontId="2"/>
  </si>
  <si>
    <t>サービス種別</t>
    <rPh sb="4" eb="6">
      <t>シュベツ</t>
    </rPh>
    <phoneticPr fontId="6"/>
  </si>
  <si>
    <t>施設名</t>
    <rPh sb="0" eb="2">
      <t>シセツ</t>
    </rPh>
    <rPh sb="2" eb="3">
      <t>メイ</t>
    </rPh>
    <phoneticPr fontId="6"/>
  </si>
  <si>
    <t>法人名</t>
    <rPh sb="0" eb="2">
      <t>ホウジン</t>
    </rPh>
    <rPh sb="2" eb="3">
      <t>メイ</t>
    </rPh>
    <phoneticPr fontId="6"/>
  </si>
  <si>
    <t>郵便番号</t>
    <rPh sb="0" eb="4">
      <t>ユウビンバンゴウ</t>
    </rPh>
    <phoneticPr fontId="6"/>
  </si>
  <si>
    <t>住所</t>
    <rPh sb="0" eb="2">
      <t>ジュウショ</t>
    </rPh>
    <phoneticPr fontId="6"/>
  </si>
  <si>
    <t>定員</t>
    <rPh sb="0" eb="2">
      <t>テイイン</t>
    </rPh>
    <phoneticPr fontId="6"/>
  </si>
  <si>
    <t>577-0004</t>
  </si>
  <si>
    <t>577-0033</t>
  </si>
  <si>
    <t>577-0034</t>
  </si>
  <si>
    <t>577-0035</t>
  </si>
  <si>
    <t>577-0055</t>
  </si>
  <si>
    <t>577-0803</t>
  </si>
  <si>
    <t>577-0809</t>
  </si>
  <si>
    <t>577-0827</t>
  </si>
  <si>
    <t>577-0837</t>
  </si>
  <si>
    <t>577-0845</t>
  </si>
  <si>
    <t>577-0846</t>
  </si>
  <si>
    <t>578-0915</t>
  </si>
  <si>
    <t>578-0932</t>
  </si>
  <si>
    <t>578-0944</t>
  </si>
  <si>
    <t>578-0943</t>
  </si>
  <si>
    <t>578-0947</t>
  </si>
  <si>
    <t>578-0973</t>
  </si>
  <si>
    <t>578-0982</t>
  </si>
  <si>
    <t>579-8001</t>
  </si>
  <si>
    <t>579-8004</t>
  </si>
  <si>
    <t>579-8024</t>
  </si>
  <si>
    <t>579-8061</t>
  </si>
  <si>
    <t>579-8062</t>
  </si>
  <si>
    <t>579-8064</t>
  </si>
  <si>
    <t>577-0832</t>
  </si>
  <si>
    <t>577-0814</t>
  </si>
  <si>
    <t>577-0816</t>
  </si>
  <si>
    <t>577-0015</t>
  </si>
  <si>
    <t>578-0933</t>
  </si>
  <si>
    <t>577-0012</t>
  </si>
  <si>
    <t>578-0934</t>
  </si>
  <si>
    <t>578-0941</t>
  </si>
  <si>
    <t>579-8011</t>
  </si>
  <si>
    <t>577-0056</t>
  </si>
  <si>
    <t>577-0843</t>
  </si>
  <si>
    <t>577-0006</t>
  </si>
  <si>
    <t>577-0032</t>
  </si>
  <si>
    <t>577-0047</t>
  </si>
  <si>
    <t>577-0817</t>
  </si>
  <si>
    <t>577-0818</t>
  </si>
  <si>
    <t>577-0826</t>
  </si>
  <si>
    <t>577-0831</t>
  </si>
  <si>
    <t>578-0901</t>
  </si>
  <si>
    <t>578-0924</t>
  </si>
  <si>
    <t>578-0925</t>
  </si>
  <si>
    <t>578-0935</t>
  </si>
  <si>
    <t>578-0946</t>
  </si>
  <si>
    <t>579-8003</t>
  </si>
  <si>
    <t>579-8037</t>
  </si>
  <si>
    <t>579-8044</t>
  </si>
  <si>
    <t>579-8065</t>
  </si>
  <si>
    <t>577-0813</t>
  </si>
  <si>
    <t>579-8063</t>
  </si>
  <si>
    <t>577-0002</t>
  </si>
  <si>
    <t>577-0061</t>
  </si>
  <si>
    <t>577-0801</t>
  </si>
  <si>
    <t>577-0821</t>
  </si>
  <si>
    <t>578-0948</t>
  </si>
  <si>
    <t>579-8015</t>
  </si>
  <si>
    <t>577-0057</t>
  </si>
  <si>
    <t>579-8026</t>
  </si>
  <si>
    <t>579-8048</t>
  </si>
  <si>
    <t>577-0016</t>
  </si>
  <si>
    <t>577-0802</t>
  </si>
  <si>
    <t>579-8014</t>
  </si>
  <si>
    <t>577-0023</t>
  </si>
  <si>
    <t>579-8066</t>
  </si>
  <si>
    <t>578-0984</t>
  </si>
  <si>
    <t>579-8053</t>
  </si>
  <si>
    <t>578-0974</t>
  </si>
  <si>
    <t>578-0942</t>
  </si>
  <si>
    <t>578-0971</t>
  </si>
  <si>
    <t>577-0849</t>
  </si>
  <si>
    <t>577-0007</t>
  </si>
  <si>
    <t>577-0011</t>
  </si>
  <si>
    <t>577-0022</t>
  </si>
  <si>
    <t>デイサービスせいきょう</t>
  </si>
  <si>
    <t>577-0037</t>
  </si>
  <si>
    <t>特定非営利活動法人ジャンボ</t>
  </si>
  <si>
    <t>577-0058</t>
  </si>
  <si>
    <t>577-0062</t>
  </si>
  <si>
    <t>577-0063</t>
  </si>
  <si>
    <t>577-0804</t>
  </si>
  <si>
    <t>577-0822</t>
  </si>
  <si>
    <t>577-0823</t>
  </si>
  <si>
    <t>ハート介護サービス弥刀</t>
  </si>
  <si>
    <t>577-0834</t>
  </si>
  <si>
    <t>577-0844</t>
  </si>
  <si>
    <t>577-0841</t>
  </si>
  <si>
    <t>578-0902</t>
  </si>
  <si>
    <t>578-0904</t>
  </si>
  <si>
    <t>578-0921</t>
  </si>
  <si>
    <t>578-0931</t>
  </si>
  <si>
    <t>578-0937</t>
  </si>
  <si>
    <t>578-0963</t>
  </si>
  <si>
    <t>578-0905</t>
  </si>
  <si>
    <t>ハピネスデイ憩</t>
  </si>
  <si>
    <t>579-8021</t>
  </si>
  <si>
    <t>579-8027</t>
  </si>
  <si>
    <t>579-8036</t>
  </si>
  <si>
    <t>579-8047</t>
  </si>
  <si>
    <t>ｏｎｅ　ｌｉｎｋ　２ｎｄ</t>
  </si>
  <si>
    <t>れすと</t>
  </si>
  <si>
    <t>577-0036</t>
  </si>
  <si>
    <t>お元気くらぶ　ぷらっと</t>
  </si>
  <si>
    <t>577-0054</t>
  </si>
  <si>
    <t>577-0808</t>
  </si>
  <si>
    <t>577-0824</t>
  </si>
  <si>
    <t>577-0848</t>
  </si>
  <si>
    <t>わかば</t>
  </si>
  <si>
    <t>578-0911</t>
  </si>
  <si>
    <t>578-0961</t>
  </si>
  <si>
    <t>さくらサポート２４</t>
  </si>
  <si>
    <t>有限会社さくら介護センター</t>
  </si>
  <si>
    <t>578-0977</t>
  </si>
  <si>
    <t>現代東栄株式会社</t>
  </si>
  <si>
    <t>579-8013</t>
  </si>
  <si>
    <t>579-8045</t>
  </si>
  <si>
    <t>第二東福</t>
  </si>
  <si>
    <t>579-8056</t>
  </si>
  <si>
    <t>579-8058</t>
  </si>
  <si>
    <t>デイサービスひのき</t>
  </si>
  <si>
    <t>579-8046</t>
  </si>
  <si>
    <t>577-0806</t>
  </si>
  <si>
    <t>金額</t>
    <rPh sb="0" eb="2">
      <t>キンガク</t>
    </rPh>
    <phoneticPr fontId="2"/>
  </si>
  <si>
    <t>設置法人名</t>
    <rPh sb="0" eb="2">
      <t>セッチ</t>
    </rPh>
    <rPh sb="2" eb="4">
      <t>ホウジン</t>
    </rPh>
    <rPh sb="4" eb="5">
      <t>メイ</t>
    </rPh>
    <phoneticPr fontId="6"/>
  </si>
  <si>
    <t>条件１</t>
    <rPh sb="0" eb="2">
      <t>ジョウケン</t>
    </rPh>
    <phoneticPr fontId="2"/>
  </si>
  <si>
    <t>条件２</t>
    <rPh sb="0" eb="2">
      <t>ジョウケン</t>
    </rPh>
    <phoneticPr fontId="2"/>
  </si>
  <si>
    <t>条件３</t>
    <rPh sb="0" eb="2">
      <t>ジョウケン</t>
    </rPh>
    <phoneticPr fontId="2"/>
  </si>
  <si>
    <t>抽出条件</t>
    <rPh sb="0" eb="4">
      <t>チュウシュツジョウケン</t>
    </rPh>
    <phoneticPr fontId="2"/>
  </si>
  <si>
    <t>検索する文字列</t>
    <rPh sb="0" eb="2">
      <t>ケンサク</t>
    </rPh>
    <rPh sb="4" eb="7">
      <t>モジレツ</t>
    </rPh>
    <phoneticPr fontId="2"/>
  </si>
  <si>
    <t>右のすべてを含む</t>
  </si>
  <si>
    <t>種別1</t>
    <rPh sb="0" eb="2">
      <t>シュベツ</t>
    </rPh>
    <phoneticPr fontId="6"/>
  </si>
  <si>
    <t>施設1</t>
    <rPh sb="0" eb="2">
      <t>シセツ</t>
    </rPh>
    <phoneticPr fontId="6"/>
  </si>
  <si>
    <t>郵便1</t>
    <rPh sb="0" eb="2">
      <t>ユウビン</t>
    </rPh>
    <phoneticPr fontId="6"/>
  </si>
  <si>
    <t>住所1</t>
    <rPh sb="0" eb="2">
      <t>ジュウショ</t>
    </rPh>
    <phoneticPr fontId="6"/>
  </si>
  <si>
    <t>法人1</t>
    <rPh sb="0" eb="2">
      <t>ホウジン</t>
    </rPh>
    <phoneticPr fontId="6"/>
  </si>
  <si>
    <t>すべて1</t>
    <phoneticPr fontId="2"/>
  </si>
  <si>
    <t>どれか1</t>
    <phoneticPr fontId="2"/>
  </si>
  <si>
    <t>種別2</t>
    <rPh sb="0" eb="2">
      <t>シュベツ</t>
    </rPh>
    <phoneticPr fontId="6"/>
  </si>
  <si>
    <t>施設2</t>
    <rPh sb="0" eb="2">
      <t>シセツ</t>
    </rPh>
    <phoneticPr fontId="6"/>
  </si>
  <si>
    <t>郵便2</t>
    <rPh sb="0" eb="2">
      <t>ユウビン</t>
    </rPh>
    <phoneticPr fontId="6"/>
  </si>
  <si>
    <t>住所2</t>
    <rPh sb="0" eb="2">
      <t>ジュウショ</t>
    </rPh>
    <phoneticPr fontId="6"/>
  </si>
  <si>
    <t>法人2</t>
    <rPh sb="0" eb="2">
      <t>ホウジン</t>
    </rPh>
    <phoneticPr fontId="6"/>
  </si>
  <si>
    <t>すべて2</t>
    <phoneticPr fontId="2"/>
  </si>
  <si>
    <t>どれか2</t>
    <phoneticPr fontId="2"/>
  </si>
  <si>
    <t>種別3</t>
    <rPh sb="0" eb="2">
      <t>シュベツ</t>
    </rPh>
    <phoneticPr fontId="6"/>
  </si>
  <si>
    <t>施設3</t>
    <rPh sb="0" eb="2">
      <t>シセツ</t>
    </rPh>
    <phoneticPr fontId="6"/>
  </si>
  <si>
    <t>郵便3</t>
    <rPh sb="0" eb="2">
      <t>ユウビン</t>
    </rPh>
    <phoneticPr fontId="6"/>
  </si>
  <si>
    <t>住所3</t>
    <rPh sb="0" eb="2">
      <t>ジュウショ</t>
    </rPh>
    <phoneticPr fontId="6"/>
  </si>
  <si>
    <t>法人3</t>
    <rPh sb="0" eb="2">
      <t>ホウジン</t>
    </rPh>
    <phoneticPr fontId="6"/>
  </si>
  <si>
    <t>すべて3</t>
    <phoneticPr fontId="2"/>
  </si>
  <si>
    <t>どれか3</t>
    <phoneticPr fontId="2"/>
  </si>
  <si>
    <t>申請用番号</t>
    <rPh sb="0" eb="5">
      <t>シンセイヨウバンゴウ</t>
    </rPh>
    <phoneticPr fontId="2"/>
  </si>
  <si>
    <t>抽出番号</t>
    <rPh sb="0" eb="4">
      <t>チュウシュツバンゴウ</t>
    </rPh>
    <phoneticPr fontId="2"/>
  </si>
  <si>
    <t>条件1</t>
    <rPh sb="0" eb="2">
      <t>ジョウケン</t>
    </rPh>
    <phoneticPr fontId="2"/>
  </si>
  <si>
    <t>条件2</t>
    <rPh sb="0" eb="2">
      <t>ジョウケン</t>
    </rPh>
    <phoneticPr fontId="2"/>
  </si>
  <si>
    <t>条件3</t>
    <rPh sb="0" eb="2">
      <t>ジョウケン</t>
    </rPh>
    <phoneticPr fontId="2"/>
  </si>
  <si>
    <t>所在地</t>
    <rPh sb="0" eb="3">
      <t>ショザイチ</t>
    </rPh>
    <phoneticPr fontId="6"/>
  </si>
  <si>
    <t>サービス種別（単価別）</t>
    <rPh sb="4" eb="6">
      <t>シュベツ</t>
    </rPh>
    <rPh sb="7" eb="10">
      <t>タンカベツ</t>
    </rPh>
    <phoneticPr fontId="6"/>
  </si>
  <si>
    <t>申請用番号</t>
    <rPh sb="0" eb="3">
      <t>シンセイヨウ</t>
    </rPh>
    <phoneticPr fontId="2"/>
  </si>
  <si>
    <t>様式第１号（第４条関係）</t>
    <rPh sb="0" eb="2">
      <t>ヨウシキ</t>
    </rPh>
    <rPh sb="2" eb="3">
      <t>ダイ</t>
    </rPh>
    <rPh sb="4" eb="5">
      <t>ゴウ</t>
    </rPh>
    <rPh sb="6" eb="7">
      <t>ダイ</t>
    </rPh>
    <rPh sb="8" eb="9">
      <t>ジョウ</t>
    </rPh>
    <rPh sb="9" eb="11">
      <t>カンケイ</t>
    </rPh>
    <phoneticPr fontId="3"/>
  </si>
  <si>
    <t>　（宛先）東大阪市長</t>
    <rPh sb="2" eb="3">
      <t>アテ</t>
    </rPh>
    <phoneticPr fontId="2"/>
  </si>
  <si>
    <t>〇申請日</t>
    <rPh sb="1" eb="3">
      <t>シンセイ</t>
    </rPh>
    <rPh sb="3" eb="4">
      <t>ビ</t>
    </rPh>
    <phoneticPr fontId="2"/>
  </si>
  <si>
    <t>法人所在地（住所）</t>
    <rPh sb="0" eb="2">
      <t>ホウジン</t>
    </rPh>
    <rPh sb="2" eb="5">
      <t>ショザイチ</t>
    </rPh>
    <rPh sb="6" eb="8">
      <t>ジュウショ</t>
    </rPh>
    <phoneticPr fontId="3"/>
  </si>
  <si>
    <t>名　称（法人名）</t>
    <rPh sb="0" eb="1">
      <t>ナ</t>
    </rPh>
    <rPh sb="2" eb="3">
      <t>ショウ</t>
    </rPh>
    <phoneticPr fontId="3"/>
  </si>
  <si>
    <t>※ 法人単位で対象となる事業所・施設の申請をお願いします。</t>
    <rPh sb="16" eb="18">
      <t>シセツ</t>
    </rPh>
    <phoneticPr fontId="1"/>
  </si>
  <si>
    <t>金融機関コード</t>
    <rPh sb="0" eb="4">
      <t>キンユウキカン</t>
    </rPh>
    <phoneticPr fontId="2"/>
  </si>
  <si>
    <t>支店コード</t>
    <rPh sb="0" eb="2">
      <t>シテン</t>
    </rPh>
    <phoneticPr fontId="2"/>
  </si>
  <si>
    <t>〇　誓約事項等</t>
    <rPh sb="6" eb="7">
      <t>トウ</t>
    </rPh>
    <phoneticPr fontId="2"/>
  </si>
  <si>
    <t>（申請内容に関する誓約等）</t>
    <rPh sb="1" eb="3">
      <t>シンセイ</t>
    </rPh>
    <rPh sb="3" eb="5">
      <t>ナイヨウ</t>
    </rPh>
    <rPh sb="6" eb="7">
      <t>カン</t>
    </rPh>
    <rPh sb="9" eb="11">
      <t>セイヤク</t>
    </rPh>
    <rPh sb="11" eb="12">
      <t>トウ</t>
    </rPh>
    <phoneticPr fontId="3"/>
  </si>
  <si>
    <t>① 申請用番号欄に検索シートで表示された番号を入力</t>
    <rPh sb="2" eb="8">
      <t>シンセイヨウバンゴウラン</t>
    </rPh>
    <rPh sb="9" eb="11">
      <t>ケンサク</t>
    </rPh>
    <rPh sb="15" eb="17">
      <t>ヒョウジ</t>
    </rPh>
    <rPh sb="20" eb="22">
      <t>バンゴウ</t>
    </rPh>
    <rPh sb="23" eb="25">
      <t>ニュウリョク</t>
    </rPh>
    <phoneticPr fontId="2"/>
  </si>
  <si>
    <t>② 表示された施設・事業所名等を確認してください。</t>
    <rPh sb="2" eb="4">
      <t>ヒョウジ</t>
    </rPh>
    <rPh sb="7" eb="9">
      <t>シセツ</t>
    </rPh>
    <rPh sb="10" eb="15">
      <t>ジギョウショメイトウ</t>
    </rPh>
    <rPh sb="16" eb="18">
      <t>カクニン</t>
    </rPh>
    <phoneticPr fontId="2"/>
  </si>
  <si>
    <t>入力シート</t>
    <rPh sb="0" eb="2">
      <t>ニュウリョク</t>
    </rPh>
    <phoneticPr fontId="2"/>
  </si>
  <si>
    <t>令和</t>
    <rPh sb="0" eb="2">
      <t>レイワ</t>
    </rPh>
    <phoneticPr fontId="3"/>
  </si>
  <si>
    <t>（内訳）</t>
    <rPh sb="1" eb="3">
      <t>ウチワケ</t>
    </rPh>
    <phoneticPr fontId="3"/>
  </si>
  <si>
    <t>申請額</t>
    <rPh sb="0" eb="3">
      <t>シンセイガク</t>
    </rPh>
    <phoneticPr fontId="3"/>
  </si>
  <si>
    <t>文書番号</t>
    <rPh sb="0" eb="4">
      <t>ブンショバンゴウ</t>
    </rPh>
    <phoneticPr fontId="2"/>
  </si>
  <si>
    <t>通知日</t>
    <rPh sb="0" eb="3">
      <t>ツウチビ</t>
    </rPh>
    <phoneticPr fontId="2"/>
  </si>
  <si>
    <t>支店名等</t>
    <rPh sb="3" eb="4">
      <t>トウ</t>
    </rPh>
    <phoneticPr fontId="2"/>
  </si>
  <si>
    <t>口座名義カナ</t>
    <rPh sb="0" eb="4">
      <t>コウザメイギ</t>
    </rPh>
    <phoneticPr fontId="3"/>
  </si>
  <si>
    <t>支店名等</t>
    <rPh sb="0" eb="3">
      <t>シテンメイ</t>
    </rPh>
    <rPh sb="3" eb="4">
      <t>トウ</t>
    </rPh>
    <phoneticPr fontId="2"/>
  </si>
  <si>
    <t>申請日</t>
    <rPh sb="0" eb="3">
      <t>シンセイビ</t>
    </rPh>
    <phoneticPr fontId="2"/>
  </si>
  <si>
    <t>法人名カナ</t>
    <rPh sb="0" eb="3">
      <t>ホウジンメイ</t>
    </rPh>
    <phoneticPr fontId="2"/>
  </si>
  <si>
    <t>法人名</t>
    <rPh sb="0" eb="2">
      <t>ホウジン</t>
    </rPh>
    <rPh sb="2" eb="3">
      <t>メイ</t>
    </rPh>
    <phoneticPr fontId="2"/>
  </si>
  <si>
    <t>郵便番号</t>
    <rPh sb="0" eb="4">
      <t>ユウビンバンゴウ</t>
    </rPh>
    <phoneticPr fontId="2"/>
  </si>
  <si>
    <t>法人所在地</t>
    <rPh sb="0" eb="5">
      <t>ホウジンショザイチ</t>
    </rPh>
    <phoneticPr fontId="2"/>
  </si>
  <si>
    <t>連絡先</t>
    <rPh sb="0" eb="3">
      <t>レンラクサキ</t>
    </rPh>
    <phoneticPr fontId="2"/>
  </si>
  <si>
    <t>メールアドレス</t>
    <phoneticPr fontId="2"/>
  </si>
  <si>
    <t>代表者職</t>
    <rPh sb="0" eb="3">
      <t>ダイヒョウシャ</t>
    </rPh>
    <rPh sb="3" eb="4">
      <t>ショク</t>
    </rPh>
    <phoneticPr fontId="2"/>
  </si>
  <si>
    <t>代表者名</t>
    <rPh sb="0" eb="3">
      <t>ダイヒョウシャ</t>
    </rPh>
    <rPh sb="3" eb="4">
      <t>メイ</t>
    </rPh>
    <phoneticPr fontId="2"/>
  </si>
  <si>
    <t>担当者職</t>
    <rPh sb="0" eb="3">
      <t>タントウシャ</t>
    </rPh>
    <rPh sb="3" eb="4">
      <t>ショク</t>
    </rPh>
    <phoneticPr fontId="2"/>
  </si>
  <si>
    <t>担当者名</t>
    <rPh sb="0" eb="4">
      <t>タントウシャメイ</t>
    </rPh>
    <phoneticPr fontId="2"/>
  </si>
  <si>
    <t>金融機関名</t>
    <rPh sb="0" eb="5">
      <t>キンユウキカンメイ</t>
    </rPh>
    <phoneticPr fontId="2"/>
  </si>
  <si>
    <t>支店等名</t>
    <rPh sb="0" eb="4">
      <t>シテントウメイ</t>
    </rPh>
    <phoneticPr fontId="2"/>
  </si>
  <si>
    <t>口座名義カナ</t>
    <rPh sb="0" eb="4">
      <t>コウザメイギ</t>
    </rPh>
    <phoneticPr fontId="2"/>
  </si>
  <si>
    <t>口座名義人</t>
    <rPh sb="0" eb="5">
      <t>コウザメイギニン</t>
    </rPh>
    <phoneticPr fontId="2"/>
  </si>
  <si>
    <t>誓約等</t>
    <rPh sb="0" eb="3">
      <t>セイヤクトウ</t>
    </rPh>
    <phoneticPr fontId="2"/>
  </si>
  <si>
    <t>施設・事業所名</t>
  </si>
  <si>
    <t>サービス種別</t>
  </si>
  <si>
    <t>設置法人名</t>
    <rPh sb="0" eb="5">
      <t>セッチホウジンメイ</t>
    </rPh>
    <phoneticPr fontId="2"/>
  </si>
  <si>
    <t>申請法人名</t>
    <rPh sb="0" eb="5">
      <t>シンセイホウジンメイ</t>
    </rPh>
    <phoneticPr fontId="2"/>
  </si>
  <si>
    <t>申請額</t>
    <rPh sb="0" eb="3">
      <t>シンセイガク</t>
    </rPh>
    <phoneticPr fontId="2"/>
  </si>
  <si>
    <t>様式第３号（第５条関係）</t>
    <rPh sb="0" eb="2">
      <t>ヨウシキ</t>
    </rPh>
    <rPh sb="2" eb="3">
      <t>ダイ</t>
    </rPh>
    <rPh sb="4" eb="5">
      <t>ゴウ</t>
    </rPh>
    <rPh sb="6" eb="7">
      <t>ダイ</t>
    </rPh>
    <rPh sb="8" eb="9">
      <t>ジョウ</t>
    </rPh>
    <rPh sb="9" eb="11">
      <t>カンケイ</t>
    </rPh>
    <phoneticPr fontId="3"/>
  </si>
  <si>
    <t>記</t>
  </si>
  <si>
    <t>１　不交付の理由　　　</t>
  </si>
  <si>
    <t>以上</t>
  </si>
  <si>
    <t>※ 黄色セルのみご入力ください。</t>
    <rPh sb="9" eb="11">
      <t>ニュウリョク</t>
    </rPh>
    <phoneticPr fontId="2"/>
  </si>
  <si>
    <t>※ 振込先口座は上記の申請法人名義または代表者名義に限ります。</t>
    <rPh sb="4" eb="5">
      <t>サキ</t>
    </rPh>
    <rPh sb="5" eb="7">
      <t>コウザ</t>
    </rPh>
    <rPh sb="8" eb="10">
      <t>ジョウキ</t>
    </rPh>
    <rPh sb="11" eb="13">
      <t>シンセイ</t>
    </rPh>
    <rPh sb="13" eb="15">
      <t>ホウジン</t>
    </rPh>
    <rPh sb="15" eb="17">
      <t>メイギ</t>
    </rPh>
    <rPh sb="20" eb="23">
      <t>ダイヒョウシャ</t>
    </rPh>
    <rPh sb="23" eb="25">
      <t>メイギ</t>
    </rPh>
    <phoneticPr fontId="2"/>
  </si>
  <si>
    <t>３　誓約事項等</t>
    <rPh sb="6" eb="7">
      <t>トウ</t>
    </rPh>
    <phoneticPr fontId="2"/>
  </si>
  <si>
    <t>※ 申請時点において、事業を廃止している場合は対象外となります。</t>
    <phoneticPr fontId="1"/>
  </si>
  <si>
    <t>※必要事項記入欄の横に赤字のエラーメッセージ（未入力）が残っていないことを確認の上、申請してください。</t>
    <rPh sb="1" eb="3">
      <t>ヒツヨウ</t>
    </rPh>
    <rPh sb="3" eb="5">
      <t>ジコウ</t>
    </rPh>
    <rPh sb="5" eb="7">
      <t>キニュウ</t>
    </rPh>
    <rPh sb="7" eb="8">
      <t>ラン</t>
    </rPh>
    <rPh sb="9" eb="10">
      <t>ヨコ</t>
    </rPh>
    <rPh sb="11" eb="13">
      <t>アカジ</t>
    </rPh>
    <rPh sb="23" eb="26">
      <t>ミニュウリョク</t>
    </rPh>
    <rPh sb="28" eb="29">
      <t>ノコ</t>
    </rPh>
    <rPh sb="37" eb="39">
      <t>カクニン</t>
    </rPh>
    <rPh sb="40" eb="41">
      <t>ウエ</t>
    </rPh>
    <rPh sb="42" eb="44">
      <t>シンセイ</t>
    </rPh>
    <phoneticPr fontId="1"/>
  </si>
  <si>
    <t>　</t>
  </si>
  <si>
    <t>連番</t>
    <rPh sb="0" eb="2">
      <t>レンバン</t>
    </rPh>
    <phoneticPr fontId="2"/>
  </si>
  <si>
    <t>法人名チェック</t>
    <rPh sb="0" eb="2">
      <t>ホウジン</t>
    </rPh>
    <rPh sb="2" eb="3">
      <t>メイ</t>
    </rPh>
    <phoneticPr fontId="2"/>
  </si>
  <si>
    <t>設置法人合計額</t>
    <rPh sb="0" eb="4">
      <t>セッチホウジン</t>
    </rPh>
    <rPh sb="4" eb="6">
      <t>ゴウケイ</t>
    </rPh>
    <rPh sb="6" eb="7">
      <t>ガク</t>
    </rPh>
    <phoneticPr fontId="2"/>
  </si>
  <si>
    <t>金額チェック</t>
    <rPh sb="0" eb="2">
      <t>キンガク</t>
    </rPh>
    <phoneticPr fontId="2"/>
  </si>
  <si>
    <t>代表者名</t>
    <rPh sb="0" eb="3">
      <t>ダイヒョウシャ</t>
    </rPh>
    <rPh sb="3" eb="4">
      <t>メイ</t>
    </rPh>
    <phoneticPr fontId="2"/>
  </si>
  <si>
    <t>設置法人合計額</t>
    <rPh sb="0" eb="2">
      <t>セッチ</t>
    </rPh>
    <rPh sb="2" eb="4">
      <t>ホウジン</t>
    </rPh>
    <rPh sb="4" eb="6">
      <t>ゴウケイ</t>
    </rPh>
    <rPh sb="6" eb="7">
      <t>ガク</t>
    </rPh>
    <phoneticPr fontId="2"/>
  </si>
  <si>
    <t>検索結果</t>
    <rPh sb="0" eb="2">
      <t>ケンサク</t>
    </rPh>
    <rPh sb="2" eb="4">
      <t>ケッカ</t>
    </rPh>
    <phoneticPr fontId="2"/>
  </si>
  <si>
    <t>・申請内容は真正であり、本支援金と同様の目的の他の補助金、助成金等（大阪府の実施するものを除く）の交付を受けません。</t>
    <rPh sb="1" eb="3">
      <t>シンセイ</t>
    </rPh>
    <rPh sb="3" eb="5">
      <t>ナイヨウ</t>
    </rPh>
    <rPh sb="6" eb="8">
      <t>シンセイ</t>
    </rPh>
    <rPh sb="12" eb="13">
      <t>ホン</t>
    </rPh>
    <rPh sb="13" eb="16">
      <t>シエンキン</t>
    </rPh>
    <rPh sb="17" eb="19">
      <t>ドウヨウ</t>
    </rPh>
    <rPh sb="20" eb="22">
      <t>モクテキ</t>
    </rPh>
    <rPh sb="23" eb="24">
      <t>タ</t>
    </rPh>
    <rPh sb="25" eb="28">
      <t>ホジョキン</t>
    </rPh>
    <rPh sb="29" eb="31">
      <t>ジョセイ</t>
    </rPh>
    <rPh sb="31" eb="32">
      <t>キン</t>
    </rPh>
    <rPh sb="32" eb="33">
      <t>トウ</t>
    </rPh>
    <rPh sb="49" eb="51">
      <t>コウフ</t>
    </rPh>
    <rPh sb="52" eb="53">
      <t>ウ</t>
    </rPh>
    <phoneticPr fontId="3"/>
  </si>
  <si>
    <t>・申請内容は真正であり、本支援金と同様の目的の他の補助金、助成金等（大阪府の実施するものを除く）の交付を受けません。</t>
    <phoneticPr fontId="3"/>
  </si>
  <si>
    <t>事業所数</t>
    <rPh sb="0" eb="4">
      <t>ジギョウショスウ</t>
    </rPh>
    <phoneticPr fontId="2"/>
  </si>
  <si>
    <t>法人データ</t>
    <rPh sb="0" eb="2">
      <t>ホウジン</t>
    </rPh>
    <phoneticPr fontId="2"/>
  </si>
  <si>
    <t>事業所データ</t>
    <rPh sb="0" eb="3">
      <t>ジギョウショ</t>
    </rPh>
    <phoneticPr fontId="2"/>
  </si>
  <si>
    <t>事業所・施設名</t>
    <rPh sb="6" eb="7">
      <t>メイ</t>
    </rPh>
    <phoneticPr fontId="6"/>
  </si>
  <si>
    <t>事業所・施設名</t>
    <phoneticPr fontId="6"/>
  </si>
  <si>
    <t>事業所・施設名</t>
    <phoneticPr fontId="2"/>
  </si>
  <si>
    <t>区分</t>
    <rPh sb="0" eb="2">
      <t>クブン</t>
    </rPh>
    <phoneticPr fontId="2"/>
  </si>
  <si>
    <t>サービス種別等の区分
（選択または入力）</t>
    <rPh sb="4" eb="6">
      <t>シュベツ</t>
    </rPh>
    <rPh sb="6" eb="7">
      <t>トウ</t>
    </rPh>
    <rPh sb="8" eb="10">
      <t>クブン</t>
    </rPh>
    <rPh sb="12" eb="14">
      <t>センタク</t>
    </rPh>
    <rPh sb="17" eb="19">
      <t>ニュウリョク</t>
    </rPh>
    <phoneticPr fontId="6"/>
  </si>
  <si>
    <t>サービス種別等の区分</t>
    <rPh sb="4" eb="6">
      <t>シュベツ</t>
    </rPh>
    <rPh sb="6" eb="7">
      <t>トウ</t>
    </rPh>
    <rPh sb="8" eb="10">
      <t>クブン</t>
    </rPh>
    <phoneticPr fontId="6"/>
  </si>
  <si>
    <t>３　区分</t>
    <rPh sb="2" eb="4">
      <t>クブン</t>
    </rPh>
    <phoneticPr fontId="2"/>
  </si>
  <si>
    <t>２　事業所・施設名</t>
    <rPh sb="8" eb="9">
      <t>メイ</t>
    </rPh>
    <phoneticPr fontId="2"/>
  </si>
  <si>
    <t>４　確定金額</t>
    <rPh sb="2" eb="6">
      <t>カクテイキンガク</t>
    </rPh>
    <phoneticPr fontId="2"/>
  </si>
  <si>
    <t>６　返還額</t>
    <rPh sb="2" eb="5">
      <t>ヘンカンガク</t>
    </rPh>
    <phoneticPr fontId="2"/>
  </si>
  <si>
    <t>５　交付済額</t>
    <rPh sb="2" eb="5">
      <t>コウフズ</t>
    </rPh>
    <rPh sb="5" eb="6">
      <t>ガク</t>
    </rPh>
    <phoneticPr fontId="2"/>
  </si>
  <si>
    <t>７　返還期限</t>
    <rPh sb="2" eb="6">
      <t>ヘンカンキゲン</t>
    </rPh>
    <phoneticPr fontId="2"/>
  </si>
  <si>
    <t>８　返還方法</t>
    <rPh sb="2" eb="6">
      <t>ヘンカンホウホウ</t>
    </rPh>
    <phoneticPr fontId="2"/>
  </si>
  <si>
    <t>別紙納付書による</t>
    <phoneticPr fontId="2"/>
  </si>
  <si>
    <t>１　取消の区分</t>
    <rPh sb="2" eb="4">
      <t>トリケシ</t>
    </rPh>
    <rPh sb="5" eb="7">
      <t>クブン</t>
    </rPh>
    <phoneticPr fontId="2"/>
  </si>
  <si>
    <t>２　取消理由</t>
    <rPh sb="2" eb="4">
      <t>トリケシ</t>
    </rPh>
    <phoneticPr fontId="2"/>
  </si>
  <si>
    <t>３　事業所・施設名</t>
    <rPh sb="8" eb="9">
      <t>メイ</t>
    </rPh>
    <phoneticPr fontId="2"/>
  </si>
  <si>
    <t>（交付決定に関する同意）</t>
    <rPh sb="1" eb="5">
      <t>コウフケッテイ</t>
    </rPh>
    <phoneticPr fontId="3"/>
  </si>
  <si>
    <t>・本支援金の交付に際しては、上記振込先への振込をもって決定及び通知とすることに同意します。</t>
    <phoneticPr fontId="3"/>
  </si>
  <si>
    <t>・申請内容に虚偽のある場合、その他法令又は要綱に違反したときは、決定を取り消し、返還を求める場合があることに同意します。</t>
    <rPh sb="1" eb="3">
      <t>シンセイ</t>
    </rPh>
    <rPh sb="3" eb="5">
      <t>ナイヨウ</t>
    </rPh>
    <rPh sb="6" eb="8">
      <t>キョギ</t>
    </rPh>
    <rPh sb="11" eb="13">
      <t>バアイ</t>
    </rPh>
    <rPh sb="16" eb="17">
      <t>タ</t>
    </rPh>
    <rPh sb="17" eb="19">
      <t>ホウレイ</t>
    </rPh>
    <rPh sb="19" eb="20">
      <t>マタ</t>
    </rPh>
    <rPh sb="21" eb="23">
      <t>ヨウコウ</t>
    </rPh>
    <rPh sb="24" eb="26">
      <t>イハン</t>
    </rPh>
    <rPh sb="32" eb="34">
      <t>ケッテイ</t>
    </rPh>
    <rPh sb="35" eb="36">
      <t>ト</t>
    </rPh>
    <rPh sb="37" eb="38">
      <t>ケ</t>
    </rPh>
    <rPh sb="40" eb="42">
      <t>ヘンカン</t>
    </rPh>
    <rPh sb="43" eb="44">
      <t>モト</t>
    </rPh>
    <rPh sb="46" eb="48">
      <t>バアイ</t>
    </rPh>
    <rPh sb="54" eb="56">
      <t>ドウイ</t>
    </rPh>
    <phoneticPr fontId="3"/>
  </si>
  <si>
    <t>より、下記の通り申請及び請求いたします。</t>
    <rPh sb="10" eb="11">
      <t>オヨ</t>
    </rPh>
    <rPh sb="12" eb="14">
      <t>セイキュウ</t>
    </rPh>
    <phoneticPr fontId="2"/>
  </si>
  <si>
    <t>一部取消／全部取消</t>
    <rPh sb="0" eb="2">
      <t>イチブ</t>
    </rPh>
    <rPh sb="2" eb="4">
      <t>トリケシ</t>
    </rPh>
    <rPh sb="5" eb="9">
      <t>ゼンブトリケシ</t>
    </rPh>
    <phoneticPr fontId="2"/>
  </si>
  <si>
    <t>〇〇ため。</t>
    <phoneticPr fontId="2"/>
  </si>
  <si>
    <t>　　　　　　　　　円</t>
    <rPh sb="9" eb="10">
      <t>エン</t>
    </rPh>
    <phoneticPr fontId="2"/>
  </si>
  <si>
    <t>令和　　年　　月　　日</t>
    <rPh sb="0" eb="2">
      <t>レイワ</t>
    </rPh>
    <rPh sb="4" eb="5">
      <t>ネン</t>
    </rPh>
    <rPh sb="7" eb="8">
      <t>ガツ</t>
    </rPh>
    <rPh sb="10" eb="11">
      <t>ニチ</t>
    </rPh>
    <phoneticPr fontId="2"/>
  </si>
  <si>
    <t>設置法人名</t>
    <rPh sb="0" eb="4">
      <t>セッチホウジン</t>
    </rPh>
    <rPh sb="4" eb="5">
      <t>メイ</t>
    </rPh>
    <phoneticPr fontId="2"/>
  </si>
  <si>
    <t>（交付決定に関する同意）</t>
    <rPh sb="6" eb="7">
      <t>カン</t>
    </rPh>
    <rPh sb="9" eb="11">
      <t>ドウイ</t>
    </rPh>
    <phoneticPr fontId="3"/>
  </si>
  <si>
    <t>・申請内容に虚偽のある場合、その他法令又は要綱に違反したときは、決定を取り消し、返還を求める場合があることに同意します。</t>
    <phoneticPr fontId="3"/>
  </si>
  <si>
    <t>ＯＳＪ工房　よりそいの丘</t>
  </si>
  <si>
    <t>Ｗｉｌｌ</t>
  </si>
  <si>
    <t>なかよし</t>
  </si>
  <si>
    <t>577-0847</t>
  </si>
  <si>
    <t>定員２９名以下</t>
  </si>
  <si>
    <t>定員３０～５９名</t>
  </si>
  <si>
    <t>定員６０～８９名</t>
  </si>
  <si>
    <t>定員９０名以上</t>
  </si>
  <si>
    <t>（内訳　次葉のとおり）</t>
    <rPh sb="1" eb="3">
      <t>ウチワケ</t>
    </rPh>
    <rPh sb="4" eb="6">
      <t>ジヨウ</t>
    </rPh>
    <phoneticPr fontId="2"/>
  </si>
  <si>
    <t>連番</t>
  </si>
  <si>
    <t>金額</t>
  </si>
  <si>
    <t>摘要</t>
  </si>
  <si>
    <t>用途区分</t>
  </si>
  <si>
    <t>登録番号</t>
  </si>
  <si>
    <t>郵便本番</t>
  </si>
  <si>
    <t>郵便枝番</t>
  </si>
  <si>
    <t>住所１</t>
  </si>
  <si>
    <t>住所２</t>
  </si>
  <si>
    <t>債権者名上段</t>
  </si>
  <si>
    <t>債権者名下段</t>
  </si>
  <si>
    <t>代表者肩書</t>
  </si>
  <si>
    <t>代表者名</t>
  </si>
  <si>
    <t>控除科目1</t>
  </si>
  <si>
    <t>控除額1</t>
  </si>
  <si>
    <t>控除所属1</t>
  </si>
  <si>
    <t>控除所属名1</t>
  </si>
  <si>
    <t>控除科目2</t>
  </si>
  <si>
    <t>控除額2</t>
  </si>
  <si>
    <t>控除所属2</t>
  </si>
  <si>
    <t>控除所属名2</t>
  </si>
  <si>
    <t>控除科目3</t>
  </si>
  <si>
    <t>控除額3</t>
  </si>
  <si>
    <t>控除所属3</t>
  </si>
  <si>
    <t>控除所属名3</t>
  </si>
  <si>
    <t>控除科目4</t>
  </si>
  <si>
    <t>控除額4</t>
  </si>
  <si>
    <t>控除所属4</t>
  </si>
  <si>
    <t>控除所属名4</t>
  </si>
  <si>
    <t>控除科目5</t>
  </si>
  <si>
    <t>控除額5</t>
  </si>
  <si>
    <t>控除所属5</t>
  </si>
  <si>
    <t>控除所属名5</t>
  </si>
  <si>
    <t>控除科目6</t>
  </si>
  <si>
    <t>控除額6</t>
  </si>
  <si>
    <t>控除所属6</t>
  </si>
  <si>
    <t>控除所属名6</t>
  </si>
  <si>
    <t>控除合計額</t>
  </si>
  <si>
    <t>差引額</t>
  </si>
  <si>
    <t>徴収区分</t>
  </si>
  <si>
    <t>支払人数</t>
  </si>
  <si>
    <t>源泉帳票区分</t>
  </si>
  <si>
    <t>源泉適用区分</t>
  </si>
  <si>
    <t>非課税額</t>
  </si>
  <si>
    <t>カナ氏名</t>
  </si>
  <si>
    <t>生年月日</t>
  </si>
  <si>
    <t>備考</t>
  </si>
  <si>
    <t>東大阪市高齢者施設等物価高騰対策支援金</t>
  </si>
  <si>
    <t>0</t>
  </si>
  <si>
    <t/>
  </si>
  <si>
    <t>負担行為用データ</t>
    <rPh sb="0" eb="2">
      <t>フタン</t>
    </rPh>
    <rPh sb="2" eb="4">
      <t>コウイ</t>
    </rPh>
    <rPh sb="4" eb="5">
      <t>ヨウ</t>
    </rPh>
    <phoneticPr fontId="2"/>
  </si>
  <si>
    <t>支出命令用データ</t>
    <rPh sb="0" eb="4">
      <t>シシュツメイレイ</t>
    </rPh>
    <rPh sb="4" eb="5">
      <t>ヨウ</t>
    </rPh>
    <phoneticPr fontId="2"/>
  </si>
  <si>
    <t>受取方法</t>
  </si>
  <si>
    <t>口座識別</t>
  </si>
  <si>
    <t>金融機関コード</t>
  </si>
  <si>
    <t>金融機関名</t>
  </si>
  <si>
    <t>本支店コード</t>
  </si>
  <si>
    <t>本支店名</t>
  </si>
  <si>
    <t>預金種類</t>
  </si>
  <si>
    <t>口座番号</t>
  </si>
  <si>
    <t>口座名義人</t>
  </si>
  <si>
    <t>受用途区分</t>
  </si>
  <si>
    <t>受登録番号</t>
  </si>
  <si>
    <t>受郵便本番</t>
  </si>
  <si>
    <t>受郵便枝番</t>
  </si>
  <si>
    <t>受住所１</t>
  </si>
  <si>
    <t>受住所２</t>
  </si>
  <si>
    <t>受取者名上段</t>
  </si>
  <si>
    <t>受取者名下段</t>
  </si>
  <si>
    <t>受代表者肩書</t>
  </si>
  <si>
    <t>受代表者名</t>
  </si>
  <si>
    <t>受口座識別</t>
  </si>
  <si>
    <t>受金融機関コード</t>
  </si>
  <si>
    <t>受金融機関名</t>
  </si>
  <si>
    <t>受本支店コード</t>
  </si>
  <si>
    <t>受本支店名</t>
  </si>
  <si>
    <t>受預金種類</t>
  </si>
  <si>
    <t>受口座番号</t>
  </si>
  <si>
    <t>受口座名義人</t>
  </si>
  <si>
    <t>請求書番号</t>
  </si>
  <si>
    <t>前金Ｆ</t>
  </si>
  <si>
    <t>受前金Ｆ</t>
  </si>
  <si>
    <t>01</t>
  </si>
  <si>
    <t>定員区分</t>
    <rPh sb="0" eb="4">
      <t>テイインクブン</t>
    </rPh>
    <phoneticPr fontId="2"/>
  </si>
  <si>
    <t>定員区分付加フラグ</t>
    <rPh sb="0" eb="4">
      <t>テイインクブン</t>
    </rPh>
    <rPh sb="4" eb="6">
      <t>フカ</t>
    </rPh>
    <phoneticPr fontId="2"/>
  </si>
  <si>
    <t>サービス種別</t>
    <rPh sb="4" eb="6">
      <t>シュベツ</t>
    </rPh>
    <phoneticPr fontId="2"/>
  </si>
  <si>
    <t>サービス種別（単価別用）</t>
    <rPh sb="4" eb="6">
      <t>シュベツ</t>
    </rPh>
    <rPh sb="7" eb="9">
      <t>タンカ</t>
    </rPh>
    <rPh sb="9" eb="10">
      <t>ベツ</t>
    </rPh>
    <rPh sb="10" eb="11">
      <t>ヨウ</t>
    </rPh>
    <phoneticPr fontId="2"/>
  </si>
  <si>
    <t>連番</t>
    <rPh sb="0" eb="2">
      <t>レンバン</t>
    </rPh>
    <phoneticPr fontId="2"/>
  </si>
  <si>
    <t>みのわの里ヘルパーステーション</t>
  </si>
  <si>
    <t>ヘルパーステーション「ふれあい」</t>
  </si>
  <si>
    <t>ホームヘルプサービスセンター八戸ノ里向日葵</t>
  </si>
  <si>
    <t>ヘルパーステーションおりいぶ</t>
  </si>
  <si>
    <t>ヘルパーステーションかわち野</t>
  </si>
  <si>
    <t>ヘルパーステーションなるかわ苑</t>
  </si>
  <si>
    <t>訪問介護事業所「ビオスの丘」</t>
  </si>
  <si>
    <t>ヘルパーステーションラプラージュ</t>
  </si>
  <si>
    <t>ヘルパーステーションオアシス長瀬</t>
  </si>
  <si>
    <t>荒本平和ケアセンター訪問介護</t>
  </si>
  <si>
    <t>ヘルパーステーションハートフル東大阪</t>
  </si>
  <si>
    <t>ヘルパーステーションシンフォニー徳庵</t>
  </si>
  <si>
    <t>訪問介護ステーションフィットケア</t>
  </si>
  <si>
    <t>577-0025</t>
  </si>
  <si>
    <t>医療法人中道会　ヘルパーケアひかり</t>
  </si>
  <si>
    <t>医療法人中道会　ヘルパーステーション　ワード</t>
  </si>
  <si>
    <t>一般社団法人光</t>
  </si>
  <si>
    <t>光ケアセンター</t>
  </si>
  <si>
    <t>ヘルパーステーションちいさなて</t>
  </si>
  <si>
    <t>府身協東大阪障害者在宅支援センター菜の花</t>
  </si>
  <si>
    <t>合同会社なごみ</t>
  </si>
  <si>
    <t>なごみホームヘルプサービス</t>
  </si>
  <si>
    <t>檜の家</t>
  </si>
  <si>
    <t>ｓｔｏｃ９</t>
  </si>
  <si>
    <t>579-8038</t>
  </si>
  <si>
    <t>ぱ～むケアサービス</t>
  </si>
  <si>
    <t>トンド吉田ケアセンター</t>
  </si>
  <si>
    <t>トンド小阪ケアセンター</t>
  </si>
  <si>
    <t>トンドおおはすケアセンター</t>
  </si>
  <si>
    <t>訪問介護リリー</t>
  </si>
  <si>
    <t>イルカの家訪問介護センター</t>
  </si>
  <si>
    <t>アスモ介護サービス布施</t>
  </si>
  <si>
    <t>577-0842</t>
  </si>
  <si>
    <t>有限会社からだ健康一番</t>
  </si>
  <si>
    <t>ヘルパーステーション優</t>
  </si>
  <si>
    <t>株式会社千得</t>
  </si>
  <si>
    <t>訪問介護事業所菜の花畑</t>
  </si>
  <si>
    <t>介護サービスかがやき</t>
  </si>
  <si>
    <t>もも訪問介護ヘルパーステーション</t>
  </si>
  <si>
    <t>577-0833</t>
  </si>
  <si>
    <t>介護センターつむぎ</t>
  </si>
  <si>
    <t>訪問介護センターあかり</t>
  </si>
  <si>
    <t>訪問介護みんなの木ヘルパーステーション</t>
  </si>
  <si>
    <t>みのりケア</t>
  </si>
  <si>
    <t>エクレアケアサービス</t>
  </si>
  <si>
    <t>578-0967</t>
  </si>
  <si>
    <t>株式会社ＫＭＧクリエイティブ</t>
  </si>
  <si>
    <t>ハートシェア</t>
  </si>
  <si>
    <t>青空ヘルパーステーション</t>
  </si>
  <si>
    <t>577-0836</t>
  </si>
  <si>
    <t>ヘルパーステーションなかま</t>
  </si>
  <si>
    <t>ケアセンターふわり</t>
  </si>
  <si>
    <t>577-0045</t>
  </si>
  <si>
    <t>株式会社つるかめ訪問介護ステーション</t>
  </si>
  <si>
    <t>ケアセンターゆるる</t>
  </si>
  <si>
    <t>カサブランカ</t>
  </si>
  <si>
    <t>マリーゴールド</t>
  </si>
  <si>
    <t>訪問ケアれんげ</t>
  </si>
  <si>
    <t>コージーケア東大阪訪問介護事業所</t>
  </si>
  <si>
    <t>介護サービスふわり</t>
  </si>
  <si>
    <t>578-0975</t>
  </si>
  <si>
    <t>訪問介護事業所フルライフケア東大阪</t>
  </si>
  <si>
    <t>訪問介護事業所ゆりのはな</t>
  </si>
  <si>
    <t>Ｕ・ＳＫＹ株式会社</t>
  </si>
  <si>
    <t>Ｕ・ＳＫＹ介護サービス</t>
  </si>
  <si>
    <t>ヘルパーステーションときめき</t>
  </si>
  <si>
    <t>ケアーズ・サポート株式会社</t>
  </si>
  <si>
    <t>介護サービスしあわせサポート</t>
  </si>
  <si>
    <t>訪問介護アストライ八戸ノ里</t>
  </si>
  <si>
    <t>Ｃａｒｅ　Ｓａｂｒｉｎａ</t>
  </si>
  <si>
    <t>アイビーワンケア</t>
  </si>
  <si>
    <t>介護サービスあひる</t>
  </si>
  <si>
    <t>579-8054</t>
  </si>
  <si>
    <t>あっぷる村ケアセンター</t>
  </si>
  <si>
    <t>さらだぼーる</t>
  </si>
  <si>
    <t>介護サービスセンターいこか</t>
  </si>
  <si>
    <t>ライフケア</t>
  </si>
  <si>
    <t>パリアティブケアヘルパー楠根</t>
  </si>
  <si>
    <t>パリアティブケアヘルパー大蓮</t>
  </si>
  <si>
    <t>577-0825</t>
  </si>
  <si>
    <t>つなぐ介護ステーション東大阪</t>
  </si>
  <si>
    <t>はるかぜ介護センター</t>
  </si>
  <si>
    <t>一笑苑訪問介護センター</t>
  </si>
  <si>
    <t>ママ介護ステーション若江</t>
  </si>
  <si>
    <t>サンティ石切</t>
  </si>
  <si>
    <t>エリアサポートくれよん</t>
  </si>
  <si>
    <t>さくらそう楠根</t>
  </si>
  <si>
    <t>悠ケアサービス</t>
  </si>
  <si>
    <t>ケアサービスひのき</t>
  </si>
  <si>
    <t>エース東大阪介護センター</t>
  </si>
  <si>
    <t>ふくろうヘルパーステーション</t>
  </si>
  <si>
    <t>ケアスポットけあする</t>
  </si>
  <si>
    <t>すまりば</t>
  </si>
  <si>
    <t>安康訪問介護</t>
  </si>
  <si>
    <t>あいる総合福祉合同会社</t>
  </si>
  <si>
    <t>あいるケアサービス</t>
  </si>
  <si>
    <t>ハンズサポート訪問介護</t>
  </si>
  <si>
    <t>577-0807</t>
  </si>
  <si>
    <t>ライフサポートあさひ</t>
  </si>
  <si>
    <t>えいみー</t>
  </si>
  <si>
    <t>ヘルパーステーション笑福</t>
  </si>
  <si>
    <t>578-0945</t>
  </si>
  <si>
    <t>訪問介護ＴＥｔｏＴＥ</t>
  </si>
  <si>
    <t>ヘルパーステーション　なぎさ</t>
  </si>
  <si>
    <t>アミイ介護</t>
  </si>
  <si>
    <t>ビューティフルケアサポート</t>
  </si>
  <si>
    <t>みらいのはなヘルパーステーション</t>
  </si>
  <si>
    <t>訪問介護　まちかど</t>
  </si>
  <si>
    <t>カーミーコネクト額田</t>
  </si>
  <si>
    <t>ケアステーションこもれび東大阪</t>
  </si>
  <si>
    <t>サポートセンター　Ｎｅｓｓｉｅ</t>
  </si>
  <si>
    <t>訪問介護ＣＬＡＮ東大阪</t>
  </si>
  <si>
    <t>まつりけあ</t>
  </si>
  <si>
    <t>ケアステーションひまわり</t>
  </si>
  <si>
    <t>介護サービスこころ</t>
  </si>
  <si>
    <t>翔里訪問介護</t>
  </si>
  <si>
    <t>どりーむ・ステーション</t>
  </si>
  <si>
    <t>ケアスイート東大阪</t>
  </si>
  <si>
    <t>サンウェルズ東大阪ヘルパーステーション</t>
  </si>
  <si>
    <t>577-0046</t>
  </si>
  <si>
    <t>サンウェルズ東大阪２号館ヘルパーステーション</t>
  </si>
  <si>
    <t>金澄商事株式会社</t>
  </si>
  <si>
    <t>祥和ケアセンター</t>
  </si>
  <si>
    <t>578-0972</t>
  </si>
  <si>
    <t>さざん訪問介護</t>
  </si>
  <si>
    <t>グラッシーケアセンター</t>
  </si>
  <si>
    <t>578-0981</t>
  </si>
  <si>
    <t>和久ヘルパーステーション</t>
  </si>
  <si>
    <t>訪問介護事業所フレンズ</t>
  </si>
  <si>
    <t>おかげ訪問介護</t>
  </si>
  <si>
    <t>まごころ支援センター</t>
  </si>
  <si>
    <t>まごころ支援センター　西堤</t>
  </si>
  <si>
    <t>まごころ支援センター　御厨</t>
  </si>
  <si>
    <t>アイリス</t>
  </si>
  <si>
    <t>ケアステーションリンク</t>
  </si>
  <si>
    <t>ＩＫＯＩ訪問介護ステーション東大阪</t>
  </si>
  <si>
    <t>ヘルパーステーション悠の樹</t>
  </si>
  <si>
    <t>ホワイトコート　訪問介護ステーション東大阪</t>
  </si>
  <si>
    <t>訪問介護ソレイユ</t>
  </si>
  <si>
    <t>訪問介護　アクア</t>
  </si>
  <si>
    <t>ときわ訪問サービス</t>
  </si>
  <si>
    <t>訪問介護ステーション　藍花荒本</t>
  </si>
  <si>
    <t>ホームヘルパーサービス・トンビ</t>
  </si>
  <si>
    <t>介護サービスエスジーメディカル株式会社</t>
  </si>
  <si>
    <t>さくらケアステーション</t>
  </si>
  <si>
    <t>むぎヘルパーステーション</t>
  </si>
  <si>
    <t>どりーむ・ステーションＥａｓｔ</t>
  </si>
  <si>
    <t>ししまるヘルパーステーション</t>
  </si>
  <si>
    <t>訪問介護そら</t>
  </si>
  <si>
    <t>Ａｔｅｌｉｅｒ　Ｓ</t>
  </si>
  <si>
    <t>579-8012</t>
  </si>
  <si>
    <t>訪問介護マルカート</t>
  </si>
  <si>
    <t>ヘルパーステーション　空音</t>
  </si>
  <si>
    <t>ピース訪問介護</t>
  </si>
  <si>
    <t>訪問介護ホイっと</t>
  </si>
  <si>
    <t>訪問介護つむぐ</t>
  </si>
  <si>
    <t>ヘルパーステーション彩月</t>
  </si>
  <si>
    <t>訪問介護ハル</t>
  </si>
  <si>
    <t>訪問介護ステーション　マザーハウス</t>
  </si>
  <si>
    <t>訪問介護　ジャムジャム</t>
  </si>
  <si>
    <t>ケアサービス想い</t>
  </si>
  <si>
    <t>アクシスケア３５８</t>
  </si>
  <si>
    <t>まごころケア花園</t>
  </si>
  <si>
    <t>まごころケア池島</t>
  </si>
  <si>
    <t>訪問介護ファーストアリー</t>
  </si>
  <si>
    <t>ＲＥＩ東大阪</t>
  </si>
  <si>
    <t>577-0053</t>
  </si>
  <si>
    <t>ニチイケアセンター石切</t>
  </si>
  <si>
    <t>ニチイケアセンター東大阪御厨</t>
  </si>
  <si>
    <t>ニチイケアセンター鴻池新田</t>
  </si>
  <si>
    <t>578-0976</t>
  </si>
  <si>
    <t>ニチイケアセンター八戸ノ里</t>
  </si>
  <si>
    <t>ケア２１ひょうたん山</t>
  </si>
  <si>
    <t>ケア２１鴻池</t>
  </si>
  <si>
    <t>ケア２１東大阪</t>
  </si>
  <si>
    <t>リープ訪問介護ステーション</t>
  </si>
  <si>
    <t>スーパー・コート東大阪みと訪問介護事業所</t>
  </si>
  <si>
    <t>スーパー・コート新石切訪問介護事業所</t>
  </si>
  <si>
    <t>アイハウス東大阪</t>
  </si>
  <si>
    <t>ヘルパーステーションひだまり東大阪</t>
  </si>
  <si>
    <t>クレール長田ヘルパーセンター</t>
  </si>
  <si>
    <t>クレール吉田ヘルパーセンター</t>
  </si>
  <si>
    <t>クレール八戸ノ里ヘルパーセンター</t>
  </si>
  <si>
    <t>介護ステーションぼたん</t>
  </si>
  <si>
    <t>ヘルパーステーションＣｕｂｅくさか</t>
  </si>
  <si>
    <t>スピリッツ介護センター</t>
  </si>
  <si>
    <t>優けあヘルパーステーション</t>
  </si>
  <si>
    <t>エルケア株式会社エルケア大阪小阪ケアセンター</t>
  </si>
  <si>
    <t>エルケア株式会社エルケアはなぞのケアセンター</t>
  </si>
  <si>
    <t>ケアサービスやまびこ</t>
  </si>
  <si>
    <t>ケア・ネット</t>
  </si>
  <si>
    <t>コンフォール東大阪</t>
  </si>
  <si>
    <t>ケアサービス和</t>
  </si>
  <si>
    <t>夢ぽーと</t>
  </si>
  <si>
    <t>あかり訪問介護ステーション</t>
  </si>
  <si>
    <t>ケアセンターフィット・東大阪</t>
  </si>
  <si>
    <t>木漏れ日介護サービス</t>
  </si>
  <si>
    <t>ライブステーション</t>
  </si>
  <si>
    <t>ひふみ介護</t>
  </si>
  <si>
    <t>ヘルパーステーションほのぼの</t>
  </si>
  <si>
    <t>訪問介護事業所ｍｕｓｕｂｉ</t>
  </si>
  <si>
    <t>訪問介護一休</t>
  </si>
  <si>
    <t>訪問介護一休東大阪</t>
  </si>
  <si>
    <t>訪問介護一休吉田</t>
  </si>
  <si>
    <t>訪問介護にじいろ</t>
  </si>
  <si>
    <t>やさしい手東大阪楠根</t>
  </si>
  <si>
    <t>やさしい手東大阪長瀬</t>
  </si>
  <si>
    <t>やさしい手東大阪荒本</t>
  </si>
  <si>
    <t>介護サービスれんげ</t>
  </si>
  <si>
    <t>ノーサイド介護支援センター</t>
  </si>
  <si>
    <t>幸ハートケア</t>
  </si>
  <si>
    <t>ケアサービス桜の樹</t>
  </si>
  <si>
    <t>おーぷんはぁと介護サービス</t>
  </si>
  <si>
    <t>ケアサービスドリーム</t>
  </si>
  <si>
    <t>ケアセンターほーぷ</t>
  </si>
  <si>
    <t>ヘルプセンターりある</t>
  </si>
  <si>
    <t>ライフケアひまわり</t>
  </si>
  <si>
    <t>ひょうたん山コミュニティケアゆう楽</t>
  </si>
  <si>
    <t>ユアライフ２１</t>
  </si>
  <si>
    <t>コスモス訪問介護サービス新池島</t>
  </si>
  <si>
    <t>愛ケアヘルプサービス</t>
  </si>
  <si>
    <t>コトケア東大阪</t>
  </si>
  <si>
    <t>ヘルパーステーションのあ</t>
  </si>
  <si>
    <t>ニコニコ介護サービス</t>
  </si>
  <si>
    <t>キューオーエル</t>
  </si>
  <si>
    <t>有限会社布施介護家事サービス</t>
  </si>
  <si>
    <t>有限会社スマイル</t>
  </si>
  <si>
    <t>スマイル森河内支店</t>
  </si>
  <si>
    <t>ひまわりケアサービス</t>
  </si>
  <si>
    <t>アイガル</t>
  </si>
  <si>
    <t>グランライフ</t>
  </si>
  <si>
    <t>あさがおケアステーション東大阪</t>
  </si>
  <si>
    <t>ハッピー・ケア・サポート訪問介護事業所</t>
  </si>
  <si>
    <t>介護支援センターサルビア</t>
  </si>
  <si>
    <t>寿介護センター</t>
  </si>
  <si>
    <t>居宅介護サービスまい</t>
  </si>
  <si>
    <t>アニストヘルパーステーション東大阪</t>
  </si>
  <si>
    <t>577-0048</t>
  </si>
  <si>
    <t>ヘルパーステーション幸智鴻池事業所</t>
  </si>
  <si>
    <t>有限会社トラスト</t>
  </si>
  <si>
    <t>合資会社福祉サービスあい</t>
  </si>
  <si>
    <t>セーフリィーケア</t>
  </si>
  <si>
    <t>訪問介護サービス東大阪いなほ</t>
  </si>
  <si>
    <t>ヘルパーステーションエコ</t>
  </si>
  <si>
    <t>ケアセンターパープル</t>
  </si>
  <si>
    <t>訪問介護クオーレ</t>
  </si>
  <si>
    <t>ぴよぴよ会</t>
  </si>
  <si>
    <t>特定非営利活動法人フリー・あ・ステージ</t>
  </si>
  <si>
    <t>ＮＰＯ法人まごころの会</t>
  </si>
  <si>
    <t>ヘルパーステーションシャローム</t>
  </si>
  <si>
    <t>自立生活支援たんぽぽ</t>
  </si>
  <si>
    <t>ヘルパーステーション夢</t>
  </si>
  <si>
    <t>自立支援ケアサポート絆</t>
  </si>
  <si>
    <t>愛リリーブ</t>
  </si>
  <si>
    <t>あいる居宅さぽーと</t>
  </si>
  <si>
    <t>エルケア株式会社エルケア大阪入浴センター</t>
  </si>
  <si>
    <t>アスケア訪問入浴　東大阪</t>
  </si>
  <si>
    <t>577-0028</t>
  </si>
  <si>
    <t>アースサポート株式会社</t>
  </si>
  <si>
    <t>アースサポート東大阪</t>
  </si>
  <si>
    <t>578-0903</t>
  </si>
  <si>
    <t>577-0013</t>
  </si>
  <si>
    <t>577-0067</t>
  </si>
  <si>
    <t>577-0065</t>
  </si>
  <si>
    <t>一般社団法人ふせ支援ネットワーク</t>
  </si>
  <si>
    <t>ふせまちかど相談所</t>
  </si>
  <si>
    <t>けあぷらんＡｕｄｒｅｙ</t>
  </si>
  <si>
    <t>さんた　けあさぽーと</t>
  </si>
  <si>
    <t>令和８年度分</t>
    <rPh sb="0" eb="2">
      <t>レイワ</t>
    </rPh>
    <rPh sb="3" eb="6">
      <t>ネンドブン</t>
    </rPh>
    <phoneticPr fontId="2"/>
  </si>
  <si>
    <t>施設入所支援</t>
  </si>
  <si>
    <t>共同生活援助</t>
    <rPh sb="0" eb="6">
      <t>キョウドウセイカツエンジョ</t>
    </rPh>
    <phoneticPr fontId="3"/>
  </si>
  <si>
    <t>短期入所</t>
    <rPh sb="0" eb="2">
      <t>タンキ</t>
    </rPh>
    <rPh sb="2" eb="4">
      <t>ニュウショ</t>
    </rPh>
    <phoneticPr fontId="3"/>
  </si>
  <si>
    <t>自立訓練（機能訓練）</t>
  </si>
  <si>
    <t>自立訓練（生活訓練）</t>
  </si>
  <si>
    <t>就労移行支援（一般型）</t>
  </si>
  <si>
    <t>就労継続支援（Ａ型）</t>
  </si>
  <si>
    <t>就労継続支援（Ｂ型）</t>
  </si>
  <si>
    <t>生活介護</t>
  </si>
  <si>
    <t>地域活動支援センターⅠ型</t>
  </si>
  <si>
    <t>地域活動支援センターⅢ型</t>
  </si>
  <si>
    <t>居宅介護</t>
  </si>
  <si>
    <t>計画相談支援</t>
  </si>
  <si>
    <t>訪問入浴</t>
  </si>
  <si>
    <t>ＫＹＳＨ－８　株式会社</t>
  </si>
  <si>
    <t>８ＨООＤ</t>
  </si>
  <si>
    <t>大阪府東大阪市源氏ケ丘１５番２０号　</t>
  </si>
  <si>
    <t>合同会社　Ａｔｅｌｉｅｒ　Ｓ</t>
  </si>
  <si>
    <t>大阪府東大阪市上石切町二丁目１８番３号　</t>
  </si>
  <si>
    <t>ヴェローナケア株式会社</t>
  </si>
  <si>
    <t>Ｂａｍｂｉｎｏ　ｖｉｓｔａ</t>
  </si>
  <si>
    <t>大阪府東大阪市足代北二丁目７番５号　岬ビル２階</t>
  </si>
  <si>
    <t>株式会社　アール・ジェイ・エス</t>
  </si>
  <si>
    <t>大阪府東大阪市下六万寺町一丁目２番９号　</t>
  </si>
  <si>
    <t>株式会社　蕊</t>
  </si>
  <si>
    <t>大阪府東大阪市柏田東町２番３４号　</t>
  </si>
  <si>
    <t>特定非営利活動法人　日本総合福祉支援協会</t>
  </si>
  <si>
    <t>大阪府東大阪市長田三丁目４番３５号　</t>
  </si>
  <si>
    <t>株式会社　ＲＥＩ</t>
  </si>
  <si>
    <t>大阪府東大阪市高井田５番１０号　</t>
  </si>
  <si>
    <t>株式会社　ｓｔｏｃ９</t>
  </si>
  <si>
    <t>大阪府東大阪市箱殿町２番１号　</t>
  </si>
  <si>
    <t>特定非営利活動法人　ＴＳＵＧＵＭＩ</t>
  </si>
  <si>
    <t>ＴＳＵＧＵＭＩ</t>
  </si>
  <si>
    <t>大阪府東大阪市加納七丁目２５番７－７号　</t>
  </si>
  <si>
    <t>大阪府東大阪市六万寺町一丁目１４番３１号　</t>
  </si>
  <si>
    <t>有限会社　ケーエスコーポレーション</t>
  </si>
  <si>
    <t>大阪府東大阪市荒川三丁目１５番１号　</t>
  </si>
  <si>
    <t>株式会社　マツムラ</t>
  </si>
  <si>
    <t>大阪府東大阪市鷹殿町１９番２号　大倉ビル２０３号</t>
  </si>
  <si>
    <t>株式会社　アイビーワンケア</t>
  </si>
  <si>
    <t>大阪府東大阪市永和二丁目２１番９号　</t>
  </si>
  <si>
    <t>株式会社　モンド</t>
  </si>
  <si>
    <t>大阪府東大阪市新庄三丁目９番２７号　</t>
  </si>
  <si>
    <t>大阪府東大阪市稲葉二丁目２番５５号　スイート２１イナバ　１階</t>
  </si>
  <si>
    <t>ＮＰＯ法人　Ｃｈｅｒｉ</t>
  </si>
  <si>
    <t>大阪府東大阪市桜町５番４号　</t>
  </si>
  <si>
    <t>株式会社　あかりケアセンター</t>
  </si>
  <si>
    <t>大阪府東大阪市菱屋西一丁目１４番２７号１Ｆ　</t>
  </si>
  <si>
    <t>合同会社　アクシス３５８</t>
  </si>
  <si>
    <t>大阪府東大阪市玉串元町二丁目６番４３号　</t>
  </si>
  <si>
    <t>有限会社　シー・エス・ジェイ</t>
  </si>
  <si>
    <t>大阪府東大阪市大蓮東五丁目１５番２１号　</t>
  </si>
  <si>
    <t>株式会社　アスモ介護サービス</t>
  </si>
  <si>
    <t>大阪府東大阪市足代南二丁目１番２２号　</t>
  </si>
  <si>
    <t>株式会社　あっぷる村</t>
  </si>
  <si>
    <t>大阪府東大阪市荒本北一丁目６番１１号　シティハウスなかの３０１号室</t>
  </si>
  <si>
    <t>株式会社　アニスト</t>
  </si>
  <si>
    <t>大阪府東大阪市西堤西１番１７号　</t>
  </si>
  <si>
    <t>合同会社　アミイ介護</t>
  </si>
  <si>
    <t>大阪府東大阪市小阪二丁目５番２５号１０１　</t>
  </si>
  <si>
    <t>株式会社　Ｍ－ＳＬ</t>
  </si>
  <si>
    <t>アムール訪問介護ステーション</t>
  </si>
  <si>
    <t>大阪府東大阪市御厨栄町二丁目１３番７号　</t>
  </si>
  <si>
    <t>社会福祉法人　若草会</t>
  </si>
  <si>
    <t>アンサンブル</t>
  </si>
  <si>
    <t>大阪府東大阪市東鴻池町二丁目４番３３号　</t>
  </si>
  <si>
    <t>合同会社　順風</t>
  </si>
  <si>
    <t>大阪府東大阪市衣摺三丁目１０番４４号　１階</t>
  </si>
  <si>
    <t>合同会社　えいみー</t>
  </si>
  <si>
    <t>大阪府東大阪市瓜生堂二丁目７番１４号　</t>
  </si>
  <si>
    <t>株式会社　エース</t>
  </si>
  <si>
    <t>大阪府東大阪市御厨東二丁目１０番３１号　</t>
  </si>
  <si>
    <t>株式会社　エクレアジャパンケア</t>
  </si>
  <si>
    <t>大阪府東大阪市新鴻池町７番１６号　かがやき東大阪内</t>
  </si>
  <si>
    <t>合同会社　すけっちぶっく</t>
  </si>
  <si>
    <t>大阪府東大阪市瓜生堂二丁目１番３５号　大宝若江岩田ＣＴスクエア１０７号室</t>
  </si>
  <si>
    <t>エルケア　株式会社</t>
  </si>
  <si>
    <t>大阪府東大阪市花園本町二丁目２番５号　西岩崎コーポ１０５号室</t>
  </si>
  <si>
    <t>大阪府東大阪市横沼町三丁目５番４号　１Ｆ－３号室</t>
  </si>
  <si>
    <t>株式会社　おーぷんはぁと</t>
  </si>
  <si>
    <t>大阪府東大阪市稲田新町二丁目２番２８号　ＮＹビル</t>
  </si>
  <si>
    <t>合同会社　おかげ</t>
  </si>
  <si>
    <t>大阪府東大阪市中小阪一丁目１９番１６号　</t>
  </si>
  <si>
    <t>株式会社　カーミーコネクト</t>
  </si>
  <si>
    <t>大阪府東大阪市東石切町三丁目１１番１４号　</t>
  </si>
  <si>
    <t>株式会社　ＲＩＴＺ</t>
  </si>
  <si>
    <t>大阪府東大阪市西石切町二丁目１０番３１号　</t>
  </si>
  <si>
    <t>株式会社　キューオーエル</t>
  </si>
  <si>
    <t>大阪府東大阪市弥生町２番５３号　グランデュール弥生１０２号</t>
  </si>
  <si>
    <t>グラッシー　株式会社</t>
  </si>
  <si>
    <t>大阪府東大阪市川俣一丁目１１番１０号　２階</t>
  </si>
  <si>
    <t>有限会社　チャンス</t>
  </si>
  <si>
    <t>大阪府東大阪市神田町３番１９号　</t>
  </si>
  <si>
    <t>株式会社　セルヴィス</t>
  </si>
  <si>
    <t>大阪府東大阪市川中２番２６号　</t>
  </si>
  <si>
    <t>大阪府東大阪市日下町七丁目３番４９号　</t>
  </si>
  <si>
    <t>大阪府東大阪市若江西新町四丁目５番１７号　</t>
  </si>
  <si>
    <t>合同会社　Ｌａｕｇｈ　Ｌｉｆｅ</t>
  </si>
  <si>
    <t>ケア　デザイン　ら・ふ・ら</t>
  </si>
  <si>
    <t>578-0951</t>
  </si>
  <si>
    <t>大阪府東大阪市新庄東４番２９号　ルミナーレ東大阪４０１号</t>
  </si>
  <si>
    <t>株式会社　ケア・ネット</t>
  </si>
  <si>
    <t>大阪府東大阪市高井田元町一丁目１１番２５号　</t>
  </si>
  <si>
    <t>株式会社　ケア２１</t>
  </si>
  <si>
    <t>大阪府東大阪市桜町３番２号　広栄ハイツ１階１０１号</t>
  </si>
  <si>
    <t>大阪府東大阪市鴻池本町１番１９号　マンションヤマムラ１階</t>
  </si>
  <si>
    <t>大阪府東大阪市菱屋西六丁目４番４１号　シャルム小阪壱番館１０１号</t>
  </si>
  <si>
    <t>株式会社　ケア・クラスミ</t>
  </si>
  <si>
    <t>大阪府東大阪市横小路町三丁目７番１号　ドリームハイツ倉角２０２</t>
  </si>
  <si>
    <t>株式会社　令和</t>
  </si>
  <si>
    <t>大阪府東大阪市下六万寺町三丁目６番４５号　</t>
  </si>
  <si>
    <t>株式会社　やまびこ</t>
  </si>
  <si>
    <t>大阪府東大阪市下小阪五丁目１１番１３－２１０号　</t>
  </si>
  <si>
    <t>株式会社　ＴＡＫＥ</t>
  </si>
  <si>
    <t>大阪府東大阪市若草町７番２５号　</t>
  </si>
  <si>
    <t>株式会社　Ｌｅｔ　ｉｔ　ｂｅ．</t>
  </si>
  <si>
    <t>大阪府東大阪市西堤楠町三丁目４番８号　</t>
  </si>
  <si>
    <t>ＹＫ　株式会社</t>
  </si>
  <si>
    <t>大阪府東大阪市若江本町二丁目２番１号　ＧＬマンション２０１</t>
  </si>
  <si>
    <t>株式会社　ニューパートナーズホールディングス</t>
  </si>
  <si>
    <t>大阪府東大阪市長瀬町一丁目１１番５号　</t>
  </si>
  <si>
    <t>ウエスト・デイライト　株式会社</t>
  </si>
  <si>
    <t>ケアステーション　ふるけあ</t>
  </si>
  <si>
    <t>大阪府東大阪市六万寺町一丁目５番１０号　奥野文化　２Ｆ北</t>
  </si>
  <si>
    <t>株式会社　アプロヴァーレ</t>
  </si>
  <si>
    <t>大阪府東大阪市御厨栄町一丁目６番５号　</t>
  </si>
  <si>
    <t>合同会社　Ｒｅａｌｉｓｅ</t>
  </si>
  <si>
    <t>大阪府東大阪市衣摺三丁目１７番６号　Ｈａｐｐｉｎｅｓｓ　ｃｏｕｒｔ衣摺１０４号室</t>
  </si>
  <si>
    <t>株式会社　エンゲージメント</t>
  </si>
  <si>
    <t>大阪府東大阪市吉松一丁目１１番１８号　３Ｄ号室</t>
  </si>
  <si>
    <t>株式会社　アップウィズ</t>
  </si>
  <si>
    <t>大阪府東大阪市吉田七丁目９番５０号　サンパーク１０３</t>
  </si>
  <si>
    <t>合同会社　ケアセンターパープル</t>
  </si>
  <si>
    <t>大阪府東大阪市小阪二丁目６番３５号　ヤノ小阪ガーデン１０７号室</t>
  </si>
  <si>
    <t>株式会社　ハートケア</t>
  </si>
  <si>
    <t>大阪府東大阪市善根寺町一丁目３番２５号　</t>
  </si>
  <si>
    <t>株式会社　ｙ．ｔｒｅｅ</t>
  </si>
  <si>
    <t>大阪府東大阪市西堤本通東一丁目１番１号　東大阪大発ビル７１２－１号室</t>
  </si>
  <si>
    <t>株式会社　ゆきあい</t>
  </si>
  <si>
    <t>大阪府東大阪市水走四丁目１番６号　</t>
  </si>
  <si>
    <t>株式会社　ゆるる</t>
  </si>
  <si>
    <t>大阪府東大阪市鴻池徳庵町４番２２号　</t>
  </si>
  <si>
    <t>株式会社　コージーケア</t>
  </si>
  <si>
    <t>大阪府東大阪市柏田本町３番４８号　</t>
  </si>
  <si>
    <t>株式会社　タカマ</t>
  </si>
  <si>
    <t>こころ介護ステーション源氏ヶ丘</t>
  </si>
  <si>
    <t>大阪府東大阪市源氏ケ丘６番１０号　</t>
  </si>
  <si>
    <t>有限会社　コスモス</t>
  </si>
  <si>
    <t>大阪府東大阪市新池島町四丁目２番４０号　メゾンニュー生駒１０１号</t>
  </si>
  <si>
    <t>株式会社　寿寿</t>
  </si>
  <si>
    <t>大阪府東大阪市横小路町四丁目６番１８号　</t>
  </si>
  <si>
    <t>株式会社　駒精機</t>
  </si>
  <si>
    <t>こまケア桜町ヘルパーステーション</t>
  </si>
  <si>
    <t>大阪府東大阪市桜町４番３号　</t>
  </si>
  <si>
    <t>株式会社　テンダリー</t>
  </si>
  <si>
    <t>大阪府東大阪市永和二丁目２番２８号　司ハイツ１０１号</t>
  </si>
  <si>
    <t>株式会社　さくら</t>
  </si>
  <si>
    <t>大阪府東大阪市菱屋西一丁目１３番３１号　</t>
  </si>
  <si>
    <t>大阪府東大阪市鴻池元町４番２０号　別館</t>
  </si>
  <si>
    <t>株式会社　日本エルダリーケアサービス</t>
  </si>
  <si>
    <t>大阪府東大阪市稲田新町一丁目２４番１１号　</t>
  </si>
  <si>
    <t>株式会社　ノトス</t>
  </si>
  <si>
    <t>大阪府東大阪市大蓮東一丁目１２番２７号　グランデコ２０８</t>
  </si>
  <si>
    <t>株式会社　Ｎｅｓｓｉｅ</t>
  </si>
  <si>
    <t>大阪府東大阪市瓜生堂二丁目１番６３号　</t>
  </si>
  <si>
    <t>合同会社　ダブル</t>
  </si>
  <si>
    <t>大阪府東大阪市若江西新町四丁目１２番１７号　ムーブ若江西新町ハイツ２０５号室</t>
  </si>
  <si>
    <t>株式会社　サンウェルズ</t>
  </si>
  <si>
    <t>大阪府東大阪市衣摺四丁目１０番３０号　</t>
  </si>
  <si>
    <t>大阪府東大阪市西堤本通西一丁目３番４２号　</t>
  </si>
  <si>
    <t>株式会社　由信</t>
  </si>
  <si>
    <t>大阪府東大阪市中石切町二丁目５番２１号　</t>
  </si>
  <si>
    <t>株式会社　ラルゴバモス</t>
  </si>
  <si>
    <t>大阪府東大阪市南荘町１３番４４号　</t>
  </si>
  <si>
    <t>合同会社　ＲｅＣＲＥＡＺ</t>
  </si>
  <si>
    <t>ジョイントケアサルビア</t>
  </si>
  <si>
    <t>大阪府東大阪市吉田八丁目５番１８号　飯田マンション１０１号室</t>
  </si>
  <si>
    <t>株式会社　スーパー・コート</t>
  </si>
  <si>
    <t>大阪府東大阪市西石切町五丁目２番１７号６０１　</t>
  </si>
  <si>
    <t>大阪府東大阪市友井二丁目１５番３４号　ブランシェＣ１０１</t>
  </si>
  <si>
    <t>株式会社　訪問看護ステーション　フロンティア</t>
  </si>
  <si>
    <t>大阪府東大阪市菱屋西三丁目１番１号　</t>
  </si>
  <si>
    <t>Ｍ＆Ｓ　株式会社</t>
  </si>
  <si>
    <t>スマイルケア</t>
  </si>
  <si>
    <t>大阪府東大阪市小阪二丁目１５番１４号　３０８</t>
  </si>
  <si>
    <t>有限会社　スマイル</t>
  </si>
  <si>
    <t>大阪府東大阪市森河内西一丁目１５番２３号　アーバンライフ末広１０２号室</t>
  </si>
  <si>
    <t>合同会社　Ｓｍａｒｔ　ｒｉｖｅｒ</t>
  </si>
  <si>
    <t>大阪府東大阪市東鴻池町五丁目２番１３号－２０１号　</t>
  </si>
  <si>
    <t>合資会社　ＣＦＣセーフリィー</t>
  </si>
  <si>
    <t>大阪府東大阪市東山町１８番２９号　</t>
  </si>
  <si>
    <t>株式会社　ハッピーライフ</t>
  </si>
  <si>
    <t>大阪府東大阪市小阪本町一丁目７番８号　越智ビル１階</t>
  </si>
  <si>
    <t>青松福祉　株式会社</t>
  </si>
  <si>
    <t>大阪府東大阪市横小路町三丁目５番３７号　</t>
  </si>
  <si>
    <t>合同会社　どりーむ・ステーション</t>
  </si>
  <si>
    <t>大阪府東大阪市岩田町三丁目５番１５号　</t>
  </si>
  <si>
    <t>合同会社　Ｒ－ｓｔｙｌｅ</t>
  </si>
  <si>
    <t>大阪府東大阪市岩田町三丁目２番３６号　</t>
  </si>
  <si>
    <t>株式会社　Ｔｏｎｄｏ</t>
  </si>
  <si>
    <t>大阪府東大阪市大蓮北三丁目９番５号　</t>
  </si>
  <si>
    <t>大阪府東大阪市吉田七丁目１番９号　ＳＥビル５０３号</t>
  </si>
  <si>
    <t>大阪府東大阪市高井田元町二丁目１３番２５号　</t>
  </si>
  <si>
    <t>大阪府東大阪市吉田六丁目６番３７号　セネシオ２０３号</t>
  </si>
  <si>
    <t>合同会社　なないろの絆</t>
  </si>
  <si>
    <t>なないろの絆居宅介護事業所</t>
  </si>
  <si>
    <t>大阪府東大阪市岩田町五丁目１番２２号　吉田ハイツ１階</t>
  </si>
  <si>
    <t>有限会社　ニコニコ介護サービス</t>
  </si>
  <si>
    <t>大阪府東大阪市荒川三丁目２５番２５号　</t>
  </si>
  <si>
    <t>株式会社　ニチイ学館</t>
  </si>
  <si>
    <t>大阪府東大阪市西鴻池町一丁目１番４１号　ＣＯＣＯ鴻池１階</t>
  </si>
  <si>
    <t>大阪府東大阪市東石切町四丁目１４番３９号　</t>
  </si>
  <si>
    <t>大阪府東大阪市御厨二丁目４番８号　</t>
  </si>
  <si>
    <t>大阪府東大阪市永和一丁目２５番１号　Ｃｅｌｅｂ布施東１階</t>
  </si>
  <si>
    <t>株式会社　ノーサイド</t>
  </si>
  <si>
    <t>大阪府東大阪市荒川二丁目８番２６号　</t>
  </si>
  <si>
    <t>株式会社　楓奏</t>
  </si>
  <si>
    <t>大阪府東大阪市金岡四丁目１番２７号　</t>
  </si>
  <si>
    <t>大阪府東大阪市神田町２番８号　瓢箪山駅前ビル３０６号室</t>
  </si>
  <si>
    <t>株式会社　ハート介護サービス</t>
  </si>
  <si>
    <t>大阪府東大阪市大蓮北一丁目９番２６号１Ｆ　</t>
  </si>
  <si>
    <t>有限会社　ハッピー・ケア・サポート</t>
  </si>
  <si>
    <t>大阪府東大阪市西堤本通東二丁目３番２５－１０１号　</t>
  </si>
  <si>
    <t>ｏｐｓｏｌ　株式会社</t>
  </si>
  <si>
    <t>大阪府東大阪市大蓮南四丁目２５番１２号　</t>
  </si>
  <si>
    <t>大阪府東大阪市楠根三丁目２番４１号　</t>
  </si>
  <si>
    <t>合同会社　はるかぜ</t>
  </si>
  <si>
    <t>大阪府東大阪市永和一丁目１０番２４号　</t>
  </si>
  <si>
    <t>株式会社　Ｈａｎｄｓ　Ｓｕｐｐｏｒｔ</t>
  </si>
  <si>
    <t>大阪府東大阪市菱屋西一丁目５番２１号　マンションロシエ１０１号室</t>
  </si>
  <si>
    <t>株式会社　Ｐｅａｃｅ</t>
  </si>
  <si>
    <t>大阪府東大阪市大蓮東二丁目１９番３３号　やよいハイツ１０２号</t>
  </si>
  <si>
    <t>株式会社　一二三</t>
  </si>
  <si>
    <t>大阪府東大阪市大蓮南一丁目２番２２号　</t>
  </si>
  <si>
    <t>有限会社　ティエラ</t>
  </si>
  <si>
    <t>大阪府東大阪市新町１番２４号　</t>
  </si>
  <si>
    <t>株式会社　ａｂｉｌｉｔｙ</t>
  </si>
  <si>
    <t>大阪府東大阪市中鴻池町二丁目１番２５号　</t>
  </si>
  <si>
    <t>有限会社　悠楽</t>
  </si>
  <si>
    <t>大阪府東大阪市本町１４番１２号　ヤマトマンション５階５０３号</t>
  </si>
  <si>
    <t>特定非営利活動法人　ぴよぴよ会</t>
  </si>
  <si>
    <t>大阪府東大阪市高井田元町二丁目７番６号　</t>
  </si>
  <si>
    <t>株式会社　アウル</t>
  </si>
  <si>
    <t>大阪府東大阪市中小阪五丁目１１番２３号　</t>
  </si>
  <si>
    <t>社会福祉法人　インクルーシヴライフ協会</t>
  </si>
  <si>
    <t>ぶらぶ～ららいふさぽーと</t>
  </si>
  <si>
    <t>大阪府東大阪市岩田町四丁目１５番３２号　Ｆ　ａｓｅｃｉａ岩田１棟１０２号室</t>
  </si>
  <si>
    <t>一般社団法人　えいとす</t>
  </si>
  <si>
    <t>ヘルパーステーション　アリーチェ</t>
  </si>
  <si>
    <t>大阪府東大阪市昭和町３番２号　竹菊合同ビル４Ｆ</t>
  </si>
  <si>
    <t>株式会社　Ｂｒｕｎｏ</t>
  </si>
  <si>
    <t>大阪府東大阪市菱屋西五丁目１１番２４号　御厨ビル７０４号</t>
  </si>
  <si>
    <t>一般社団法人　豊川会</t>
  </si>
  <si>
    <t>ヘルパーステーション　べてる</t>
  </si>
  <si>
    <t>大阪府東大阪市旭町１７番２号　</t>
  </si>
  <si>
    <t>株式会社　Ａｎｙ</t>
  </si>
  <si>
    <t>大阪府東大阪市友井三丁目２番３７号　グローバルエイシン１０６号室</t>
  </si>
  <si>
    <t>社会福祉法人　大阪府社会福祉事業団</t>
  </si>
  <si>
    <t>大阪府東大阪市新上小阪１１番２号　</t>
  </si>
  <si>
    <t>株式会社　メディプラン</t>
  </si>
  <si>
    <t>大阪府東大阪市日下町三丁目７番１６号　</t>
  </si>
  <si>
    <t>株式会社　日本ライフサポートエコ</t>
  </si>
  <si>
    <t>大阪府東大阪市花園東町一丁目２０番１２号　</t>
  </si>
  <si>
    <t>社会福祉法人　大和福寿会</t>
  </si>
  <si>
    <t>大阪府東大阪市小若江二丁目９番２９号　</t>
  </si>
  <si>
    <t>社会福祉法人　天心会</t>
  </si>
  <si>
    <t>大阪府東大阪市小阪二丁目８番１１号　</t>
  </si>
  <si>
    <t>社会福祉法人　かわち野福祉会</t>
  </si>
  <si>
    <t>大阪府東大阪市玉串町西一丁目３番３３号　２階</t>
  </si>
  <si>
    <t>特定非営利活動法人　ベタニヤ村</t>
  </si>
  <si>
    <t>大阪府東大阪市小阪本町一丁目２番８号　小阪ビル４階２号</t>
  </si>
  <si>
    <t>医療法人　三恵会　沖村歯科医院</t>
  </si>
  <si>
    <t>大阪府東大阪市稲田本町三丁目２番８号　</t>
  </si>
  <si>
    <t>株式会社　エントランス</t>
  </si>
  <si>
    <t>ヘルパーステーションたんぽぽ</t>
  </si>
  <si>
    <t>大阪府東大阪市花園本町二丁目９番１１号　</t>
  </si>
  <si>
    <t>一般社団法人　ピッコレマニ</t>
  </si>
  <si>
    <t>大阪府東大阪市中石切町四丁目１２番２４号　</t>
  </si>
  <si>
    <t>株式会社　元気な介護</t>
  </si>
  <si>
    <t>大阪府東大阪市御厨東二丁目２番２３号　</t>
  </si>
  <si>
    <t>株式会社　なかま</t>
  </si>
  <si>
    <t>大阪府東大阪市北石切町１番１号　芳野ビル２Ｆ</t>
  </si>
  <si>
    <t>社会福祉法人　弘友福祉会</t>
  </si>
  <si>
    <t>大阪府東大阪市上六万寺町１３番４０号　</t>
  </si>
  <si>
    <t>有限会社　ろくぶんぎ</t>
  </si>
  <si>
    <t>大阪府東大阪市荒本新町６番３６号　デイグランロイヤルヴィラ８０９号</t>
  </si>
  <si>
    <t>社会福祉法人　木蓮会</t>
  </si>
  <si>
    <t>大阪府東大阪市岸田堂西一丁目３番５号　</t>
  </si>
  <si>
    <t>株式会社　エス・エンタープライズ</t>
  </si>
  <si>
    <t>大阪府東大阪市長堂三丁目２番９号　おきつもビル２階</t>
  </si>
  <si>
    <t>株式会社　ケアライフほのぼの</t>
  </si>
  <si>
    <t>大阪府東大阪市川田三丁目１０番４１号　</t>
  </si>
  <si>
    <t>社会福祉法人　ほほえみ福祉会</t>
  </si>
  <si>
    <t>大阪府東大阪市池島町八丁目２番１０号　</t>
  </si>
  <si>
    <t>一般社団法人　つどい</t>
  </si>
  <si>
    <t>ヘルパーステーションレーヴ</t>
  </si>
  <si>
    <t>大阪府東大阪市岩田町二丁目１番３３号　アルカディア弐番館</t>
  </si>
  <si>
    <t>有限会社　幸智</t>
  </si>
  <si>
    <t>大阪府東大阪市南鴻池町二丁目１０番２５号　</t>
  </si>
  <si>
    <t>株式会社　ライフホープ</t>
  </si>
  <si>
    <t>大阪府東大阪市横小路町一丁目１番１１号　</t>
  </si>
  <si>
    <t>株式会社　ホリケン総合サービス</t>
  </si>
  <si>
    <t>大阪府東大阪市若江北町三丁目１４番２８号　</t>
  </si>
  <si>
    <t>ＮＰＯ法人　夢</t>
  </si>
  <si>
    <t>大阪府東大阪市四条町９番８号　</t>
  </si>
  <si>
    <t>大阪府東大阪市寿町三丁目１４番２３号　フォーユー東大阪寿</t>
  </si>
  <si>
    <t>合同会社　すまいるけあ</t>
  </si>
  <si>
    <t>大阪府東大阪市岩田町五丁目１６番４８号１０１号室　</t>
  </si>
  <si>
    <t>特定非営利活動法人　ぱあとなぁ</t>
  </si>
  <si>
    <t>ヘルプセンター『ＴＲＹ』</t>
  </si>
  <si>
    <t>大阪府東大阪市若江東町二丁目１番６号　</t>
  </si>
  <si>
    <t>株式会社　りある</t>
  </si>
  <si>
    <t>大阪府東大阪市若江東町三丁目３番４７号　</t>
  </si>
  <si>
    <t>株式会社　ホームヘルパーサービス・トンビ</t>
  </si>
  <si>
    <t>大阪府東大阪市西堤本通東二丁目４番２０－１０１号　</t>
  </si>
  <si>
    <t>社会福祉法人　玉美福祉会</t>
  </si>
  <si>
    <t>大阪府東大阪市若江西新町三丁目１番９号　</t>
  </si>
  <si>
    <t>株式会社　ＷＨＩＴＥ　ＣＯＡＴ</t>
  </si>
  <si>
    <t>大阪府東大阪市善根寺町三丁目２番６号　ハイツ甲陽２０２号</t>
  </si>
  <si>
    <t>株式会社　まごころ</t>
  </si>
  <si>
    <t>大阪府東大阪市稲葉三丁目２番地３５号　</t>
  </si>
  <si>
    <t>大阪府東大阪市新池島町四丁目２番５２号　</t>
  </si>
  <si>
    <t>株式会社　まごころ支援センター</t>
  </si>
  <si>
    <t>大阪府東大阪市荒本新町２番３５号　ＴＡＮＡＫＡビル３Ｆ</t>
  </si>
  <si>
    <t>大阪府東大阪市御厨西ノ町二丁目３番７２号　</t>
  </si>
  <si>
    <t>大阪府東大阪市西堤本通西一丁目３番２６号　</t>
  </si>
  <si>
    <t>合同会社　茉莉</t>
  </si>
  <si>
    <t>大阪府東大阪市鷹殿町１１番４号　ハイツ石井２０１号室</t>
  </si>
  <si>
    <t>株式会社　ママ</t>
  </si>
  <si>
    <t>大阪府東大阪市若江本町二丁目２番１号　ＧＬマンション１階５号</t>
  </si>
  <si>
    <t>大阪府東大阪市柏田本町３番３７号　</t>
  </si>
  <si>
    <t>合同会社　エルピス</t>
  </si>
  <si>
    <t>大阪府東大阪市寿町一丁目２番３３号　石本マンション１０１号</t>
  </si>
  <si>
    <t>社会福祉法人　川福会</t>
  </si>
  <si>
    <t>大阪府東大阪市古箕輪一丁目３番２８号　</t>
  </si>
  <si>
    <t>みらいのはな　合同会社</t>
  </si>
  <si>
    <t>大阪府東大阪市花園本町二丁目４番８号　</t>
  </si>
  <si>
    <t>株式会社　ＲｉｔＡ</t>
  </si>
  <si>
    <t>大阪府東大阪市俊徳町四丁目１０番２１号　クオリティ俊徳１０６号室</t>
  </si>
  <si>
    <t>株式会社　もも</t>
  </si>
  <si>
    <t>大阪府東大阪市柏田東町１０番５号　</t>
  </si>
  <si>
    <t>株式会社　日健マネジメント</t>
  </si>
  <si>
    <t>大阪府東大阪市荒本新町８番３３号　</t>
  </si>
  <si>
    <t>大阪府東大阪市大蓮北四丁目４番３２号　</t>
  </si>
  <si>
    <t>大阪府東大阪市楠根一丁目５番３２号　</t>
  </si>
  <si>
    <t>社会福祉法人　ヤンググリーン</t>
  </si>
  <si>
    <t>ヤンググリーン地域支援室木かげ</t>
  </si>
  <si>
    <t>大阪府東大阪市荒本一丁目４番３２号　</t>
  </si>
  <si>
    <t>有限会社　赫</t>
  </si>
  <si>
    <t>大阪府東大阪市長田西一丁目４番３７号　石賀ハイム１階</t>
  </si>
  <si>
    <t>ＮＰＯ法人　三和福祉会</t>
  </si>
  <si>
    <t>ら・ぽーる</t>
  </si>
  <si>
    <t>大阪府東大阪市友井三丁目５番２号　</t>
  </si>
  <si>
    <t>株式会社　ライフケア</t>
  </si>
  <si>
    <t>大阪府東大阪市若江西新町四丁目１２番１４号　</t>
  </si>
  <si>
    <t>有限会社　ライフケアひまわり</t>
  </si>
  <si>
    <t>大阪府東大阪市弥生町２０番３号　</t>
  </si>
  <si>
    <t>株式会社　旭</t>
  </si>
  <si>
    <t>大阪府東大阪市荒本北二丁目５番５号　</t>
  </si>
  <si>
    <t>株式会社　雅</t>
  </si>
  <si>
    <t>大阪府東大阪市新町１番１６号　新町ヴィラ１０１</t>
  </si>
  <si>
    <t>株式会社　リープ</t>
  </si>
  <si>
    <t>大阪府東大阪市小阪本町一丁目８番１２号　サンライフ小阪１階１０４号</t>
  </si>
  <si>
    <t>合同会社　ＯＨＡＮＡ</t>
  </si>
  <si>
    <t>ルピナス東大阪ヘルパーステーション</t>
  </si>
  <si>
    <t>大阪府東大阪市若江本町一丁目２番３２号　</t>
  </si>
  <si>
    <t>有限会社　愛ケア</t>
  </si>
  <si>
    <t>大阪府東大阪市寿町三丁目５番１５号　</t>
  </si>
  <si>
    <t>特定非営利活動法人　きずわ</t>
  </si>
  <si>
    <t>大阪府東大阪市池島町三丁目３番４号　メゾン東花園２０１号室</t>
  </si>
  <si>
    <t>合同会社　有</t>
  </si>
  <si>
    <t>大阪府東大阪市加納一丁目５番１１号　新栄プロパティー東大阪Ⅰ５０５号室</t>
  </si>
  <si>
    <t>医療法人　中道会</t>
  </si>
  <si>
    <t>大阪府東大阪市稲葉三丁目１１番１０号　ピアザ花園４Ｆ</t>
  </si>
  <si>
    <t>大阪府東大阪市友井二丁目１番１９号　</t>
  </si>
  <si>
    <t>医療法人中道会　訪問介護事業所　暖</t>
  </si>
  <si>
    <t>大阪府東大阪市新庄二丁目１５番２号　サービス付き高齢者向け住宅まあま妹１Ｆ</t>
  </si>
  <si>
    <t>大阪府東大阪市吉田本町二丁目１０番１号　</t>
  </si>
  <si>
    <t>株式会社　介護サービスあひる</t>
  </si>
  <si>
    <t>大阪府東大阪市玉串町西一丁目１番３５号　</t>
  </si>
  <si>
    <t>エスジーメディカル　株式会社</t>
  </si>
  <si>
    <t>大阪府東大阪市衣摺五丁目１９番３７号５０１　</t>
  </si>
  <si>
    <t>合同会社　かがやき</t>
  </si>
  <si>
    <t>大阪府東大阪市柏田本町５番３号　</t>
  </si>
  <si>
    <t>合同会社　Ｍ’ｓコーポレーション</t>
  </si>
  <si>
    <t>大阪府東大阪市荒本新町７番３号１０１号室　</t>
  </si>
  <si>
    <t>大阪府東大阪市玉串町東一丁目３番２７号　</t>
  </si>
  <si>
    <t>合同会社　介慈</t>
  </si>
  <si>
    <t>大阪府東大阪市岩田町三丁目７番１９号　ピースフル吉田１Ｆ店舗西向き南側</t>
  </si>
  <si>
    <t>株式会社　歩羽利</t>
  </si>
  <si>
    <t>大阪府東大阪市中鴻池町一丁目３番１３号　</t>
  </si>
  <si>
    <t>株式会社　フレステップ</t>
  </si>
  <si>
    <t>大阪府東大阪市瓜生堂二丁目８番３号　</t>
  </si>
  <si>
    <t>松井尚　株式会社</t>
  </si>
  <si>
    <t>大阪府東大阪市下六万寺町一丁目５番３０号　</t>
  </si>
  <si>
    <t>株式会社　ネオリンクス</t>
  </si>
  <si>
    <t>大阪府東大阪市東鴻池町三丁目１番２０号　</t>
  </si>
  <si>
    <t>有限会社　サクセス</t>
  </si>
  <si>
    <t>大阪府東大阪市南荘町１番１１号　</t>
  </si>
  <si>
    <t>株式会社　かめのやケアサービス</t>
  </si>
  <si>
    <t>大阪府東大阪市新町１番１７号　</t>
  </si>
  <si>
    <t>株式会社　つるかめ訪問介護ステーション</t>
  </si>
  <si>
    <t>大阪府東大阪市友井三丁目４番１７号　パルク友井１０１</t>
  </si>
  <si>
    <t>有限会社　マイ・ライフステージ</t>
  </si>
  <si>
    <t>大阪府東大阪市中石切町五丁目３番１０号　</t>
  </si>
  <si>
    <t>大阪府東大阪市西岩田三丁目３番１３号１３７　</t>
  </si>
  <si>
    <t>株式会社　幸</t>
  </si>
  <si>
    <t>大阪府東大阪市高井田４番１６号　</t>
  </si>
  <si>
    <t>社会福祉法人　人輪会</t>
  </si>
  <si>
    <t>大阪府東大阪市荒本一丁目１番２９号　</t>
  </si>
  <si>
    <t>合資会社　福祉サービスあい</t>
  </si>
  <si>
    <t>大阪府東大阪市日下町六丁目５番３６号　</t>
  </si>
  <si>
    <t>ＮＰＯ法人　輝ひかり</t>
  </si>
  <si>
    <t>大阪府東大阪市池島町八丁目１番４０号　</t>
  </si>
  <si>
    <t>社会福祉法人　創思苑</t>
  </si>
  <si>
    <t>自立生活支援センター「わくわく」</t>
  </si>
  <si>
    <t>大阪府東大阪市中新開二丁目１１番２０号　３階</t>
  </si>
  <si>
    <t>特定非営利活動法人　共に自立あくしょん</t>
  </si>
  <si>
    <t>大阪府東大阪市小阪一丁目１０番２４号　</t>
  </si>
  <si>
    <t>有限会社　寿介護センター</t>
  </si>
  <si>
    <t>大阪府東大阪市若江本町三丁目３番２９号　</t>
  </si>
  <si>
    <t>大阪府東大阪市鴻池町二丁目５番１７－１００１号　</t>
  </si>
  <si>
    <t>株式会社　ＴＴＣ</t>
  </si>
  <si>
    <t>大阪府東大阪市下小阪五丁目１０番１２号　コーポ谷村Ⅰ１０６号</t>
  </si>
  <si>
    <t>株式会社　多宝</t>
  </si>
  <si>
    <t>多宝ホームへルプサービス</t>
  </si>
  <si>
    <t>大阪府東大阪市下六万寺町三丁目１番４４号　</t>
  </si>
  <si>
    <t>有限会社　はーでゅ</t>
  </si>
  <si>
    <t>地域支援事業所　てくてく</t>
  </si>
  <si>
    <t>大阪府東大阪市額田町４番２１号　</t>
  </si>
  <si>
    <t>特定非営利活動法人　ジャンボ</t>
  </si>
  <si>
    <t>大阪府東大阪市上小阪二丁目１番１７号　</t>
  </si>
  <si>
    <t>特定非営利活動法人　フリー・あ・ステージ</t>
  </si>
  <si>
    <t>大阪府東大阪市小阪一丁目１２番１２号　小阪駅前コーポ３１４号</t>
  </si>
  <si>
    <t>特定非営利活動法人　東部大阪支援センターユーキャン</t>
  </si>
  <si>
    <t>特定非営利活動法人東部大阪支援センターユーキャン</t>
  </si>
  <si>
    <t>大阪府東大阪市加納六丁目６番４４号　コーポラス加納２０６号</t>
  </si>
  <si>
    <t>一般財団法人　大阪府身体障害者福祉協会</t>
  </si>
  <si>
    <t>大阪府東大阪市荒川三丁目１８番１４号　</t>
  </si>
  <si>
    <t>株式会社　ユニオンス</t>
  </si>
  <si>
    <t>大阪府東大阪市大蓮北三丁目１０番１２－２０２号　</t>
  </si>
  <si>
    <t>株式会社　セブンバック</t>
  </si>
  <si>
    <t>大阪府東大阪市俊徳町二丁目５番２１号　</t>
  </si>
  <si>
    <t>特定非営利活動法人　エンジェルハート</t>
  </si>
  <si>
    <t>大阪府東大阪市島之内二丁目１番１号　</t>
  </si>
  <si>
    <t>合同会社　といろ</t>
  </si>
  <si>
    <t>訪問介護　といろ</t>
  </si>
  <si>
    <t>大阪府東大阪市新庄三丁目４番７号　</t>
  </si>
  <si>
    <t>株式会社　ＲＩＹＵ</t>
  </si>
  <si>
    <t>大阪府東大阪市善根寺町一丁目７番３６号　</t>
  </si>
  <si>
    <t>訪問介護　一休大蓮</t>
  </si>
  <si>
    <t>大阪府東大阪市大蓮北二丁目１番１号　</t>
  </si>
  <si>
    <t>合同会社　ケアサポート誉</t>
  </si>
  <si>
    <t>訪問介護　夢一期</t>
  </si>
  <si>
    <t>大阪府東大阪市稲田本町三丁目４番１６号　</t>
  </si>
  <si>
    <t>株式会社　ＣＬＡＮ</t>
  </si>
  <si>
    <t>大阪府東大阪市横小路町六丁目５番３６号　グリーンノート１０２号室</t>
  </si>
  <si>
    <t>株式会社　愛昂</t>
  </si>
  <si>
    <t>大阪府東大阪市本町１５番１２号　３Ｆ</t>
  </si>
  <si>
    <t>株式会社　Ｔｈｉｎｋ</t>
  </si>
  <si>
    <t>訪問介護Ｔｈｉｎｋケアサービス</t>
  </si>
  <si>
    <t>大阪府東大阪市横沼町一丁目１３番５号　</t>
  </si>
  <si>
    <t>株式会社　アストライ</t>
  </si>
  <si>
    <t>大阪府東大阪市御厨六丁目４番３号　</t>
  </si>
  <si>
    <t>株式会社　えくぼ</t>
  </si>
  <si>
    <t>訪問介護えくぼケア</t>
  </si>
  <si>
    <t>大阪府東大阪市花園東町一丁目１３番１４号　</t>
  </si>
  <si>
    <t>合同会社　カリタ</t>
  </si>
  <si>
    <t>大阪府東大阪市六万寺町二丁目４番１０号　</t>
  </si>
  <si>
    <t>合同会社　神名</t>
  </si>
  <si>
    <t>大阪府東大阪市森河内東一丁目３３番４号　</t>
  </si>
  <si>
    <t>株式会社　マザーハンド</t>
  </si>
  <si>
    <t>大阪府東大阪市岩田町三丁目１４番１１号　サンコーヨー１０１号</t>
  </si>
  <si>
    <t>株式会社　ＢｒａｖｅＳ</t>
  </si>
  <si>
    <t>大阪府東大阪市菱屋東二丁目１６番１３号　アメニティサントリーニ７０３号室</t>
  </si>
  <si>
    <t>株式会社　つかさ</t>
  </si>
  <si>
    <t>訪問介護ステーションつかさ</t>
  </si>
  <si>
    <t>大阪府東大阪市日下町六丁目１番５号　</t>
  </si>
  <si>
    <t>医療法人社団　松下会</t>
  </si>
  <si>
    <t>大阪府東大阪市旭町２０番２８号　</t>
  </si>
  <si>
    <t>仁井川建設工業　株式会社</t>
  </si>
  <si>
    <t>大阪府東大阪市玉串町西一丁目２番４１号　</t>
  </si>
  <si>
    <t>株式会社　Ａｉｒ　Ｂｒｉｄｇｅ</t>
  </si>
  <si>
    <t>大阪府東大阪市善根寺町四丁目１０番５号　２階</t>
  </si>
  <si>
    <t>合同会社　叶和</t>
  </si>
  <si>
    <t>大阪府東大阪市大蓮北三丁目７番２４号　</t>
  </si>
  <si>
    <t>合同会社　つむぐプロジェクト</t>
  </si>
  <si>
    <t>大阪府東大阪市衣摺四丁目１８番１８号２階　</t>
  </si>
  <si>
    <t>株式会社　ＴＯＣＯＡ</t>
  </si>
  <si>
    <t>大阪府東大阪市荒本新町３番２９号　美津和ビル９０６号</t>
  </si>
  <si>
    <t>株式会社　リヒト</t>
  </si>
  <si>
    <t>大阪府東大阪市西岩田三丁目１番１５号　八戸ノ里スカイハイツ３１８号室</t>
  </si>
  <si>
    <t>株式会社　ファーストアリー</t>
  </si>
  <si>
    <t>大阪府東大阪市御厨中一丁目１０番２０号　Ｍ－１ビル３Ｆ</t>
  </si>
  <si>
    <t>合同会社　ホイっと</t>
  </si>
  <si>
    <t>大阪府東大阪市岩田町一丁目３番５６号　シエーナ若江岩田１０３号</t>
  </si>
  <si>
    <t>株式会社　マルカート</t>
  </si>
  <si>
    <t>大阪府東大阪市横小路町五丁目６番４１号　</t>
  </si>
  <si>
    <t>合同会社　みんなの木</t>
  </si>
  <si>
    <t>大阪府東大阪市中小阪一丁目１５番３４号　</t>
  </si>
  <si>
    <t>株式会社　クレア</t>
  </si>
  <si>
    <t>訪問介護らんらんサポート</t>
  </si>
  <si>
    <t>大阪府東大阪市荒本二丁目１５番１６号　</t>
  </si>
  <si>
    <t>合同会社　ｇｒａｃｉｏｕｓ</t>
  </si>
  <si>
    <t>大阪府東大阪市衣摺四丁目４番３２号　</t>
  </si>
  <si>
    <t>大阪府東大阪市横小路町五丁目７番１５号　</t>
  </si>
  <si>
    <t>大阪府東大阪市吉田三丁目３番４３号　</t>
  </si>
  <si>
    <t>大阪府東大阪市衣摺二丁目９番３３号　</t>
  </si>
  <si>
    <t>株式会社　セーフセクション</t>
  </si>
  <si>
    <t>訪問介護事業所　ｍｕｓｕｂｉまちの家</t>
  </si>
  <si>
    <t>大阪府東大阪市中鴻池町一丁目７番３０号　</t>
  </si>
  <si>
    <t>有限会社　ＭＡＫＩＭＯＴＯ</t>
  </si>
  <si>
    <t>訪問介護事業所　え～る</t>
  </si>
  <si>
    <t>大阪府東大阪市島之内一丁目４番２１号　</t>
  </si>
  <si>
    <t>社会福祉法人　仁風会</t>
  </si>
  <si>
    <t>大阪府東大阪市善根寺町一丁目５番３１号　</t>
  </si>
  <si>
    <t>大阪府東大阪市中鴻池町一丁目９番７号　</t>
  </si>
  <si>
    <t>株式会社　フルライフケア</t>
  </si>
  <si>
    <t>大阪府東大阪市柏田東町６番７号　</t>
  </si>
  <si>
    <t>株式会社　Ｂａｎｋｅｒｎｅｌ</t>
  </si>
  <si>
    <t>大阪府東大阪市若江西新町一丁目１３番１３号　リバーサイドヴィラ２０５号</t>
  </si>
  <si>
    <t>株式会社　ＳＥＲＥＮＡ</t>
  </si>
  <si>
    <t>大阪府東大阪市菱江一丁目２７番６号１Ｆ　</t>
  </si>
  <si>
    <t>大阪府東大阪市御厨南二丁目１番３０号　</t>
  </si>
  <si>
    <t>株式会社　ヒロコーポレーション</t>
  </si>
  <si>
    <t>大阪府東大阪市昭和町１３番１８号　ヒロ参番館１０６号室</t>
  </si>
  <si>
    <t>株式会社　木漏れ日</t>
  </si>
  <si>
    <t>大阪府東大阪市下六万寺町三丁目１番１４号　</t>
  </si>
  <si>
    <t>株式会社　優けあ</t>
  </si>
  <si>
    <t>大阪府東大阪市荒川二丁目８番７号　</t>
  </si>
  <si>
    <t>合同会社　悠</t>
  </si>
  <si>
    <t>大阪府東大阪市岸田堂西一丁目４番５号　</t>
  </si>
  <si>
    <t>大阪府東大阪市永和三丁目１５番１６号　</t>
  </si>
  <si>
    <t>有限会社　トラスト</t>
  </si>
  <si>
    <t>有限会社　布施介護家事サービス</t>
  </si>
  <si>
    <t>大阪府東大阪市太平寺一丁目６番４号　</t>
  </si>
  <si>
    <t>合同会社　和久</t>
  </si>
  <si>
    <t>大阪府東大阪市岩田町五丁目２番３７号　</t>
  </si>
  <si>
    <t>株式会社　ひのき</t>
  </si>
  <si>
    <t>大阪府東大阪市御厨西ノ町一丁目３番１５号　</t>
  </si>
  <si>
    <t>福康　株式会社</t>
  </si>
  <si>
    <t>大阪府東大阪市稲田上町一丁目１１番１号　稲田の家１０２室</t>
  </si>
  <si>
    <t>「りある」な家　彩心</t>
  </si>
  <si>
    <t>共同生活援助</t>
  </si>
  <si>
    <t>株式会社　ＬｉｖｉｎｇＰＬＵＳ</t>
  </si>
  <si>
    <t>ａｃｔ布施</t>
  </si>
  <si>
    <t>Ｂａｍｂｉｎｏ花園</t>
  </si>
  <si>
    <t>Ｂａｍｂｉｎｏ足代</t>
  </si>
  <si>
    <t>Ｂａｍｂｉｎｏ布施</t>
  </si>
  <si>
    <t>大黒　株式会社</t>
  </si>
  <si>
    <t>ＤＲＯＯＭ花園</t>
  </si>
  <si>
    <t>一般社団法人　Ｓ</t>
  </si>
  <si>
    <t>Ｈａｌｕｈａｌｕ</t>
  </si>
  <si>
    <t>株式会社　ｌｉｔ</t>
  </si>
  <si>
    <t>ＳＴＥＰ　ＵＰ　八戸ノ里</t>
  </si>
  <si>
    <t>社会福祉法人　あおぞらつぐみ福祉会</t>
  </si>
  <si>
    <t>あおぞらホーム</t>
  </si>
  <si>
    <t>社会福祉法人　正福会</t>
  </si>
  <si>
    <t>あかりの家　エルフ・みと</t>
  </si>
  <si>
    <t>社会福祉法人　青山会</t>
  </si>
  <si>
    <t>あじさいの家</t>
  </si>
  <si>
    <t>特定非営利活動法人　ヒューマンライツ・ながせ２１</t>
  </si>
  <si>
    <t>あっとホーム</t>
  </si>
  <si>
    <t>株式会社　かささぎ</t>
  </si>
  <si>
    <t>あまのがわ</t>
  </si>
  <si>
    <t>株式会社　リブピース</t>
  </si>
  <si>
    <t>アライズ</t>
  </si>
  <si>
    <t>アロエの家(１)</t>
  </si>
  <si>
    <t>アロエの家(２)</t>
  </si>
  <si>
    <t>特定非営利活動法人　活動センターいっぽ</t>
  </si>
  <si>
    <t>いっぽファースト</t>
  </si>
  <si>
    <t>株式会社サンライフ</t>
  </si>
  <si>
    <t>いろはくすね</t>
  </si>
  <si>
    <t>株式会社　ウェリス</t>
  </si>
  <si>
    <t>ウェリス柏田西</t>
  </si>
  <si>
    <t>577-0835</t>
  </si>
  <si>
    <t>株式会社ループ</t>
  </si>
  <si>
    <t>エミーナ近大前</t>
  </si>
  <si>
    <t>フィンセント　合同会社</t>
  </si>
  <si>
    <t>オーベル</t>
  </si>
  <si>
    <t>株式会社　プロースト</t>
  </si>
  <si>
    <t>おりーぶ。</t>
  </si>
  <si>
    <t>おりひめ</t>
  </si>
  <si>
    <t>かたつむりの家</t>
  </si>
  <si>
    <t>株式会社　みらい工房</t>
  </si>
  <si>
    <t>かなで荘</t>
  </si>
  <si>
    <t>一般社団法人　あさひ</t>
  </si>
  <si>
    <t>きずなホーム</t>
  </si>
  <si>
    <t>グループホーム　ＴＥｔｏＴＥ</t>
  </si>
  <si>
    <t>グループホーム　ＴＥｔｏＴＥ　昭和町</t>
  </si>
  <si>
    <t>株式会社　毎日興産</t>
  </si>
  <si>
    <t>グループホーム　ＹＥＬＬ　瓢箪山</t>
  </si>
  <si>
    <t>株式会社　Ｑｕｅ’ｓ　Ｍａｎａｇｅｍｅｎｔ</t>
  </si>
  <si>
    <t>グループホーム　あぽろ</t>
  </si>
  <si>
    <t>株式会社　ケアパートナー</t>
  </si>
  <si>
    <t>グループホーム　クヌギ</t>
  </si>
  <si>
    <t>グループホーム　ころん</t>
  </si>
  <si>
    <t>グループホーム　すみれ</t>
  </si>
  <si>
    <t>社会福祉法人　草の根共生会</t>
  </si>
  <si>
    <t>グループホーム　ソナタ</t>
  </si>
  <si>
    <t>グループホーム　ソナタⅡ</t>
  </si>
  <si>
    <t>合同会社　颯</t>
  </si>
  <si>
    <t>グループホーム　ドリーム</t>
  </si>
  <si>
    <t>グループホーム　パキラ</t>
  </si>
  <si>
    <t>フッキー　株式会社</t>
  </si>
  <si>
    <t>グループホーム　フッキーⅠ</t>
  </si>
  <si>
    <t>グループホーム　フッキーⅡ</t>
  </si>
  <si>
    <t>グループホーム　フッキーⅢ</t>
  </si>
  <si>
    <t>社会福祉法人　結の会</t>
  </si>
  <si>
    <t>グループホーム　ふるさと</t>
  </si>
  <si>
    <t>グループホーム　やどり樹</t>
  </si>
  <si>
    <t>グループホーム　よつ葉</t>
  </si>
  <si>
    <t>株式会社　アンヒル商事</t>
  </si>
  <si>
    <t>グループホーム　ライジング・サン</t>
  </si>
  <si>
    <t>グループホーム　ライジング・サン額田</t>
  </si>
  <si>
    <t>グループホーム　海</t>
  </si>
  <si>
    <t>株式会社　Ｂｏｏｔ</t>
  </si>
  <si>
    <t>グループホーム　心</t>
  </si>
  <si>
    <t>グループホーム　夢</t>
  </si>
  <si>
    <t>合同会社　憩い</t>
  </si>
  <si>
    <t>グループホームｍｏｍｏ</t>
  </si>
  <si>
    <t>阪南化成株式会社</t>
  </si>
  <si>
    <t>グループホームＮｉｎｅ　荒本西</t>
  </si>
  <si>
    <t>577-0024</t>
  </si>
  <si>
    <t>ＣＪエフォート　合同会社</t>
  </si>
  <si>
    <t>グループホームｔｒｏｐｈｙ</t>
  </si>
  <si>
    <t>有限会社　アール</t>
  </si>
  <si>
    <t>グループホームアールハウス</t>
  </si>
  <si>
    <t>株式会社　アイディアルサポート</t>
  </si>
  <si>
    <t>グループホームアイディアルＭはうす</t>
  </si>
  <si>
    <t>一般社団法人　ＳＫＪ</t>
  </si>
  <si>
    <t>グループホームあさがお</t>
  </si>
  <si>
    <t>グループホームあさがお２</t>
  </si>
  <si>
    <t>合同会社　むらかみ</t>
  </si>
  <si>
    <t>グループホームあらた</t>
  </si>
  <si>
    <t>グループホームアン</t>
  </si>
  <si>
    <t>グループホームいつき</t>
  </si>
  <si>
    <t>株式会社　きぼう</t>
  </si>
  <si>
    <t>グループホームきぼう河内小阪</t>
  </si>
  <si>
    <t>グループホームきぼう東大阪</t>
  </si>
  <si>
    <t>グループホームキャンディ</t>
  </si>
  <si>
    <t>株式会社　けあみんと</t>
  </si>
  <si>
    <t>グループホームけあみんと</t>
  </si>
  <si>
    <t>グループホームけあみんとⅡ</t>
  </si>
  <si>
    <t>エボォルブ株式会社</t>
  </si>
  <si>
    <t>グループホームこころⅡ</t>
  </si>
  <si>
    <t>グループホームこころⅢ</t>
  </si>
  <si>
    <t>グループホームこころ八戸ノ里</t>
  </si>
  <si>
    <t>グループホームすずらん</t>
  </si>
  <si>
    <t>株式会社　Ｓｏｌｖｅ</t>
  </si>
  <si>
    <t>グループホームととろ</t>
  </si>
  <si>
    <t>グループホームぱずー</t>
  </si>
  <si>
    <t>グループホームピア</t>
  </si>
  <si>
    <t>株式会社　リ・ポール</t>
  </si>
  <si>
    <t>グループホームブリッチ</t>
  </si>
  <si>
    <t>株式会社　亀宝</t>
  </si>
  <si>
    <t>グループホームホヌ</t>
  </si>
  <si>
    <t>グループホームホヌＡ</t>
  </si>
  <si>
    <t>グループホームホヌＢ</t>
  </si>
  <si>
    <t>グループホームホヌＣ</t>
  </si>
  <si>
    <t>株式会社　カカポジティブ</t>
  </si>
  <si>
    <t>グループホームみつばち</t>
  </si>
  <si>
    <t>グループホームみつばち２番館</t>
  </si>
  <si>
    <t>グループホームゆるる</t>
  </si>
  <si>
    <t>グループホームワイルド</t>
  </si>
  <si>
    <t>グループホーム花</t>
  </si>
  <si>
    <t>グループホーム柏田</t>
  </si>
  <si>
    <t>グループホーム歩</t>
  </si>
  <si>
    <t>ケア・ホームすみれ</t>
  </si>
  <si>
    <t>ケア・ホームれい</t>
  </si>
  <si>
    <t>ココ加納</t>
  </si>
  <si>
    <t>こんぺいとう</t>
  </si>
  <si>
    <t>さくらの家(１)</t>
  </si>
  <si>
    <t>さくらの家(２)</t>
  </si>
  <si>
    <t>ささのは</t>
  </si>
  <si>
    <t>株式会社　グローバルジョイント</t>
  </si>
  <si>
    <t>しんこきゅう</t>
  </si>
  <si>
    <t>すいせんの家（１）</t>
  </si>
  <si>
    <t>すいせんの家（２）</t>
  </si>
  <si>
    <t>社会福祉法人　枚岡福祉会</t>
  </si>
  <si>
    <t>すくらむ</t>
  </si>
  <si>
    <t>すくらむⅡ</t>
  </si>
  <si>
    <t>すくらむⅢ</t>
  </si>
  <si>
    <t>くらうどべりー　合同会社</t>
  </si>
  <si>
    <t>すてい。</t>
  </si>
  <si>
    <t>合同会社　笑顔つなぐ輪</t>
  </si>
  <si>
    <t>スマイルループ</t>
  </si>
  <si>
    <t>すみれの家</t>
  </si>
  <si>
    <t>一般社団法人　煌</t>
  </si>
  <si>
    <t>すみれホーム</t>
  </si>
  <si>
    <t>すみれホーム菱屋西</t>
  </si>
  <si>
    <t>たんざく</t>
  </si>
  <si>
    <t>たんぽぽの家（１）</t>
  </si>
  <si>
    <t>たんぽぽの家（２）</t>
  </si>
  <si>
    <t>つつじの家</t>
  </si>
  <si>
    <t>ＮＰＯ法人　みらい福祉会</t>
  </si>
  <si>
    <t>つながりホーム</t>
  </si>
  <si>
    <t>つながりホーム吉田</t>
  </si>
  <si>
    <t>つながりホーム吉田２</t>
  </si>
  <si>
    <t>つながりホーム島之内</t>
  </si>
  <si>
    <t>つながりホーム島之内２</t>
  </si>
  <si>
    <t>つながりホーム島之内３</t>
  </si>
  <si>
    <t>つながりホーム島之内４</t>
  </si>
  <si>
    <t>つながりホーム瓢箪山</t>
  </si>
  <si>
    <t>株式会社　リアン</t>
  </si>
  <si>
    <t>どっとこむ</t>
  </si>
  <si>
    <t>なのはなの家</t>
  </si>
  <si>
    <t>のんびりホーム</t>
  </si>
  <si>
    <t>社会福祉法人　ハートケア東大阪</t>
  </si>
  <si>
    <t>ハートライフ</t>
  </si>
  <si>
    <t>株式会社　ＨＥＩＺＯ　ＫＩＴＣＨＥＮ</t>
  </si>
  <si>
    <t>パソいしきり</t>
  </si>
  <si>
    <t>株式会社　日本ハピネス</t>
  </si>
  <si>
    <t>ハッピーベース</t>
  </si>
  <si>
    <t>大阪府東大阪市横小路町三丁目６番２号　</t>
  </si>
  <si>
    <t>ハッピーベースⅡ</t>
  </si>
  <si>
    <t>ハッピーベース楽</t>
  </si>
  <si>
    <t>ハッピーベース楽Ⅱ</t>
  </si>
  <si>
    <t>ハッピーベース郡川</t>
  </si>
  <si>
    <t>ハッピーベース郡川Ⅱ</t>
  </si>
  <si>
    <t>ハッピーベース上尾</t>
  </si>
  <si>
    <t>ハッピーベース上尾Ⅱ</t>
  </si>
  <si>
    <t>ハッピーベース東山本</t>
  </si>
  <si>
    <t>ハッピーベース東山本Ⅱ</t>
  </si>
  <si>
    <t>はなみずきの家</t>
  </si>
  <si>
    <t>はぴなる</t>
  </si>
  <si>
    <t>特定非営利活動法人　ライフ＆ケア</t>
  </si>
  <si>
    <t>ハピネスⅡ</t>
  </si>
  <si>
    <t>ハピネスⅢ</t>
  </si>
  <si>
    <t>ハルハウス</t>
  </si>
  <si>
    <t>ひこぼし</t>
  </si>
  <si>
    <t>ひこぼしⅣ</t>
  </si>
  <si>
    <t>ひこぼしⅤ</t>
  </si>
  <si>
    <t>ひだまり　１Ｆ</t>
  </si>
  <si>
    <t>ひだまり　２Ｆ</t>
  </si>
  <si>
    <t>ひので荘</t>
  </si>
  <si>
    <t>社会福祉法人　ひびき福祉会</t>
  </si>
  <si>
    <t>ひびき楽いふ</t>
  </si>
  <si>
    <t>ひびき楽いふ２</t>
  </si>
  <si>
    <t>フォレスト</t>
  </si>
  <si>
    <t>フォレスト２</t>
  </si>
  <si>
    <t>フォレスト３</t>
  </si>
  <si>
    <t>フォレスト５</t>
  </si>
  <si>
    <t>フォレスト７</t>
  </si>
  <si>
    <t>株式会社　福幸</t>
  </si>
  <si>
    <t>ふくふくの家</t>
  </si>
  <si>
    <t>株式会社　プレサント</t>
  </si>
  <si>
    <t>プライベートルーム新深江</t>
  </si>
  <si>
    <t>アイエルフリー　株式会社</t>
  </si>
  <si>
    <t>フラワーガーデンＲＦ</t>
  </si>
  <si>
    <t>ふんわり</t>
  </si>
  <si>
    <t>特定非営利活動法人　未来</t>
  </si>
  <si>
    <t>ペガサス</t>
  </si>
  <si>
    <t>社会福祉法人　育永会</t>
  </si>
  <si>
    <t>ぽいんとほーむ</t>
  </si>
  <si>
    <t>ぽいんとほーむⅡ</t>
  </si>
  <si>
    <t>ぽいんとほーむⅢ</t>
  </si>
  <si>
    <t>株式会社　エイジングインプレイス</t>
  </si>
  <si>
    <t>ほこらしゃ</t>
  </si>
  <si>
    <t>大阪府東大阪市加納六丁目１５番１５号　２階</t>
  </si>
  <si>
    <t>みのり荘</t>
  </si>
  <si>
    <t>株式会社　ミライエ</t>
  </si>
  <si>
    <t>みらいホーム東大阪荒本Ⅰ</t>
  </si>
  <si>
    <t>みらいホーム東大阪荒本Ⅱ</t>
  </si>
  <si>
    <t>株式会社　ＳＨＩＮＤＥＮ</t>
  </si>
  <si>
    <t>みんなのおうち　レッサーパンダ</t>
  </si>
  <si>
    <t>みんなのおうち　レッサーパンダ　吉田</t>
  </si>
  <si>
    <t>みんなのおうち　レッサーパンダ　若草</t>
  </si>
  <si>
    <t>一般社団法人　まつり</t>
  </si>
  <si>
    <t>めっぴぃほーむ</t>
  </si>
  <si>
    <t>やまぼうしの家</t>
  </si>
  <si>
    <t>一般社団法人　ひきこもりねっと</t>
  </si>
  <si>
    <t>ゆめゆめハウス</t>
  </si>
  <si>
    <t>ゆめゆめハウス日下</t>
  </si>
  <si>
    <t>一般社団法人　フィット</t>
  </si>
  <si>
    <t>リブホーム</t>
  </si>
  <si>
    <t>リブホーム　角田</t>
  </si>
  <si>
    <t>リブホーム花園西町</t>
  </si>
  <si>
    <t>リブホーム鷹殿</t>
  </si>
  <si>
    <t>るけな　株式会社</t>
  </si>
  <si>
    <t>ルフォールともい</t>
  </si>
  <si>
    <t>ルフォール近江堂</t>
  </si>
  <si>
    <t>ルフォール寿</t>
  </si>
  <si>
    <t>ルフォール俊徳</t>
  </si>
  <si>
    <t>レ・セーナⅠ</t>
  </si>
  <si>
    <t>レ・セーナⅡ</t>
  </si>
  <si>
    <t>レ・セーナⅢ</t>
  </si>
  <si>
    <t>わかくさ第１</t>
  </si>
  <si>
    <t>わかくさ第１(２)</t>
  </si>
  <si>
    <t>わかくさ第１（３）</t>
  </si>
  <si>
    <t>わかくさ第２(１)</t>
  </si>
  <si>
    <t>わかくさ第２(２)</t>
  </si>
  <si>
    <t>わかくさ第４（１）</t>
  </si>
  <si>
    <t>わかくさ第４（２）</t>
  </si>
  <si>
    <t>株式会社　ワタシのお家</t>
  </si>
  <si>
    <t>ワタシのお家</t>
  </si>
  <si>
    <t>ワタシのお家大蓮北</t>
  </si>
  <si>
    <t>合同会社　フットステップ</t>
  </si>
  <si>
    <t>永和ホーム</t>
  </si>
  <si>
    <t>株式会社　ワークロード</t>
  </si>
  <si>
    <t>縁家　柏田西</t>
  </si>
  <si>
    <t>縁家きずり１階</t>
  </si>
  <si>
    <t>縁家きずり２階</t>
  </si>
  <si>
    <t>額田ホーム</t>
  </si>
  <si>
    <t>株式会社　アントレー</t>
  </si>
  <si>
    <t>共同生活援助事業所アントレー</t>
  </si>
  <si>
    <t>社会福祉法人　ひまわり</t>
  </si>
  <si>
    <t>共同生活援助事業所ひまわりの家　衣摺ホーム</t>
  </si>
  <si>
    <t>玉串ホーム</t>
  </si>
  <si>
    <t>荒本ホーム</t>
  </si>
  <si>
    <t>鴻池ハイツ</t>
  </si>
  <si>
    <t>鴻池ハイツ２</t>
  </si>
  <si>
    <t>糸</t>
  </si>
  <si>
    <t>自立ホームあかだ</t>
  </si>
  <si>
    <t>自立ホームあじさい</t>
  </si>
  <si>
    <t>自立ホームあゆむ</t>
  </si>
  <si>
    <t>自立ホームこうのいけ５０１</t>
  </si>
  <si>
    <t>自立ホームこうのいけ５０２</t>
  </si>
  <si>
    <t>自立ホームコスモス　Ⅰ</t>
  </si>
  <si>
    <t>自立ホームコスモス　Ⅱ</t>
  </si>
  <si>
    <t>自立ホームさくら１０１</t>
  </si>
  <si>
    <t>自立ホームさくら２０１</t>
  </si>
  <si>
    <t>自立ホームさくら３０１</t>
  </si>
  <si>
    <t>自立ホームたんぽぽ４０１</t>
  </si>
  <si>
    <t>自立ホームたんぽぽ５１０</t>
  </si>
  <si>
    <t>自立ホームつばさ</t>
  </si>
  <si>
    <t>自立ホームてくてく８０３</t>
  </si>
  <si>
    <t>自立ホームてくてく８０４</t>
  </si>
  <si>
    <t>自立ホームはやぶさ</t>
  </si>
  <si>
    <t>自立ホームもくもく２０８</t>
  </si>
  <si>
    <t>自立ホームもくもく３０８</t>
  </si>
  <si>
    <t>自立ホームよしだ８０８</t>
  </si>
  <si>
    <t>自立ホームよしだ８０９</t>
  </si>
  <si>
    <t>自立ホーム加納１０５</t>
  </si>
  <si>
    <t>自立ホーム加納２０１</t>
  </si>
  <si>
    <t>自立ホーム加納３０３</t>
  </si>
  <si>
    <t>自立ホーム花吉</t>
  </si>
  <si>
    <t>自立ホーム春宮</t>
  </si>
  <si>
    <t>自立ホーム青空２０１</t>
  </si>
  <si>
    <t>自立ホーム青空７０９</t>
  </si>
  <si>
    <t>若江ホーム</t>
  </si>
  <si>
    <t>春宮ホーム</t>
  </si>
  <si>
    <t>笑ヰ家</t>
  </si>
  <si>
    <t>ライフリンクパートナー　株式会社</t>
  </si>
  <si>
    <t>障がい者グループホーム　アイリス</t>
  </si>
  <si>
    <t>障がい者グループホーム　アイリス　新石切</t>
  </si>
  <si>
    <t>株式会社　アクロス</t>
  </si>
  <si>
    <t>障がい者グループホームオレンジ</t>
  </si>
  <si>
    <t>障がい者グループホームオレンジ３号棟</t>
  </si>
  <si>
    <t>特定非営利活動法人　ジャム＆ハッピー</t>
  </si>
  <si>
    <t>障がい者生活はうす　アミーゴ</t>
  </si>
  <si>
    <t>障がい者生活はうす　アミーゴ　瓜生堂</t>
  </si>
  <si>
    <t>障がい者生活はうす　アミーゴ　花園</t>
  </si>
  <si>
    <t>障がい者生活はうす　アミーゴ　荒本</t>
  </si>
  <si>
    <t>障がい者生活はうす　アミーゴ　善根寺</t>
  </si>
  <si>
    <t>障がい者生活はうす　アミーゴ　池島</t>
  </si>
  <si>
    <t>障がい者生活はうす　アミーゴ　六万寺町</t>
  </si>
  <si>
    <t>上小阪ホーム</t>
  </si>
  <si>
    <t>石切ホーム</t>
  </si>
  <si>
    <t>合同会社　ＮＲ　Ｌｉｖｉｎｇ</t>
  </si>
  <si>
    <t>創造ホーム本庄</t>
  </si>
  <si>
    <t>奏</t>
  </si>
  <si>
    <t>池島ホーム</t>
  </si>
  <si>
    <t>島之内ホーム１０５</t>
  </si>
  <si>
    <t>島之内ホーム２０７</t>
  </si>
  <si>
    <t>島之内ホームⅡ</t>
  </si>
  <si>
    <t>島之内ホームⅢ</t>
  </si>
  <si>
    <t>島之内ホームⅣ</t>
  </si>
  <si>
    <t>柏田ホーム</t>
  </si>
  <si>
    <t>八戸ノ里ホームＡ棟</t>
  </si>
  <si>
    <t>八戸ノ里ホームＢ棟</t>
  </si>
  <si>
    <t>菱江ホーム</t>
  </si>
  <si>
    <t>ｉｒｏｄｏＬＡＢ　合同会社</t>
  </si>
  <si>
    <t>ＣＩＣＳ</t>
  </si>
  <si>
    <t>大阪府東大阪市神田町３番５号　アベニュー瓢箪山１０１</t>
  </si>
  <si>
    <t>合同会社　スタートライン</t>
  </si>
  <si>
    <t>ｄａｙｓ</t>
  </si>
  <si>
    <t>大阪府東大阪市高井田元町二丁目１０番１６号　辻ビル１Ｆ店舗</t>
  </si>
  <si>
    <t>大阪府東大阪市東山町６番１号　リリーフ明日香新石切１１０号</t>
  </si>
  <si>
    <t>株式会社　Ｎ・フィールド</t>
  </si>
  <si>
    <t>Ｓｏｃｉａｌ　ｗｏｒｋ　ｏｆｆｉｃｅ　Ｄ＆Ｌｉｆｅ東大阪</t>
  </si>
  <si>
    <t>大阪府東大阪市今米一丁目２番４８号　松栄ビル６０５</t>
  </si>
  <si>
    <t>社会福祉法人　大阪ＹＭＣＡ</t>
  </si>
  <si>
    <t>ＹＭＣＡ相談支援センター</t>
  </si>
  <si>
    <t>大阪府東大阪市小阪本町二丁目６番２６号　</t>
  </si>
  <si>
    <t>社会福祉法人　由寿会</t>
  </si>
  <si>
    <t>アーバンサポート新喜多</t>
  </si>
  <si>
    <t>大阪府東大阪市西堤本通西一丁目２番１８号　</t>
  </si>
  <si>
    <t>一般社団法人　アミュー</t>
  </si>
  <si>
    <t>アミューアロハ</t>
  </si>
  <si>
    <t>大阪府東大阪市大蓮東三丁目５番２４号　</t>
  </si>
  <si>
    <t>特定非営利活動法人　いちばん星</t>
  </si>
  <si>
    <t>いちばん星</t>
  </si>
  <si>
    <t>大阪府東大阪市岩田町五丁目８番１３号　</t>
  </si>
  <si>
    <t>株式会社　ビゴップ</t>
  </si>
  <si>
    <t>えんふれコンサルテーション</t>
  </si>
  <si>
    <t>大阪府東大阪市荒本新町８番１９号　エバーラスティングＩ－２０４</t>
  </si>
  <si>
    <t>有限会社　オラシオン</t>
  </si>
  <si>
    <t>オラシオン相談支援センター</t>
  </si>
  <si>
    <t>大阪府東大阪市足代三丁目１番７号　布施南ビル３階</t>
  </si>
  <si>
    <t>合同会社　Ｉ　ｓｔａｒ　Ｌａｂ</t>
  </si>
  <si>
    <t>カウンセリングサロンｓｐａｃｅ</t>
  </si>
  <si>
    <t>大阪府東大阪市鴻池町二丁目８番２６号　ペニーレーン３０８号</t>
  </si>
  <si>
    <t>きっくおふ</t>
  </si>
  <si>
    <t>大阪府東大阪市鷹殿町１４番１７号　</t>
  </si>
  <si>
    <t>大阪府東大阪市下六万寺町一丁目１１番１号　</t>
  </si>
  <si>
    <t>ケアプランセンター　ヴェルディ永和</t>
  </si>
  <si>
    <t>大阪府東大阪市永和二丁目８番２号　ブランチ永和３階</t>
  </si>
  <si>
    <t>株式会社　悠久</t>
  </si>
  <si>
    <t>ケアプランセンター３Ｑ</t>
  </si>
  <si>
    <t>大阪府東大阪市川田二丁目３番２４号　</t>
  </si>
  <si>
    <t>こまケア桜町相談支援センター</t>
  </si>
  <si>
    <t>合同会社　シトリン</t>
  </si>
  <si>
    <t>サポートセンター椿</t>
  </si>
  <si>
    <t>大阪府東大阪市上石切町二丁目１９番３２号　</t>
  </si>
  <si>
    <t>合同会社　夢結び</t>
  </si>
  <si>
    <t>大阪府東大阪市岩田町一丁目３番５６号　シエーナ若江岩田２０２号</t>
  </si>
  <si>
    <t>社会福祉法人　鴻池福祉会</t>
  </si>
  <si>
    <t>スタートライン</t>
  </si>
  <si>
    <t>大阪府東大阪市新庄四丁目４番２６号　</t>
  </si>
  <si>
    <t>つなぐ相談支援ステーション東大阪</t>
  </si>
  <si>
    <t>なないろの絆相談支援室</t>
  </si>
  <si>
    <t>ハートリバース</t>
  </si>
  <si>
    <t>大阪府東大阪市大蓮東二丁目８番３１号　リンクスイン東大阪Ｐ－１　１０８</t>
  </si>
  <si>
    <t>ハッピー・ケア・サポート相談支援センター</t>
  </si>
  <si>
    <t>ハッピープラン</t>
  </si>
  <si>
    <t>特定非営利活動法人　ピュア</t>
  </si>
  <si>
    <t>ピュア療育相談室</t>
  </si>
  <si>
    <t>大阪府東大阪市御厨南二丁目６番２２号　</t>
  </si>
  <si>
    <t>株式会社　ボヌール</t>
  </si>
  <si>
    <t>ファミーユ</t>
  </si>
  <si>
    <t>大阪府東大阪市渋川町一丁目１２番２７号　</t>
  </si>
  <si>
    <t>合同会社　Ｓｏｃｉａｌ　Ｃａｒｅ　Ｃｅｎｔｒｅ　ＮＯＷＡＮＡ</t>
  </si>
  <si>
    <t>ふくしの相談　メイリリー</t>
  </si>
  <si>
    <t>大阪府東大阪市吉田七丁目６番３２号　フジパレス花園Ⅰ番館１０３号室</t>
  </si>
  <si>
    <t>大阪府東大阪市足代北一丁目３番２１号　足代北パークマンション１階</t>
  </si>
  <si>
    <t>東大阪市</t>
  </si>
  <si>
    <t>プランセンターはばたき</t>
  </si>
  <si>
    <t>大阪府東大阪市菱江五丁目２番３４号　</t>
  </si>
  <si>
    <t>合同会社　フルスマイル</t>
  </si>
  <si>
    <t>フルスマイル相談支援事業所</t>
  </si>
  <si>
    <t>大阪府東大阪市下六万寺町二丁目２番７号　レジデンスグラッソーレ２号室</t>
  </si>
  <si>
    <t>合同会社　メルシーケア</t>
  </si>
  <si>
    <t>メルシーケア・小阪</t>
  </si>
  <si>
    <t>大阪府東大阪市御厨栄町二丁目８番１５号　</t>
  </si>
  <si>
    <t>一般社団法人　みーる</t>
  </si>
  <si>
    <t>ライフデザインセンターみーる</t>
  </si>
  <si>
    <t>大阪府東大阪市足代三丁目１番２２号　</t>
  </si>
  <si>
    <t>愛ケアコンシェル</t>
  </si>
  <si>
    <t>花園生活支援センター</t>
  </si>
  <si>
    <t>自立支援センター「ぱあとなぁ」</t>
  </si>
  <si>
    <t>障がい児者相談支援　ろんど</t>
  </si>
  <si>
    <t>大阪府東大阪市西石切町三丁目２番４１号　シルキーハイツ１０５号</t>
  </si>
  <si>
    <t>障害者生活支援センターひびき</t>
  </si>
  <si>
    <t>大阪府東大阪市長栄寺１０番２号　</t>
  </si>
  <si>
    <t>合同会社　プメハナ</t>
  </si>
  <si>
    <t>障害福祉支援センターはるかぜ</t>
  </si>
  <si>
    <t>大阪府東大阪市横沼町一丁目１４番５号　城戸長瀬ビル３階</t>
  </si>
  <si>
    <t>生活支援センターあいん</t>
  </si>
  <si>
    <t>青山会生活支援センター</t>
  </si>
  <si>
    <t>大阪府東大阪市菱屋東二丁目４番２１号５階　</t>
  </si>
  <si>
    <t>相談センター　Ｎｅｓｓｉｅ</t>
  </si>
  <si>
    <t>株式会社　Ｐｒｉｓｍ</t>
  </si>
  <si>
    <t>相談ルーム　ぷりずむ</t>
  </si>
  <si>
    <t>大阪府東大阪市西石切町七丁目４番５号　</t>
  </si>
  <si>
    <t>合同会社　ＹｏｕアンドＭｅ</t>
  </si>
  <si>
    <t>相談支援　ＹｏｕアンドＭｅ</t>
  </si>
  <si>
    <t>大阪府東大阪市中石切町四丁目１０番２２号　グラツィオーソ石切２０３号</t>
  </si>
  <si>
    <t>相談支援　エール</t>
  </si>
  <si>
    <t>相談支援　ハッピールーム</t>
  </si>
  <si>
    <t>合同会社　ＹＡＭＡＮＯ</t>
  </si>
  <si>
    <t>相談支援　りとるじぇむ</t>
  </si>
  <si>
    <t>大阪府東大阪市南四条町５番５号２０６号室　</t>
  </si>
  <si>
    <t>株式会社　コスモカルテット</t>
  </si>
  <si>
    <t>相談支援　れがーと</t>
  </si>
  <si>
    <t>大阪府東大阪市中石切町二丁目１番４７号　</t>
  </si>
  <si>
    <t>一般社団法人ＫＡＴＡＲＡＩ</t>
  </si>
  <si>
    <t>相談支援ｈａｎａ</t>
  </si>
  <si>
    <t>大阪府東大阪市鴻池町二丁目２番６号　</t>
  </si>
  <si>
    <t>合同会社　ｍｒｂ</t>
  </si>
  <si>
    <t>相談支援Ｍｙｙ</t>
  </si>
  <si>
    <t>大阪府東大阪市四条町４番７号２号室　</t>
  </si>
  <si>
    <t>合同会社　ＳＯＥＮ</t>
  </si>
  <si>
    <t>相談支援ＳＯＥＮ</t>
  </si>
  <si>
    <t>大阪府東大阪市新家西町９番７号　</t>
  </si>
  <si>
    <t>特定非営利活動法人　はっぴぃ２１福祉会</t>
  </si>
  <si>
    <t>相談支援センター　はっぴぃリンク</t>
  </si>
  <si>
    <t>大阪府東大阪市足代新町１７番９号　新町ビル２階</t>
  </si>
  <si>
    <t>相談支援センター　ルーチェ</t>
  </si>
  <si>
    <t>一般社団法人　そくさい</t>
  </si>
  <si>
    <t>相談支援センターあいおい</t>
  </si>
  <si>
    <t>大阪府東大阪市大蓮北二丁目１番２７号　</t>
  </si>
  <si>
    <t>合同会社　シリウス</t>
  </si>
  <si>
    <t>相談支援センターシリウス</t>
  </si>
  <si>
    <t>大阪府東大阪市日下町四丁目３番１５号　シャンテ辻亀１階</t>
  </si>
  <si>
    <t>相談支援センターすぷらうと</t>
  </si>
  <si>
    <t>大阪府東大阪市善根寺町四丁目１１番３９号　</t>
  </si>
  <si>
    <t>相談支援センタービオスの丘</t>
  </si>
  <si>
    <t>相談支援センターマーレ</t>
  </si>
  <si>
    <t>大阪府東大阪市永和二丁目６番３３号　</t>
  </si>
  <si>
    <t>合同会社　ノーシージー</t>
  </si>
  <si>
    <t>相談支援センターやたがらす</t>
  </si>
  <si>
    <t>大阪府東大阪市長田二丁目４番１４号　</t>
  </si>
  <si>
    <t>相談支援センターわくわく</t>
  </si>
  <si>
    <t>大阪府東大阪市中新開二丁目１１番２０号　</t>
  </si>
  <si>
    <t>特定非営利活動法人　ふたつの花</t>
  </si>
  <si>
    <t>相談支援センター花たば</t>
  </si>
  <si>
    <t>大阪府東大阪市若江東町二丁目３番２６号　</t>
  </si>
  <si>
    <t>相談支援センター夢</t>
  </si>
  <si>
    <t>相談支援なかま</t>
  </si>
  <si>
    <t>株式会社　ベルキス</t>
  </si>
  <si>
    <t>相談支援なごむ</t>
  </si>
  <si>
    <t>大阪府東大阪市花園東町一丁目３番９号２階　</t>
  </si>
  <si>
    <t>一般社団法人　久愛会</t>
  </si>
  <si>
    <t>相談支援ルーム　くれあ</t>
  </si>
  <si>
    <t>大阪府東大阪市上六万寺町１番１８号　</t>
  </si>
  <si>
    <t>合同会社　ダイヤモンドヘッド</t>
  </si>
  <si>
    <t>相談支援れんり</t>
  </si>
  <si>
    <t>大阪府東大阪市古箕輪一丁目５番６号　</t>
  </si>
  <si>
    <t>相談支援一二三</t>
  </si>
  <si>
    <t>合同会社はじまり</t>
  </si>
  <si>
    <t>相談支援事業所　あおぞら</t>
  </si>
  <si>
    <t>大阪府東大阪市西岩田二丁目６番１７号　２階</t>
  </si>
  <si>
    <t>相談支援事業所ふくまっぷ</t>
  </si>
  <si>
    <t>大阪府東大阪市小若江二丁目８番１０号　小若江スカイハイツ４０８号室</t>
  </si>
  <si>
    <t>相談支援事業所ポピー</t>
  </si>
  <si>
    <t>相談支援事業所菜の花畑</t>
  </si>
  <si>
    <t>相談支援室え～る</t>
  </si>
  <si>
    <t>社会福祉法人　つむぎ福祉会</t>
  </si>
  <si>
    <t>相談支援室つむぎ東大阪</t>
  </si>
  <si>
    <t>大阪府東大阪市森河内西二丁目３番３６号　</t>
  </si>
  <si>
    <t>株式会社　ココロハーモニー</t>
  </si>
  <si>
    <t>特定相談支援事業所あおい</t>
  </si>
  <si>
    <t>大阪府東大阪市衣摺二丁目８番５号　サニーコートＡＹＡＮＩ　２０４</t>
  </si>
  <si>
    <t>特定相談支援事業所八戸ノ里向日葵</t>
  </si>
  <si>
    <t>関通ホールディングス　株式会社</t>
  </si>
  <si>
    <t>発達障がい児（者）相談支援センターＮＩＮＯＬ</t>
  </si>
  <si>
    <t>大阪府東大阪市俊徳町一丁目６番２５号　</t>
  </si>
  <si>
    <t>社会福祉法人　恵生会</t>
  </si>
  <si>
    <t>四季の森なごみ</t>
  </si>
  <si>
    <t>大阪府東大阪市横小路町四丁目１０番２８号　</t>
  </si>
  <si>
    <t>東福六万寺</t>
  </si>
  <si>
    <t>大阪府東大阪市六万寺町一丁目１６番１７号　</t>
  </si>
  <si>
    <t>社会福祉法人　光風会</t>
  </si>
  <si>
    <t>身体障害者デイサービスセンターたちばなの里</t>
  </si>
  <si>
    <t>大阪府東大阪市岸田堂北町６番１号　</t>
  </si>
  <si>
    <t>アプレンド</t>
  </si>
  <si>
    <t>大阪府東大阪市永和二丁目８番２号　</t>
  </si>
  <si>
    <t>アミューデイズおおはす</t>
  </si>
  <si>
    <t>大阪府東大阪市大蓮南四丁目１６番２５号　</t>
  </si>
  <si>
    <t>アミュレ</t>
  </si>
  <si>
    <t>リーブセンターひびき</t>
  </si>
  <si>
    <t>リカバリースペースみーる</t>
  </si>
  <si>
    <t>一般社団法人　Ｒｅｔｒｅａｔ＆Ｒｅｃｏｖｅｒｙ</t>
  </si>
  <si>
    <t>リトリート＆リカバリーｍｉｃａｓａ</t>
  </si>
  <si>
    <t>大阪府東大阪市池島町三丁目４番６号　</t>
  </si>
  <si>
    <t>わんせるふ</t>
  </si>
  <si>
    <t>自立支援センターゆう</t>
  </si>
  <si>
    <t>大阪府東大阪市高井田元町二丁目４番６号　岸田興産ビル</t>
  </si>
  <si>
    <t>就労支援センターレジスタ</t>
  </si>
  <si>
    <t>アール・エス・シーホールディングス株式会社</t>
  </si>
  <si>
    <t>就労支援事業所　ａｓｉｓ</t>
  </si>
  <si>
    <t>大阪府東大阪市高井田西六丁目１番３１号　高井田シグマビル４階Ａ</t>
  </si>
  <si>
    <t>アミュー</t>
  </si>
  <si>
    <t>株式会社　Ｔ’Ｓコーポレーション</t>
  </si>
  <si>
    <t>スマイルプラス</t>
  </si>
  <si>
    <t>大阪府東大阪市小阪二丁目５番１０号　ウェルレジデンス小阪２階</t>
  </si>
  <si>
    <t>株式会社　ミチルワグループ</t>
  </si>
  <si>
    <t>ハンズ東大阪</t>
  </si>
  <si>
    <t>大阪府東大阪市足代二丁目３番６号　橋本ビル４階ＡＢ</t>
  </si>
  <si>
    <t>一般社団法人　大阪社会福祉支援センター</t>
  </si>
  <si>
    <t>リセル布施</t>
  </si>
  <si>
    <t>大阪府東大阪市長堂二丁目３番２１号　布施駅前ビル３階</t>
  </si>
  <si>
    <t>株式会社　ＩＮＯ</t>
  </si>
  <si>
    <t>ＩＮＯ</t>
  </si>
  <si>
    <t>大阪府東大阪市菱屋西二丁目２番１７号　仁科ビル　１階</t>
  </si>
  <si>
    <t>一般社団法人　障碍者自立支援協会ぼんど</t>
  </si>
  <si>
    <t>ＪＯＹＦＵＬ</t>
  </si>
  <si>
    <t>大阪府東大阪市西堤本通東三丁目４番２６号　</t>
  </si>
  <si>
    <t>アイディアルサポート</t>
  </si>
  <si>
    <t>大阪府東大阪市小阪本町一丁目２番８号　小阪ビル２階２－２</t>
  </si>
  <si>
    <t>アドバンス</t>
  </si>
  <si>
    <t>大阪府東大阪市長田中二丁目２番３０号　長田エミネンスビル５階ＥＦ号室</t>
  </si>
  <si>
    <t>株式会社　千手</t>
  </si>
  <si>
    <t>エクート</t>
  </si>
  <si>
    <t>大阪府東大阪市長堂三丁目１８番４号　今中ビル３階</t>
  </si>
  <si>
    <t>株式会社　空と海</t>
  </si>
  <si>
    <t>サンクエール</t>
  </si>
  <si>
    <t>大阪府東大阪市小若江三丁目８番１号　</t>
  </si>
  <si>
    <t>フラワーズ</t>
  </si>
  <si>
    <t>大阪府東大阪市荒本北二丁目２番３７号　ハイムリップルパートＶ１Ｆ</t>
  </si>
  <si>
    <t>プレサント</t>
  </si>
  <si>
    <t>大阪府東大阪市長田中一丁目４番１２号　イマザキマンションエヌワン２階Ｃ号Ｄ号</t>
  </si>
  <si>
    <t>大阪府東大阪市長田東二丁目２番３号　長田エストビル３０２号室</t>
  </si>
  <si>
    <t>株式会社　アークサービス</t>
  </si>
  <si>
    <t>ワークセンターえがお</t>
  </si>
  <si>
    <t>大阪府東大阪市吉松二丁目４番１０号　ベルハイム長瀬駅前１Ｆ</t>
  </si>
  <si>
    <t>一般社団法人　ワークワーク</t>
  </si>
  <si>
    <t>ワークワーク</t>
  </si>
  <si>
    <t>大阪府東大阪市菱江一丁目１６番３７号　</t>
  </si>
  <si>
    <t>株式会社　フリー</t>
  </si>
  <si>
    <t>就労支援事業所フリー</t>
  </si>
  <si>
    <t>大阪府東大阪市長堂一丁目２番２０号　陣内興産ビル３階</t>
  </si>
  <si>
    <t>就労生活サポートセンターはなはな</t>
  </si>
  <si>
    <t>エイティオー株式会社</t>
  </si>
  <si>
    <t>障がい就労支援エイティオー</t>
  </si>
  <si>
    <t>大阪府東大阪市長田東二丁目２番１号　木村第一ビル２０２号</t>
  </si>
  <si>
    <t>３Ｓ</t>
  </si>
  <si>
    <t>大阪府東大阪市西堤西２番２５号　</t>
  </si>
  <si>
    <t>３Ｓ長田</t>
  </si>
  <si>
    <t>大阪府東大阪市新家一丁目７番２２号　</t>
  </si>
  <si>
    <t>ａ．ｓｈｕ　Ｃｒｅａｔｅ</t>
  </si>
  <si>
    <t>大阪府東大阪市中鴻池町二丁目１番２５号　１階</t>
  </si>
  <si>
    <t>株式会社　ＭＡＪＯＲＩＴＹ</t>
  </si>
  <si>
    <t>Ｂｅａｕｔｙ　Ｆａｃｔｏｒｙ</t>
  </si>
  <si>
    <t>大阪府東大阪市稲田本町三丁目２１番７号　</t>
  </si>
  <si>
    <t>株式会社　ｉｎｃｌｏｏｍｉｎｇ</t>
  </si>
  <si>
    <t>Ｂｌｏｏｗａ</t>
  </si>
  <si>
    <t>大阪府東大阪市加納七丁目２５番７－２２号　</t>
  </si>
  <si>
    <t>合同会社　心</t>
  </si>
  <si>
    <t>ｃｏｃｏｒｏ</t>
  </si>
  <si>
    <t>大阪府東大阪市荒本西四丁目２番１０号　</t>
  </si>
  <si>
    <t>株式会社　ＡＴＳ</t>
  </si>
  <si>
    <t>Ｄｏｎｔｏｍワークス　きずり店</t>
  </si>
  <si>
    <t>大阪府東大阪市衣摺二丁目２番１８号　</t>
  </si>
  <si>
    <t>Ｄｏｎｔｏｍワークス東大阪店</t>
  </si>
  <si>
    <t>大阪府東大阪市加納七丁目９番１５号　</t>
  </si>
  <si>
    <t>Ｇフレンズ</t>
  </si>
  <si>
    <t>大阪府東大阪市太平寺二丁目１番３２号　</t>
  </si>
  <si>
    <t>社会福祉法人　ゆう</t>
  </si>
  <si>
    <t>ＪＤファクトリー</t>
  </si>
  <si>
    <t>大阪府東大阪市長堂三丁目２２番２２号　ロイヤルソフトセンタービル１階</t>
  </si>
  <si>
    <t>ＯＭＮＩＢＵＳ　ＲＯＡＳＴＥＲＳ　ＴＯＫＹＯ</t>
  </si>
  <si>
    <t>大阪府東大阪市荒本二丁目１８番２２号　Ａ号室</t>
  </si>
  <si>
    <t>ｏｎｅ　ｌｉｎｋ</t>
  </si>
  <si>
    <t>大阪府東大阪市吉田本町三丁目８番５号　ボナンサ東野Ⅱ　１０１</t>
  </si>
  <si>
    <t>大阪府東大阪市上六万寺町１３番４７号　</t>
  </si>
  <si>
    <t>合同会社　ＹＫＡ</t>
  </si>
  <si>
    <t>ＳＡＮＯ</t>
  </si>
  <si>
    <t>大阪府東大阪市金岡四丁目１１番２０号　ダイキビル１Ｆ</t>
  </si>
  <si>
    <t>あすなろ企画　株式会社</t>
  </si>
  <si>
    <t>ＷＡＫＡＢＡ</t>
  </si>
  <si>
    <t>大阪府東大阪市柏田東町２番４号　</t>
  </si>
  <si>
    <t>Ｗｉｎ－Ｗｉｎ</t>
  </si>
  <si>
    <t>大阪府東大阪市長田東三丁目５番１９号　</t>
  </si>
  <si>
    <t>ｗｏｒｋ　ｏｎ　ムゲット　ともいき</t>
  </si>
  <si>
    <t>大阪府東大阪市渋川町一丁目８番２０号　</t>
  </si>
  <si>
    <t>株式会社　Ｄｏｎｔｏｍ　ＲＥＬＡＴＩＯＮＳ</t>
  </si>
  <si>
    <t>Ｗｏｒｋｒｏｏｍ　ＬＯＨＡＳ</t>
  </si>
  <si>
    <t>大阪府東大阪市高井田西二丁目１番３２号　大扇コーポ２０１号室</t>
  </si>
  <si>
    <t>合同会社　あおい</t>
  </si>
  <si>
    <t>あおいん家</t>
  </si>
  <si>
    <t>大阪府東大阪市瓜生堂二丁目２３番２号　１０２号１０３号</t>
  </si>
  <si>
    <t>株式会社　Ｓｙｕｎｂｉｓｏ</t>
  </si>
  <si>
    <t>あかり</t>
  </si>
  <si>
    <t>大阪府東大阪市稲田新町一丁目２０番７号　</t>
  </si>
  <si>
    <t>あかり工房</t>
  </si>
  <si>
    <t>大阪府東大阪市花園本町一丁目１番３８号　フレックス花園</t>
  </si>
  <si>
    <t>合同会社　青空</t>
  </si>
  <si>
    <t>アルファステップ</t>
  </si>
  <si>
    <t>大阪府東大阪市若江東町六丁目９番４７号２Ｆ　</t>
  </si>
  <si>
    <t>えいじいくらふと</t>
  </si>
  <si>
    <t>大阪府東大阪市善根寺町四丁目５番４号　</t>
  </si>
  <si>
    <t>特定非営利活動法人　地域共生ネットワークえーる</t>
  </si>
  <si>
    <t>エール</t>
  </si>
  <si>
    <t>大阪府東大阪市川田一丁目８番２８号　</t>
  </si>
  <si>
    <t>株式会社アトラスト</t>
  </si>
  <si>
    <t>おさかな農園</t>
  </si>
  <si>
    <t>大阪府東大阪市日下町六丁目８番１７号　</t>
  </si>
  <si>
    <t>株式会社　きづな</t>
  </si>
  <si>
    <t>おしくらまんじゅう</t>
  </si>
  <si>
    <t>大阪府東大阪市荒川二丁目３番４号　</t>
  </si>
  <si>
    <t>オムニバスハルミヤＢＡＳＥ</t>
  </si>
  <si>
    <t>578-0955</t>
  </si>
  <si>
    <t>大阪府東大阪市横枕南１番２号　</t>
  </si>
  <si>
    <t>有限会社　ライフ</t>
  </si>
  <si>
    <t>オリーブ・東大阪高井田</t>
  </si>
  <si>
    <t>大阪府東大阪市森河内西二丁目２５番９号　</t>
  </si>
  <si>
    <t>合同会社　ケイズ</t>
  </si>
  <si>
    <t>ケイズ</t>
  </si>
  <si>
    <t>大阪府東大阪市金岡四丁目１０番１６号　</t>
  </si>
  <si>
    <t>さくら福祉作業所</t>
  </si>
  <si>
    <t>大阪府東大阪市小阪二丁目１１番１１号　ビクトワール小阪１階</t>
  </si>
  <si>
    <t>ししまる　就労継続支援Ｂ型事業所</t>
  </si>
  <si>
    <t>大阪府東大阪市新町２２番８号　</t>
  </si>
  <si>
    <t>合同会社　ビッグマウンド</t>
  </si>
  <si>
    <t>ジョブハウスねむの木</t>
  </si>
  <si>
    <t>大阪府東大阪市荒本新町４番１３号　サンリットビル３－Ａ</t>
  </si>
  <si>
    <t>一般社団法人　パッソ</t>
  </si>
  <si>
    <t>スタジオパッソ</t>
  </si>
  <si>
    <t>大阪府東大阪市足代新町１４番１７号　</t>
  </si>
  <si>
    <t>すぷらうと</t>
  </si>
  <si>
    <t>大阪府東大阪市善根寺町四丁目１１番８号　</t>
  </si>
  <si>
    <t>すまいるワークセンター</t>
  </si>
  <si>
    <t>大阪府東大阪市荒川三丁目２６番１５号　ロイヤル俊徳１０３号</t>
  </si>
  <si>
    <t>株式会社　ＴＳＵＮＡＧＵ</t>
  </si>
  <si>
    <t>ツナグ工房／ツナグ茶房</t>
  </si>
  <si>
    <t>大阪府東大阪市永和一丁目２５番１号　Ｃｅｌｅｂ布施東１階１０２号室</t>
  </si>
  <si>
    <t>つむぎ工房</t>
  </si>
  <si>
    <t>大阪府東大阪市花園東町一丁目２０番１号　</t>
  </si>
  <si>
    <t>特定非営利活動法人　輪</t>
  </si>
  <si>
    <t>ティンカーベル</t>
  </si>
  <si>
    <t>大阪府東大阪市若江本町一丁目５番３１号　</t>
  </si>
  <si>
    <t>とうふく</t>
  </si>
  <si>
    <t>大阪府東大阪市西岩田四丁目９番８号　</t>
  </si>
  <si>
    <t>とうふく東テック</t>
  </si>
  <si>
    <t>大阪府東大阪市荒本西三丁目１番２０号　</t>
  </si>
  <si>
    <t>合同会社　ｎａｔｕｒａｌ＆ｌｉｆｅ</t>
  </si>
  <si>
    <t>ナチュラル　スマイリング　フェイス</t>
  </si>
  <si>
    <t>大阪府東大阪市荒本北一丁目７番１６号　</t>
  </si>
  <si>
    <t>なないろほ～む</t>
  </si>
  <si>
    <t>大阪府東大阪市高井田元町二丁目６番４号　メゾンドーム千成１Ｆ</t>
  </si>
  <si>
    <t>株式会社　ＮＡＯＳＵライフサポート</t>
  </si>
  <si>
    <t>ななら</t>
  </si>
  <si>
    <t>大阪府東大阪市花園本町一丁目２番２号　</t>
  </si>
  <si>
    <t>にこにこ</t>
  </si>
  <si>
    <t>大阪府東大阪市足代新町１７番１０号　第二新町ビル５０２号</t>
  </si>
  <si>
    <t>株式会社　ＮＥＸＳＴ</t>
  </si>
  <si>
    <t>ネクストサポート</t>
  </si>
  <si>
    <t>大阪府東大阪市新庄二丁目８番１１号　</t>
  </si>
  <si>
    <t>ハートスクエア</t>
  </si>
  <si>
    <t>大阪府東大阪市大蓮北三丁目１７番３７号　</t>
  </si>
  <si>
    <t>ハートファミリー</t>
  </si>
  <si>
    <t>大阪府東大阪市中小阪一丁目８番１８号　ＫｃｏｕｒｔＮａｋａｋｏｓａｋａ１階</t>
  </si>
  <si>
    <t>ハイワークひびき</t>
  </si>
  <si>
    <t>大阪府東大阪市高井田中一丁目８番１４号　</t>
  </si>
  <si>
    <t>一般社団法人　なないろ</t>
  </si>
  <si>
    <t>ぱすてる</t>
  </si>
  <si>
    <t>大阪府東大阪市小阪二丁目５番２３号　</t>
  </si>
  <si>
    <t>はちすワークス</t>
  </si>
  <si>
    <t>はっぴぃアイリス</t>
  </si>
  <si>
    <t>大阪府東大阪市足代新町１７番９号　２階</t>
  </si>
  <si>
    <t>はっぴぃプラザ</t>
  </si>
  <si>
    <t>大阪府東大阪市吉田八丁目６番６４号　</t>
  </si>
  <si>
    <t>ハッピーワーク</t>
  </si>
  <si>
    <t>医療法人　なかまの会</t>
  </si>
  <si>
    <t>ぴあ</t>
  </si>
  <si>
    <t>大阪府東大阪市小若江一丁目２番７号　</t>
  </si>
  <si>
    <t>一般社団法人　陽だまりの丘</t>
  </si>
  <si>
    <t>ひだまり</t>
  </si>
  <si>
    <t>大阪府東大阪市玉串町東一丁目３番２８号　</t>
  </si>
  <si>
    <t>株式会社　ナガヤス福祉</t>
  </si>
  <si>
    <t>ひだまり就労継続支援Ｂ型事業所</t>
  </si>
  <si>
    <t>大阪府東大阪市南上小阪７番２７号　ヤナイビル２階</t>
  </si>
  <si>
    <t>ＮＰＯ法人　ふぁんじゅーる</t>
  </si>
  <si>
    <t>ふぁんとぅりぃ</t>
  </si>
  <si>
    <t>大阪府東大阪市旭町２０番２２号　弥生マンション１０３</t>
  </si>
  <si>
    <t>フルコミット　株式会社</t>
  </si>
  <si>
    <t>フルコミットワークス</t>
  </si>
  <si>
    <t>大阪府東大阪市足代新町１９番６号　レクシア布施２０１号</t>
  </si>
  <si>
    <t>ふれあい工房</t>
  </si>
  <si>
    <t>特定非営利活動法人　ベストサポート東大阪</t>
  </si>
  <si>
    <t>ベストサポート</t>
  </si>
  <si>
    <t>大阪府東大阪市寿町一丁目９番１４号　</t>
  </si>
  <si>
    <t>まつりのさと</t>
  </si>
  <si>
    <t>大阪府東大阪市中新開一丁目６番２８号　</t>
  </si>
  <si>
    <t>ミライエ布施</t>
  </si>
  <si>
    <t>大阪府東大阪市足代南一丁目１２番８号　</t>
  </si>
  <si>
    <t>みらい工房</t>
  </si>
  <si>
    <t>大阪府東大阪市吉田七丁目２番３１号　</t>
  </si>
  <si>
    <t>一般社団法人　社会福祉協会</t>
  </si>
  <si>
    <t>メタル工房夢</t>
  </si>
  <si>
    <t>大阪府東大阪市楠根二丁目８番３４号　</t>
  </si>
  <si>
    <t>ライズケアスタジオ東大阪</t>
  </si>
  <si>
    <t>大阪府東大阪市横沼町一丁目１４番１７号　マンシオン９９　１０１号室</t>
  </si>
  <si>
    <t>株式会社　ライフコンパス．ナビ</t>
  </si>
  <si>
    <t>ライフコンパス</t>
  </si>
  <si>
    <t>大阪府東大阪市御厨南二丁目２番３７号　</t>
  </si>
  <si>
    <t>特定非営利活動法人　芳聖会</t>
  </si>
  <si>
    <t>ラブリー就労継続支援Ｂ型</t>
  </si>
  <si>
    <t>大阪府東大阪市足代二丁目３番６号　橋本ビル９Ｆ－Ｂ</t>
  </si>
  <si>
    <t>一般社団法人　リエゾン</t>
  </si>
  <si>
    <t>リエゾン</t>
  </si>
  <si>
    <t>大阪府東大阪市池島町二丁目１番８号　</t>
  </si>
  <si>
    <t>ＮＰＯ法人　虹の会</t>
  </si>
  <si>
    <t>リサイクルラン</t>
  </si>
  <si>
    <t>大阪府東大阪市若江本町一丁目１番３５号　ハイマート若江１０８号・１０９号</t>
  </si>
  <si>
    <t>特定非営利活動法人　ルツ</t>
  </si>
  <si>
    <t>ルツ</t>
  </si>
  <si>
    <t>大阪府東大阪市吉田七丁目９番３５号　</t>
  </si>
  <si>
    <t>合同会社　ＫＡＹＡＫ</t>
  </si>
  <si>
    <t>ルミナス</t>
  </si>
  <si>
    <t>大阪府東大阪市太平寺二丁目２番２１号　</t>
  </si>
  <si>
    <t>ワークサポート匠海</t>
  </si>
  <si>
    <t>大阪府東大阪市金岡四丁目１３番３号　</t>
  </si>
  <si>
    <t>ワークセンターひびき</t>
  </si>
  <si>
    <t>大阪府東大阪市永和三丁目１０番１５号　</t>
  </si>
  <si>
    <t>株式会社　ウイルワン</t>
  </si>
  <si>
    <t>ワークプラザ花園</t>
  </si>
  <si>
    <t>大阪府東大阪市吉田三丁目１２番１１号　</t>
  </si>
  <si>
    <t>１ＳＴＥＰ　株式会社</t>
  </si>
  <si>
    <t>わんすてっぷ</t>
  </si>
  <si>
    <t>大阪府東大阪市島之内二丁目３番１号　フクヨシビル１０３号</t>
  </si>
  <si>
    <t>真和　株式会社</t>
  </si>
  <si>
    <t>ワンハート</t>
  </si>
  <si>
    <t>577-0027</t>
  </si>
  <si>
    <t>大阪府東大阪市新家中町５番３５号　</t>
  </si>
  <si>
    <t>合同会社　櫻結</t>
  </si>
  <si>
    <t>芽（めぐむ）</t>
  </si>
  <si>
    <t>大阪府東大阪市岸田堂南町４番１９号　</t>
  </si>
  <si>
    <t>株式会社　たんぽぽ</t>
  </si>
  <si>
    <t>株式会社たんぽぽ</t>
  </si>
  <si>
    <t>大阪府東大阪市今米一丁目１４番５６号　サンローズ吉田</t>
  </si>
  <si>
    <t>一般社団法人　支援センターつなぐの</t>
  </si>
  <si>
    <t>支援センターつなぐの</t>
  </si>
  <si>
    <t>大阪府東大阪市永和一丁目２４番２号　幸永マンション一階</t>
  </si>
  <si>
    <t>特定非営利活動法人　徳優</t>
  </si>
  <si>
    <t>支援センターのぞみ</t>
  </si>
  <si>
    <t>578-0957</t>
  </si>
  <si>
    <t>大阪府東大阪市本庄中一丁目２番２８号　</t>
  </si>
  <si>
    <t>若草工房</t>
  </si>
  <si>
    <t>大阪府東大阪市吉原二丁目３番１２号　</t>
  </si>
  <si>
    <t>就労サポートらんらん</t>
  </si>
  <si>
    <t>大阪府東大阪市若江本町一丁目２番２８号　</t>
  </si>
  <si>
    <t>合同会社　ｉｎａｈｏ</t>
  </si>
  <si>
    <t>就労継続支援Ｂ型　Ｐｒｏｇｒｅｓｓ（プログレス）</t>
  </si>
  <si>
    <t>大阪府東大阪市御厨東二丁目３番１０号　ロイヤルメゾン１階</t>
  </si>
  <si>
    <t>一般社団法人ｈａｐｐｉｎｅｓｓ</t>
  </si>
  <si>
    <t>就労継続支援Ｂ型　Ｔｏ－Ｂｅ　作業所</t>
  </si>
  <si>
    <t>579-8025</t>
  </si>
  <si>
    <t>大阪府東大阪市宝町１８番８号　１階２階　</t>
  </si>
  <si>
    <t>株式会社　あゆむ</t>
  </si>
  <si>
    <t>就労継続支援Ｂ型　あお</t>
  </si>
  <si>
    <t>大阪府東大阪市近江堂二丁目６番４号２Ａ　</t>
  </si>
  <si>
    <t>就労継続支援Ｂ型オリーブ</t>
  </si>
  <si>
    <t>大阪府東大阪市小阪本町一丁目２番８号　小阪ビル４階１号</t>
  </si>
  <si>
    <t>Ｓｏｌ　株式会社</t>
  </si>
  <si>
    <t>就労継続支援Ｂ型作業所　Ｓｏｌ</t>
  </si>
  <si>
    <t>大阪府東大阪市荒本西三丁目２番３６号　２階</t>
  </si>
  <si>
    <t>合同会社　ロイヤル</t>
  </si>
  <si>
    <t>就労継続支援Ｂ型作業所　ロイヤルきずり</t>
  </si>
  <si>
    <t>大阪府東大阪市衣摺四丁目１８番１８号　</t>
  </si>
  <si>
    <t>株式会社　スパークス・グループ・マネジメント</t>
  </si>
  <si>
    <t>就労継続支援Ｂ型作業所　大蓮雅</t>
  </si>
  <si>
    <t>大阪府東大阪市大蓮東三丁目３番３号ー２Ｆ　</t>
  </si>
  <si>
    <t>株式会社　ＣｏＣｏＬｏエンタープライズ</t>
  </si>
  <si>
    <t>就労継続支援Ｂ型事業所　シエル</t>
  </si>
  <si>
    <t>大阪府東大阪市足代三丁目１１番１０号　ドミールフセ１階</t>
  </si>
  <si>
    <t>株式会社　Ｓｈｕ－Ｓｈｕ</t>
  </si>
  <si>
    <t>就労継続支援Ｂ型事業所　しゅしゅ</t>
  </si>
  <si>
    <t>大阪府東大阪市永和二丁目１７番２０号　１０３、２０３号室</t>
  </si>
  <si>
    <t>株式会社　すずらん</t>
  </si>
  <si>
    <t>就労継続支援Ｂ型事業所　すずらん</t>
  </si>
  <si>
    <t>大阪府東大阪市永和一丁目２６番２０号　アクロシャトー俊徳道２０７号</t>
  </si>
  <si>
    <t>合同会社　ｉｒｉｓ</t>
  </si>
  <si>
    <t>就労継続支援Ｂ型事業所　虹の架け橋</t>
  </si>
  <si>
    <t>大阪府東大阪市中小阪一丁目８番１４号　ＴＣビル２１号室</t>
  </si>
  <si>
    <t>ＮＰＯ法人　心源喜</t>
  </si>
  <si>
    <t>就労継続支援サービス　ｂｅ　ｆａｉｒ</t>
  </si>
  <si>
    <t>大阪府東大阪市小若江一丁目１６番１号　</t>
  </si>
  <si>
    <t>合同会社　カリスサポート</t>
  </si>
  <si>
    <t>就労継続支援事業所　虹＆空</t>
  </si>
  <si>
    <t>大阪府東大阪市長栄寺２０番１３号　ヨシキコーポラス１０３</t>
  </si>
  <si>
    <t>就労継続支援事業所こころⅡ</t>
  </si>
  <si>
    <t>大阪府東大阪市横沼町三丁目３番３号　レジデンス双和１階</t>
  </si>
  <si>
    <t>特定非営利活動法人　オレンジ</t>
  </si>
  <si>
    <t>障がい者支援センターがやがや</t>
  </si>
  <si>
    <t>大阪府東大阪市新池島町一丁目１７番１９号　</t>
  </si>
  <si>
    <t>障がい者支援センターゆず</t>
  </si>
  <si>
    <t>大阪府東大阪市岩田町五丁目１１番８号　</t>
  </si>
  <si>
    <t>障がい福祉サポートネットＮｉｎｅ吉原公園前</t>
  </si>
  <si>
    <t>大阪府東大阪市吉原二丁目３番４５号　パークロイヤル１０３号室</t>
  </si>
  <si>
    <t>障害就労センター　アースグリーン</t>
  </si>
  <si>
    <t>大阪府東大阪市荒本西三丁目２番８号　</t>
  </si>
  <si>
    <t>新星</t>
  </si>
  <si>
    <t>株式会社　ｂｒｉｄｇｅｃｒｏｓｓ</t>
  </si>
  <si>
    <t>生活介護・就Ｂ　パラトレ</t>
  </si>
  <si>
    <t>大阪府東大阪市近江堂二丁目６番４号　新栄プロパティー近江堂２Ｂ号室</t>
  </si>
  <si>
    <t>地域生活支援センターふう</t>
  </si>
  <si>
    <t>超新星</t>
  </si>
  <si>
    <t>大阪府東大阪市岩田町五丁目８番２１号　</t>
  </si>
  <si>
    <t>布施若草園</t>
  </si>
  <si>
    <t>大阪府東大阪市中小阪四丁目７番４７号　</t>
  </si>
  <si>
    <t>特定非営利活動法人　あまのたね</t>
  </si>
  <si>
    <t>夢織り工房空の木</t>
  </si>
  <si>
    <t>大阪府東大阪市若江南町三丁目８番４８号　</t>
  </si>
  <si>
    <t>友＆逢</t>
  </si>
  <si>
    <t>大阪府東大阪市河内町１１番７号　</t>
  </si>
  <si>
    <t>株式会社　ＹＹｌｉｆｅ</t>
  </si>
  <si>
    <t>悠里の家</t>
  </si>
  <si>
    <t>大阪府東大阪市荒川三丁目１番２９号　</t>
  </si>
  <si>
    <t>和音堂</t>
  </si>
  <si>
    <t>大阪府東大阪市菱屋東三丁目５番４１号　</t>
  </si>
  <si>
    <t>ＣｉｅＬ</t>
  </si>
  <si>
    <t>大阪府東大阪市菱屋東三丁目２番２４号　</t>
  </si>
  <si>
    <t>ＣＬＡＮ東大阪</t>
  </si>
  <si>
    <t>大阪府東大阪市池島町三丁目１２番２８号　</t>
  </si>
  <si>
    <t>Ｌｅ　ｌｉｅｎ～ル・リアン</t>
  </si>
  <si>
    <t>大阪府東大阪市岩田町五丁目２番３６号　</t>
  </si>
  <si>
    <t>大阪府東大阪市荒本二丁目１４番２４号　</t>
  </si>
  <si>
    <t>ｏｎｅ　ｌｉｎｋ＋</t>
  </si>
  <si>
    <t>大阪府東大阪市鷹殿町２２番４３号　</t>
  </si>
  <si>
    <t>ＲＫひがしおおさか　きしだどう</t>
  </si>
  <si>
    <t>大阪府東大阪市寿町三丁目２１番２９号　</t>
  </si>
  <si>
    <t>ＲＫひがしおおさか　しぶかわ</t>
  </si>
  <si>
    <t>大阪府東大阪市渋川町二丁目１３番６号　</t>
  </si>
  <si>
    <t>あおぞらつぐみの家</t>
  </si>
  <si>
    <t>大阪府東大阪市加納五丁目１２番２５号　</t>
  </si>
  <si>
    <t>アクティビティーセンターひびき</t>
  </si>
  <si>
    <t>大阪府東大阪市中小阪五丁目１４番２３号　</t>
  </si>
  <si>
    <t>合同会社　アウトサイダーアート</t>
  </si>
  <si>
    <t>アトリエからふる</t>
  </si>
  <si>
    <t>大阪府東大阪市長瀬町一丁目１番３０号　</t>
  </si>
  <si>
    <t>株式会社　ライプハウス</t>
  </si>
  <si>
    <t>アトリエライプハウス</t>
  </si>
  <si>
    <t>大阪府東大阪市荒川三丁目８番８号　</t>
  </si>
  <si>
    <t>いきいきクラブあさひ</t>
  </si>
  <si>
    <t>大阪府東大阪市鴻池本町９番２０号　</t>
  </si>
  <si>
    <t>うぃんぐ</t>
  </si>
  <si>
    <t>大阪府東大阪市若草町９番２１号　</t>
  </si>
  <si>
    <t>おきべ麦の家</t>
  </si>
  <si>
    <t>大阪府東大阪市御厨東二丁目８番１０号　</t>
  </si>
  <si>
    <t>大阪府東大阪市高井田元町二丁目２２番１７号　</t>
  </si>
  <si>
    <t>クリエイティブハウス「パンジー」</t>
  </si>
  <si>
    <t>大阪府東大阪市東鴻池町二丁目４番８号　</t>
  </si>
  <si>
    <t>クリエイティブハウス「パンジーⅡ」</t>
  </si>
  <si>
    <t>クリエイティブハウス「パンジーⅢ」</t>
  </si>
  <si>
    <t>大阪府東大阪市中新開二丁目１０番１６号　</t>
  </si>
  <si>
    <t>クローバー</t>
  </si>
  <si>
    <t>大阪府東大阪市大蓮東二丁目１番９号　</t>
  </si>
  <si>
    <t>さくらんぼ</t>
  </si>
  <si>
    <t>大阪府東大阪市横小路町一丁目２番６５号　</t>
  </si>
  <si>
    <t>サンプレイスひびき</t>
  </si>
  <si>
    <t>大阪府東大阪市上石切町二丁目３０番１５号　</t>
  </si>
  <si>
    <t>株式会社　真摯会</t>
  </si>
  <si>
    <t>サンライズ</t>
  </si>
  <si>
    <t>大阪府東大阪市寺前町一丁目８番２号　</t>
  </si>
  <si>
    <t>すずらん</t>
  </si>
  <si>
    <t>大阪府東大阪市西岩田二丁目６番２５号　</t>
  </si>
  <si>
    <t>大阪府東大阪市荒本一丁目８番１４－１０４号　</t>
  </si>
  <si>
    <t>大阪府東大阪市六万寺町二丁目７番４１号　</t>
  </si>
  <si>
    <t>とうふく八戸ノ里</t>
  </si>
  <si>
    <t>とうふく布施</t>
  </si>
  <si>
    <t>大阪府東大阪市足代新町１３番１０号　</t>
  </si>
  <si>
    <t>大阪府東大阪市昭和町５番１０号　</t>
  </si>
  <si>
    <t>ノーサイド２</t>
  </si>
  <si>
    <t>大阪府東大阪市横沼町一丁目４番１６号　</t>
  </si>
  <si>
    <t>株式会社　アシスト</t>
  </si>
  <si>
    <t>ぱずる</t>
  </si>
  <si>
    <t>大阪府東大阪市新池島町二丁目２０番３６号　</t>
  </si>
  <si>
    <t>ピュアファクトリー</t>
  </si>
  <si>
    <t>フレンズ</t>
  </si>
  <si>
    <t>ぽこあぽこ</t>
  </si>
  <si>
    <t>ぽこあぽこＤ</t>
  </si>
  <si>
    <t>大阪府東大阪市友井二丁目３０番２１号　</t>
  </si>
  <si>
    <t>ぽこあぽこＥ</t>
  </si>
  <si>
    <t>大阪府東大阪市横枕南１番１０号　</t>
  </si>
  <si>
    <t>ぽこあぽこＦ</t>
  </si>
  <si>
    <t>大阪府東大阪市東山町３番８号　</t>
  </si>
  <si>
    <t>ほたる</t>
  </si>
  <si>
    <t>大阪府東大阪市日下町七丁目３番５７号　</t>
  </si>
  <si>
    <t>株式会社　トラスト</t>
  </si>
  <si>
    <t>ライフケアとらすと</t>
  </si>
  <si>
    <t>大阪府東大阪市鴻池本町１番２２号　</t>
  </si>
  <si>
    <t>大阪府東大阪市御厨南三丁目２番３３号　桜井第二ビル１階</t>
  </si>
  <si>
    <t>大阪府東大阪市川田三丁目４番２号　</t>
  </si>
  <si>
    <t>活動センターいっぽ</t>
  </si>
  <si>
    <t>大阪府東大阪市布市町四丁目１番３２号　</t>
  </si>
  <si>
    <t>菜の花畑　なたね</t>
  </si>
  <si>
    <t>大阪府東大阪市中小阪一丁目１２番２０号　</t>
  </si>
  <si>
    <t>若草園</t>
  </si>
  <si>
    <t>障がい児者総合福祉施設ノーサイド</t>
  </si>
  <si>
    <t>障害福祉さぽーとライフグリーン</t>
  </si>
  <si>
    <t>大阪府東大阪市川田四丁目４番８号　</t>
  </si>
  <si>
    <t>生活介護　Ｌｕｃａ’ｓ　ｈｏｕｓｅ</t>
  </si>
  <si>
    <t>大阪府東大阪市下六万寺町一丁目２番１８号　</t>
  </si>
  <si>
    <t>合同会社　六花</t>
  </si>
  <si>
    <t>生活介護　六花</t>
  </si>
  <si>
    <t>大阪府東大阪市南上小阪１０番５４号　</t>
  </si>
  <si>
    <t>生活介護かすみ草</t>
  </si>
  <si>
    <t>577-0064</t>
  </si>
  <si>
    <t>大阪府東大阪市川俣本町７番２３号　</t>
  </si>
  <si>
    <t>株式会社　ＬＥＧＥＮＤ</t>
  </si>
  <si>
    <t>生活介護もりもり</t>
  </si>
  <si>
    <t>大阪府東大阪市御厨東二丁目１１番１号　クレスト大江１階</t>
  </si>
  <si>
    <t>生活支援センターえ～る</t>
  </si>
  <si>
    <t>大阪府東大阪市岩田町五丁目７番１３号　</t>
  </si>
  <si>
    <t>大阪府東大阪市旭町２０番２号　</t>
  </si>
  <si>
    <t>合同会社　福陽</t>
  </si>
  <si>
    <t>福ぷく</t>
  </si>
  <si>
    <t>大阪府東大阪市御厨南一丁目１番１２号　ユニティーハウス２階</t>
  </si>
  <si>
    <t>放課後等デイサービス　ノーサイド</t>
  </si>
  <si>
    <t>大阪府東大阪市西石切町五丁目２番１７号　ルクソール石切１Ｆ</t>
  </si>
  <si>
    <t>夢の木</t>
  </si>
  <si>
    <t>大阪府東大阪市四条町１０番２２号　</t>
  </si>
  <si>
    <t>優＆遊</t>
  </si>
  <si>
    <t>蓮（れん）</t>
  </si>
  <si>
    <t>大阪府東大阪市柏田西三丁目９番２号　</t>
  </si>
  <si>
    <t>蓮Ⅱ</t>
  </si>
  <si>
    <t>大阪府東大阪市長瀬町二丁目１３番１０号　</t>
  </si>
  <si>
    <t>合同会社　ＨＡＰＰＹ</t>
  </si>
  <si>
    <t>ＨＡＰＰＹ</t>
  </si>
  <si>
    <t>短期入所</t>
  </si>
  <si>
    <t>大阪府東大阪市永和一丁目５番１３号　リリーベル永和１階</t>
  </si>
  <si>
    <t>アースグリーン短期入所部</t>
  </si>
  <si>
    <t>あおぞらつぐみの家短期入所部</t>
  </si>
  <si>
    <t>あおば</t>
  </si>
  <si>
    <t>かめのやショートステイ</t>
  </si>
  <si>
    <t>大阪府東大阪市西石切町三丁目２番地４３号　</t>
  </si>
  <si>
    <t>合同会社　アリビオコム</t>
  </si>
  <si>
    <t>ショートステイＯＬＩＶＩＡ＋弥刀</t>
  </si>
  <si>
    <t>大阪府東大阪市金岡三丁目１番６号　</t>
  </si>
  <si>
    <t>合同会社ちるどれん</t>
  </si>
  <si>
    <t>ショートステイちるどれん</t>
  </si>
  <si>
    <t>大阪府東大阪市菱江一丁目２９番８号　</t>
  </si>
  <si>
    <t>ショートステイひびき</t>
  </si>
  <si>
    <t>大阪府東大阪市中小阪五丁目１４番１２号　</t>
  </si>
  <si>
    <t>ショートステイ六花</t>
  </si>
  <si>
    <t>579-8022</t>
  </si>
  <si>
    <t>大阪府東大阪市山手町８番２４号　</t>
  </si>
  <si>
    <t>つぼみ</t>
  </si>
  <si>
    <t>とうふく布施「ムーン」</t>
  </si>
  <si>
    <t>とらい</t>
  </si>
  <si>
    <t>とらいⅢ</t>
  </si>
  <si>
    <t>なないろの絆ななつぼし</t>
  </si>
  <si>
    <t>ハッピーハウス</t>
  </si>
  <si>
    <t>株式会社　クリエイト</t>
  </si>
  <si>
    <t>ピースワン</t>
  </si>
  <si>
    <t>大阪府東大阪市寺前町一丁目４番２９号　</t>
  </si>
  <si>
    <t>ひだまり（短期入所）</t>
  </si>
  <si>
    <t>大阪府東大阪市東鴻池町二丁目４番３３号　２階</t>
  </si>
  <si>
    <t>ピュアプラネット</t>
  </si>
  <si>
    <t>ふぁんとぅ</t>
  </si>
  <si>
    <t>大阪府東大阪市六万寺町一丁目２０番４３号　</t>
  </si>
  <si>
    <t>まもるくん</t>
  </si>
  <si>
    <t>大阪府東大阪市衣摺五丁目１９番３７号　４０４号室</t>
  </si>
  <si>
    <t>株式会社　エコー</t>
  </si>
  <si>
    <t>ゆで玉子東大阪</t>
  </si>
  <si>
    <t>大阪府東大阪市若江西新町五丁目４番４４号　リヤンシャトー　１階</t>
  </si>
  <si>
    <t>ライフグリーン短期入所部</t>
  </si>
  <si>
    <t>株式会社　アクア</t>
  </si>
  <si>
    <t>レスパイトステーションアクア東大阪</t>
  </si>
  <si>
    <t>大阪府東大阪市稲田新町二丁目１５番６号　</t>
  </si>
  <si>
    <t>安＆庵</t>
  </si>
  <si>
    <t>大阪府東大阪市鷹殿町２３番２３号　</t>
  </si>
  <si>
    <t>菜の花畑　はなな</t>
  </si>
  <si>
    <t>社会福祉法人　若福会</t>
  </si>
  <si>
    <t>若江障害者センター</t>
  </si>
  <si>
    <t>大阪府東大阪市西岩田一丁目２番１４号　</t>
  </si>
  <si>
    <t>第二東福「オリーブ」</t>
  </si>
  <si>
    <t>短期入所　ソレイユ</t>
  </si>
  <si>
    <t>大阪府東大阪市善根寺町六丁目１番１３号　</t>
  </si>
  <si>
    <t>株式会社　ＭＯＲＩＬＡＧＯ</t>
  </si>
  <si>
    <t>短期入所はるか</t>
  </si>
  <si>
    <t>大阪府東大阪市上六万寺町５番２８号　</t>
  </si>
  <si>
    <t>八戸ノ里短期入所部</t>
  </si>
  <si>
    <t>大阪府東大阪市御厨南三丁目４番２９号　</t>
  </si>
  <si>
    <t>夢のいえ</t>
  </si>
  <si>
    <t>ＮＰＯ法人　貴望</t>
  </si>
  <si>
    <t>大阪府東大阪市三ノ瀬一丁目９番２号　サングリーン布施１０２号</t>
  </si>
  <si>
    <t>ＮＰＯ法人　一日一歩の会　福祉作業所ドルフィン</t>
  </si>
  <si>
    <t>一日一歩の会　福祉作業所ドルフィン</t>
  </si>
  <si>
    <t>大阪府東大阪市大蓮北三丁目７番１２号　</t>
  </si>
  <si>
    <t>蛇草障害者作業所「パオ」</t>
  </si>
  <si>
    <t>大阪府東大阪市長瀬町三丁目６番８号　</t>
  </si>
  <si>
    <t>特定非営利活動法人　リズム</t>
  </si>
  <si>
    <t>手づくり工房リズム</t>
  </si>
  <si>
    <t>大阪府東大阪市永和２丁目１４番１０号　</t>
  </si>
  <si>
    <t>特定非営利活動法人　光風会</t>
  </si>
  <si>
    <t>障害者福祉作業所　ＰＬＳ＋（プラス）</t>
  </si>
  <si>
    <t>大阪府東大阪市今米二丁目９番２５号　</t>
  </si>
  <si>
    <t>地域活動支援センター「ラン」</t>
  </si>
  <si>
    <t>ＮＰＯ法人　ＨＥＡＲＴ　ＯＦ　ＳＰAＣＥ　ゆめ</t>
  </si>
  <si>
    <t>菱屋西ふれあいの場　ゆめ</t>
  </si>
  <si>
    <t>大阪府東大阪市菱屋西一丁目１１番３２号　</t>
  </si>
  <si>
    <t>特定非営利活動法人　福祉作業所　りゅう</t>
  </si>
  <si>
    <t>福祉作業所　りゅう</t>
  </si>
  <si>
    <t>大阪府東大阪市新家西町１１番２０号　</t>
  </si>
  <si>
    <t>大阪府東大阪市西石切町三丁目６番１８号　竹中ビル２０１</t>
  </si>
  <si>
    <t>株式会社　ＡＳＣａｒｅ</t>
  </si>
  <si>
    <t>大阪府東大阪市長田西二丁目１番２６号　Ａ号　ベルテクス東花園１０３号室</t>
  </si>
  <si>
    <t>大阪府東大阪市森河内東一丁目３６番９号　</t>
  </si>
  <si>
    <t>東大阪市障害者施設等物価高騰対策支援金取消（返還）通知書</t>
    <phoneticPr fontId="2"/>
  </si>
  <si>
    <t>東大阪市障害者施設等物価高騰対策支援金不交付決定通知書</t>
    <phoneticPr fontId="2"/>
  </si>
  <si>
    <t>東大阪市障害者施設等物価高騰対策支援金交付申請書兼請求書</t>
    <phoneticPr fontId="2"/>
  </si>
  <si>
    <t>　標記支援金について、東大阪市障害者施設等物価高騰対策支援金交付要綱（以下「要綱」という。）第４条の規定に</t>
    <phoneticPr fontId="2"/>
  </si>
  <si>
    <t>令和８年度　東大阪市障害者施設等物価高騰対策支援金</t>
    <rPh sb="0" eb="2">
      <t>レイワ</t>
    </rPh>
    <rPh sb="3" eb="5">
      <t>ネンド</t>
    </rPh>
    <rPh sb="6" eb="10">
      <t>ヒガシオオサカシ</t>
    </rPh>
    <rPh sb="10" eb="13">
      <t>ショウガイシャ</t>
    </rPh>
    <rPh sb="13" eb="15">
      <t>シセツ</t>
    </rPh>
    <rPh sb="15" eb="16">
      <t>トウ</t>
    </rPh>
    <rPh sb="16" eb="25">
      <t>ブッカコウトウタイサクシエンキン</t>
    </rPh>
    <phoneticPr fontId="2"/>
  </si>
  <si>
    <t>大阪府東大阪市御厨二丁目１番４６号　</t>
  </si>
  <si>
    <t>大阪府東大阪市足代北二丁目１１番１４号　レガーレ布施１０３</t>
  </si>
  <si>
    <t>大阪府東大阪市足代北二丁目７番５号　岬ビル２階、３階</t>
  </si>
  <si>
    <t>大阪府東大阪市吉田一丁目１０番１０号　センチュリーシティ花園３０６号室</t>
  </si>
  <si>
    <t>大阪府東大阪市小阪二丁目６番３２号　</t>
  </si>
  <si>
    <t>大阪府東大阪市御厨南二丁目１番８号１０１号　</t>
  </si>
  <si>
    <t>大阪府東大阪市菱屋東一丁目２番２３号１階　</t>
  </si>
  <si>
    <t>大阪府東大阪市近江堂二丁目６番１７号　</t>
  </si>
  <si>
    <t>大阪府東大阪市西岩田四丁目４番１１号　</t>
  </si>
  <si>
    <t>大阪府東大阪市長瀬町一丁目１１番２０号　</t>
  </si>
  <si>
    <t>大阪府東大阪市稲葉一丁目３番９号　</t>
  </si>
  <si>
    <t>577-0812</t>
  </si>
  <si>
    <t>大阪府東大阪市東上小阪三丁目２９番地　</t>
  </si>
  <si>
    <t>大阪府東大阪市布市町一丁目８番１０号　</t>
  </si>
  <si>
    <t>大阪府東大阪市楠根三丁目３番２３号　</t>
  </si>
  <si>
    <t>大阪府東大阪市柏田西二丁目４番２１号　</t>
  </si>
  <si>
    <t>大阪府東大阪市小若江二丁目３番１２号１０１号室　</t>
  </si>
  <si>
    <t>大阪府東大阪市友井五丁目２番４０号　マンション静１０６号</t>
  </si>
  <si>
    <t>大阪府東大阪市若江東町四丁目１番１号　</t>
  </si>
  <si>
    <t>大阪府東大阪市若草町６番２号　</t>
  </si>
  <si>
    <t>大阪府東大阪市西岩田三丁目３番１３号　シャトー第２八戸ノ里２０５号</t>
  </si>
  <si>
    <t>大阪府東大阪市本町１５番１２号　</t>
  </si>
  <si>
    <t>大阪府東大阪市本町１５番４号　</t>
  </si>
  <si>
    <t>大阪府東大阪市小若江二丁目３番１２号　メゾン小若江３０６号室</t>
  </si>
  <si>
    <t>大阪府東大阪市俊徳町四丁目５番１２号　ロイヤル俊徳３１５号室</t>
  </si>
  <si>
    <t>大阪府東大阪市西岩田四丁目１番５号　</t>
  </si>
  <si>
    <t>大阪府東大阪市長瀬町一丁目１８番２１号　</t>
  </si>
  <si>
    <t>大阪府東大阪市荒川一丁目１６番２３号　</t>
  </si>
  <si>
    <t>大阪府東大阪市若江本町一丁目４番１８号　スタンドアップ若江１０３号室</t>
  </si>
  <si>
    <t>大阪府東大阪市近江堂一丁目７番２４号　</t>
  </si>
  <si>
    <t>大阪府東大阪市日下町五丁目２番２５号　</t>
  </si>
  <si>
    <t>大阪府東大阪市吉田三丁目３番１３号　ファミール春日１０２号室</t>
  </si>
  <si>
    <t>大阪府東大阪市柏田東町１０番３１号　</t>
  </si>
  <si>
    <t>大阪府東大阪市荒本西三丁目６番１５号　プランドールＫ．Ｓ　２０３号室</t>
  </si>
  <si>
    <t>大阪府東大阪市楠根一丁目５番１１号　ＥＡＳＴ　ＲＥＳＩＤＥＮＣＥ　ＮＡＧＡＴＡ　２０５</t>
  </si>
  <si>
    <t>大阪府東大阪市玉串町東三丁目４番６号　</t>
  </si>
  <si>
    <t>大阪府東大阪市若江南町一丁目４番９号　</t>
  </si>
  <si>
    <t>大阪府東大阪市日下町四丁目３番１５号　シャンテ辻亀１０２</t>
  </si>
  <si>
    <t>大阪府東大阪市西石切町一丁目２番１５号　</t>
  </si>
  <si>
    <t>大阪府東大阪市若江南町四丁目１番７号　サンライフ若江２０６号室</t>
  </si>
  <si>
    <t>579-8051</t>
  </si>
  <si>
    <t>大阪府東大阪市瓢箪山町６番１７号　セジュール瓢箪山２０３号室</t>
  </si>
  <si>
    <t>大阪府東大阪市大蓮東二丁目１９番３３号　</t>
  </si>
  <si>
    <t>大阪府東大阪市大蓮東二丁目１９番１９号１階　</t>
  </si>
  <si>
    <t>大阪府東大阪市水走二丁目１４番９号　</t>
  </si>
  <si>
    <t>大阪府東大阪市足代北一丁目３番２１号　足代北パークマンション５Ｆ　５－Ａ</t>
  </si>
  <si>
    <t>大阪府東大阪市荒川三丁目１０番２３号　</t>
  </si>
  <si>
    <t>大阪府東大阪市西鴻池町二丁目２番３２号　</t>
  </si>
  <si>
    <t>大阪府東大阪市大蓮北三丁目１１番６号　</t>
  </si>
  <si>
    <t>大阪府東大阪市上小阪二丁目３番３７号　</t>
  </si>
  <si>
    <t>大阪府東大阪市加納三丁目９番１棟１０４号室　</t>
  </si>
  <si>
    <t>大阪府東大阪市荒川二丁目２４番１０号　</t>
  </si>
  <si>
    <t>大阪府東大阪市桜町４番２０号　</t>
  </si>
  <si>
    <t>大阪府東大阪市俊徳町二丁目２番２２号　</t>
  </si>
  <si>
    <t>大阪府東大阪市小若江二丁目４番１８号　</t>
  </si>
  <si>
    <t>大阪府東大阪市吉松二丁目５番１９－１０１号　</t>
  </si>
  <si>
    <t>大阪府東大阪市吉田八丁目６番４号　</t>
  </si>
  <si>
    <t>大阪府東大阪市長瀬町一丁目２番２９号　</t>
  </si>
  <si>
    <t>大阪府東大阪市小阪一丁目１０番２５号　</t>
  </si>
  <si>
    <t>大阪府東大阪市大蓮東二丁目８番３１号　リンクスイン東大阪Ｐ－１　１０８号室</t>
  </si>
  <si>
    <t>大阪府東大阪市日下町三丁目３番２９号　</t>
  </si>
  <si>
    <t>大阪府東大阪市西岩田三丁目３番１３号　シャトー第２八戸ノ里８２８号</t>
  </si>
  <si>
    <t>大阪府東大阪市加納三丁目９番　府営東大阪加納住宅１３棟２０２号</t>
  </si>
  <si>
    <t>大阪府東大阪市西鴻池町一丁目８番２１号　</t>
  </si>
  <si>
    <t>大阪府東大阪市永和二丁目８番３号　３０７号室</t>
  </si>
  <si>
    <t>大阪府東大阪市小若江二丁目８番１０号　小若江スカイハイツ４０５号室</t>
  </si>
  <si>
    <t>大阪府東大阪市足代北一丁目４番１０号　５０２</t>
  </si>
  <si>
    <t>大阪府東大阪市岩田町一丁目３番８号　ハーモニーハイツ花園Ｂ２０１号</t>
  </si>
  <si>
    <t>大阪府東大阪市大蓮東二丁目２番３号　</t>
  </si>
  <si>
    <t>大阪府東大阪市布市町二丁目９番３４号　</t>
  </si>
  <si>
    <t>大阪府東大阪市菱江二丁目１０番６号　２０６号室</t>
  </si>
  <si>
    <t>578-0936</t>
  </si>
  <si>
    <t>大阪府東大阪市花園西町二丁目５番２５号　ＶＩＶＲＥ１８　２０８号室</t>
  </si>
  <si>
    <t>大阪府東大阪市東山町６番１号　リリーフ明日香新石切１Ｆ</t>
  </si>
  <si>
    <t>大阪府東大阪市島之内一丁目４番１８号　</t>
  </si>
  <si>
    <t>578-0922</t>
  </si>
  <si>
    <t>大阪府東大阪市松原二丁目２番９号　</t>
  </si>
  <si>
    <t>大阪府東大阪市寿町三丁目２２番２２号　</t>
  </si>
  <si>
    <t>大阪府東大阪市荒川三丁目５番６号　Ｍ・Ｍビル４０１号室</t>
  </si>
  <si>
    <t>大阪府東大阪市大蓮北一丁目８番７号　</t>
  </si>
  <si>
    <t>大阪府東大阪市菱屋西五丁目１２番３０号　リュミエールⅠ　４０１</t>
  </si>
  <si>
    <t>大阪府東大阪市衣摺一丁目１１番２７号　</t>
  </si>
  <si>
    <t>大阪府東大阪市荒本北一丁目３番　府営東大阪春宮住宅６棟５０７号</t>
  </si>
  <si>
    <t>大阪府東大阪市横沼町二丁目５番４号　大文字マンション３０１号室</t>
  </si>
  <si>
    <t>大阪府東大阪市若江本町一丁目１番３５号　ハイマート若江２０３号室</t>
  </si>
  <si>
    <t>大阪府東大阪市新池島町一丁目１２番１８号　</t>
  </si>
  <si>
    <t>大阪府東大阪市善根寺町六丁目３番１２号　</t>
  </si>
  <si>
    <t>大阪府東大阪市岩田町五丁目４番１３号　</t>
  </si>
  <si>
    <t>578-0953</t>
  </si>
  <si>
    <t>大阪府東大阪市本庄一丁目１３番４号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</si>
</sst>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円&quot;"/>
    <numFmt numFmtId="178" formatCode="&quot;金&quot;\ #,##0\ &quot;円&quot;;[Red]\-#,##0"/>
    <numFmt numFmtId="179" formatCode="m/d;@"/>
  </numFmts>
  <fonts count="42" x14ac:knownFonts="1">
    <font>
      <sz val="11"/>
      <color theme="1"/>
      <name val="BIZ UDPゴシック"/>
      <family val="2"/>
      <charset val="128"/>
    </font>
    <font>
      <sz val="11"/>
      <color theme="1"/>
      <name val="BIZ UDPゴシック"/>
      <family val="2"/>
      <charset val="128"/>
    </font>
    <font>
      <sz val="6"/>
      <name val="BIZ UDPゴシック"/>
      <family val="2"/>
      <charset val="128"/>
    </font>
    <font>
      <sz val="6"/>
      <name val="ＭＳ Ｐゴシック"/>
      <family val="3"/>
      <charset val="128"/>
    </font>
    <font>
      <sz val="11"/>
      <name val="ＭＳ Ｐゴシック"/>
      <family val="3"/>
      <charset val="128"/>
    </font>
    <font>
      <sz val="10"/>
      <name val="BIZ UDPゴシック"/>
      <family val="3"/>
      <charset val="128"/>
    </font>
    <font>
      <sz val="6"/>
      <name val="游ゴシック"/>
      <family val="2"/>
      <charset val="128"/>
      <scheme val="minor"/>
    </font>
    <font>
      <b/>
      <sz val="10"/>
      <name val="BIZ UDPゴシック"/>
      <family val="3"/>
      <charset val="128"/>
    </font>
    <font>
      <b/>
      <sz val="10"/>
      <color rgb="FF0000FF"/>
      <name val="BIZ UDPゴシック"/>
      <family val="3"/>
      <charset val="128"/>
    </font>
    <font>
      <sz val="10"/>
      <color theme="1"/>
      <name val="BIZ UDPゴシック"/>
      <family val="3"/>
      <charset val="128"/>
    </font>
    <font>
      <sz val="10"/>
      <color rgb="FF0000FF"/>
      <name val="BIZ UDPゴシック"/>
      <family val="3"/>
      <charset val="128"/>
    </font>
    <font>
      <b/>
      <sz val="11"/>
      <color rgb="FFFF0000"/>
      <name val="BIZ UDPゴシック"/>
      <family val="3"/>
      <charset val="128"/>
    </font>
    <font>
      <b/>
      <sz val="11"/>
      <name val="BIZ UDPゴシック"/>
      <family val="3"/>
      <charset val="128"/>
    </font>
    <font>
      <sz val="11"/>
      <name val="BIZ UDPゴシック"/>
      <family val="3"/>
      <charset val="128"/>
    </font>
    <font>
      <sz val="6"/>
      <name val="BIZ UDPゴシック"/>
      <family val="3"/>
      <charset val="128"/>
    </font>
    <font>
      <sz val="11"/>
      <color theme="1"/>
      <name val="游ゴシック"/>
      <family val="2"/>
      <charset val="128"/>
      <scheme val="minor"/>
    </font>
    <font>
      <sz val="11"/>
      <color theme="1"/>
      <name val="BIZ UDPゴシック"/>
      <family val="3"/>
      <charset val="128"/>
    </font>
    <font>
      <sz val="11"/>
      <color rgb="FFFF0066"/>
      <name val="BIZ UDPゴシック"/>
      <family val="3"/>
      <charset val="128"/>
    </font>
    <font>
      <b/>
      <sz val="14"/>
      <color rgb="FFFF0000"/>
      <name val="BIZ UDPゴシック"/>
      <family val="3"/>
      <charset val="128"/>
    </font>
    <font>
      <sz val="14"/>
      <color theme="1"/>
      <name val="BIZ UDPゴシック"/>
      <family val="2"/>
      <charset val="128"/>
    </font>
    <font>
      <sz val="11"/>
      <color rgb="FFFF0000"/>
      <name val="BIZ UDPゴシック"/>
      <family val="2"/>
      <charset val="128"/>
    </font>
    <font>
      <sz val="11"/>
      <color rgb="FF0000CC"/>
      <name val="BIZ UDPゴシック"/>
      <family val="2"/>
      <charset val="128"/>
    </font>
    <font>
      <sz val="11"/>
      <color theme="0"/>
      <name val="BIZ UDPゴシック"/>
      <family val="2"/>
      <charset val="128"/>
    </font>
    <font>
      <b/>
      <sz val="11"/>
      <color rgb="FF006600"/>
      <name val="BIZ UDPゴシック"/>
      <family val="3"/>
      <charset val="128"/>
    </font>
    <font>
      <sz val="10"/>
      <color rgb="FF006600"/>
      <name val="BIZ UDPゴシック"/>
      <family val="3"/>
      <charset val="128"/>
    </font>
    <font>
      <sz val="12"/>
      <name val="BIZ UDPゴシック"/>
      <family val="3"/>
      <charset val="128"/>
    </font>
    <font>
      <sz val="16"/>
      <name val="BIZ UDPゴシック"/>
      <family val="3"/>
      <charset val="128"/>
    </font>
    <font>
      <b/>
      <sz val="12"/>
      <name val="BIZ UDPゴシック"/>
      <family val="3"/>
      <charset val="128"/>
    </font>
    <font>
      <sz val="11"/>
      <color rgb="FFFF0066"/>
      <name val="BIZ UDPゴシック"/>
      <family val="2"/>
      <charset val="128"/>
    </font>
    <font>
      <b/>
      <sz val="11"/>
      <color rgb="FFFF0066"/>
      <name val="BIZ UDPゴシック"/>
      <family val="3"/>
      <charset val="128"/>
    </font>
    <font>
      <sz val="10"/>
      <color rgb="FFFFFF00"/>
      <name val="BIZ UDPゴシック"/>
      <family val="3"/>
      <charset val="128"/>
    </font>
    <font>
      <b/>
      <sz val="11"/>
      <color theme="1"/>
      <name val="BIZ UDPゴシック"/>
      <family val="3"/>
      <charset val="128"/>
    </font>
    <font>
      <sz val="18"/>
      <color theme="1"/>
      <name val="BIZ UDPゴシック"/>
      <family val="2"/>
      <charset val="128"/>
    </font>
    <font>
      <sz val="20"/>
      <color theme="1"/>
      <name val="BIZ UDPゴシック"/>
      <family val="2"/>
      <charset val="128"/>
    </font>
    <font>
      <sz val="10"/>
      <color theme="1"/>
      <name val="BIZ UDPゴシック"/>
      <family val="2"/>
      <charset val="128"/>
    </font>
    <font>
      <sz val="10"/>
      <color theme="0"/>
      <name val="BIZ UDPゴシック"/>
      <family val="3"/>
      <charset val="128"/>
    </font>
    <font>
      <b/>
      <sz val="10"/>
      <color theme="0"/>
      <name val="BIZ UDPゴシック"/>
      <family val="3"/>
      <charset val="128"/>
    </font>
    <font>
      <sz val="7"/>
      <color theme="1"/>
      <name val="BIZ UDPゴシック"/>
      <family val="3"/>
      <charset val="128"/>
    </font>
    <font>
      <u/>
      <sz val="11"/>
      <color theme="10"/>
      <name val="BIZ UDPゴシック"/>
      <family val="2"/>
      <charset val="128"/>
    </font>
    <font>
      <b/>
      <sz val="22"/>
      <color theme="0"/>
      <name val="BIZ UDPゴシック"/>
      <family val="2"/>
      <charset val="128"/>
    </font>
    <font>
      <b/>
      <sz val="22"/>
      <color theme="0"/>
      <name val="BIZ UDPゴシック"/>
      <family val="3"/>
      <charset val="128"/>
    </font>
    <font>
      <b/>
      <sz val="14"/>
      <color theme="0"/>
      <name val="BIZ UDPゴシック"/>
      <family val="3"/>
      <charset val="128"/>
    </font>
  </fonts>
  <fills count="8">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CC3300"/>
        <bgColor indexed="64"/>
      </patternFill>
    </fill>
  </fills>
  <borders count="70">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15" fillId="0" borderId="0">
      <alignment vertical="center"/>
    </xf>
    <xf numFmtId="0" fontId="38" fillId="0" borderId="0" applyNumberFormat="0" applyFill="0" applyBorder="0" applyAlignment="0" applyProtection="0">
      <alignment vertical="center"/>
    </xf>
  </cellStyleXfs>
  <cellXfs count="344">
    <xf numFmtId="0" fontId="0" fillId="0" borderId="0" xfId="0">
      <alignment vertical="center"/>
    </xf>
    <xf numFmtId="0" fontId="11" fillId="0" borderId="0" xfId="0" applyFont="1" applyFill="1" applyAlignment="1">
      <alignment horizontal="left" vertical="center"/>
    </xf>
    <xf numFmtId="0" fontId="16" fillId="0" borderId="0" xfId="3" applyFont="1">
      <alignment vertical="center"/>
    </xf>
    <xf numFmtId="0" fontId="16" fillId="0" borderId="2" xfId="3" applyFont="1" applyBorder="1">
      <alignment vertical="center"/>
    </xf>
    <xf numFmtId="0" fontId="16" fillId="0" borderId="0" xfId="3" applyFont="1" applyBorder="1">
      <alignment vertical="center"/>
    </xf>
    <xf numFmtId="0" fontId="16" fillId="0" borderId="20" xfId="3" applyFont="1" applyBorder="1">
      <alignment vertical="center"/>
    </xf>
    <xf numFmtId="0" fontId="0" fillId="0" borderId="0" xfId="0" applyBorder="1">
      <alignment vertical="center"/>
    </xf>
    <xf numFmtId="0" fontId="0" fillId="0" borderId="0" xfId="0" applyBorder="1" applyAlignment="1">
      <alignment vertical="center" shrinkToFit="1"/>
    </xf>
    <xf numFmtId="0" fontId="13" fillId="0" borderId="0" xfId="3" applyFont="1" applyAlignment="1">
      <alignment horizontal="left" vertical="center"/>
    </xf>
    <xf numFmtId="0" fontId="13" fillId="0" borderId="0" xfId="3" applyFont="1" applyAlignment="1">
      <alignment horizontal="right" vertical="center"/>
    </xf>
    <xf numFmtId="0" fontId="13" fillId="0" borderId="0" xfId="3" applyFont="1">
      <alignment vertical="center"/>
    </xf>
    <xf numFmtId="0" fontId="16" fillId="0" borderId="0" xfId="3" applyFont="1" applyAlignment="1">
      <alignment vertical="center"/>
    </xf>
    <xf numFmtId="0" fontId="16" fillId="0" borderId="0" xfId="3" applyFont="1" applyAlignment="1">
      <alignment vertical="center" shrinkToFit="1"/>
    </xf>
    <xf numFmtId="0" fontId="17" fillId="0" borderId="0" xfId="3" applyFont="1">
      <alignment vertical="center"/>
    </xf>
    <xf numFmtId="0" fontId="17" fillId="0" borderId="2" xfId="3" applyFont="1" applyBorder="1">
      <alignment vertical="center"/>
    </xf>
    <xf numFmtId="0" fontId="17" fillId="0" borderId="0" xfId="3" applyFont="1" applyBorder="1">
      <alignment vertical="center"/>
    </xf>
    <xf numFmtId="0" fontId="17" fillId="0" borderId="20" xfId="3" applyFont="1" applyBorder="1">
      <alignment vertical="center"/>
    </xf>
    <xf numFmtId="38" fontId="16" fillId="0" borderId="0" xfId="1" applyFont="1">
      <alignment vertical="center"/>
    </xf>
    <xf numFmtId="38" fontId="16" fillId="0" borderId="0" xfId="1" applyFont="1" applyAlignment="1">
      <alignment vertical="center" shrinkToFit="1"/>
    </xf>
    <xf numFmtId="0" fontId="16" fillId="0" borderId="10" xfId="3" applyFont="1" applyBorder="1">
      <alignment vertical="center"/>
    </xf>
    <xf numFmtId="0" fontId="17" fillId="0" borderId="10" xfId="3" applyFont="1" applyBorder="1">
      <alignment vertical="center"/>
    </xf>
    <xf numFmtId="0" fontId="9" fillId="0" borderId="0" xfId="1" applyNumberFormat="1" applyFont="1" applyFill="1" applyBorder="1" applyAlignment="1" applyProtection="1">
      <alignment vertical="center" shrinkToFit="1"/>
    </xf>
    <xf numFmtId="0" fontId="5" fillId="0" borderId="0" xfId="0" applyFont="1">
      <alignment vertical="center"/>
    </xf>
    <xf numFmtId="0" fontId="16" fillId="0" borderId="0" xfId="0" applyFont="1">
      <alignment vertical="center"/>
    </xf>
    <xf numFmtId="0" fontId="9" fillId="2" borderId="8" xfId="1" applyNumberFormat="1" applyFont="1" applyFill="1" applyBorder="1" applyAlignment="1" applyProtection="1">
      <alignment horizontal="center" vertical="center" shrinkToFit="1"/>
      <protection locked="0"/>
    </xf>
    <xf numFmtId="0" fontId="5" fillId="0" borderId="0" xfId="0" applyFont="1" applyAlignment="1" applyProtection="1">
      <alignment vertical="center" shrinkToFit="1"/>
    </xf>
    <xf numFmtId="0" fontId="26" fillId="0" borderId="8" xfId="0" applyFont="1" applyBorder="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vertical="center"/>
    </xf>
    <xf numFmtId="0" fontId="25" fillId="0" borderId="0" xfId="0" applyFo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right" vertical="center"/>
    </xf>
    <xf numFmtId="0" fontId="7" fillId="0" borderId="0" xfId="0" applyFont="1" applyFill="1" applyAlignment="1" applyProtection="1">
      <alignment vertical="center"/>
    </xf>
    <xf numFmtId="0" fontId="25" fillId="0" borderId="0" xfId="0" applyFont="1" applyAlignment="1" applyProtection="1">
      <alignment horizontal="left" vertical="center"/>
    </xf>
    <xf numFmtId="0" fontId="7" fillId="0" borderId="0" xfId="0" applyFont="1" applyAlignment="1" applyProtection="1">
      <alignment vertical="center"/>
    </xf>
    <xf numFmtId="0" fontId="7" fillId="0" borderId="0" xfId="0" applyFont="1" applyFill="1" applyAlignment="1" applyProtection="1">
      <alignment horizontal="center" vertical="center"/>
    </xf>
    <xf numFmtId="0" fontId="5" fillId="0" borderId="1" xfId="0" applyFont="1" applyBorder="1" applyProtection="1">
      <alignment vertical="center"/>
    </xf>
    <xf numFmtId="0" fontId="5" fillId="0" borderId="21" xfId="0" applyFont="1" applyBorder="1" applyProtection="1">
      <alignment vertical="center"/>
    </xf>
    <xf numFmtId="0" fontId="5" fillId="0" borderId="21" xfId="0" applyFont="1" applyBorder="1" applyAlignment="1" applyProtection="1">
      <alignment horizontal="right" vertical="center"/>
    </xf>
    <xf numFmtId="0" fontId="5" fillId="0" borderId="21" xfId="0" applyFont="1" applyBorder="1" applyAlignment="1" applyProtection="1">
      <alignment horizontal="center" vertical="center"/>
    </xf>
    <xf numFmtId="0" fontId="5" fillId="0" borderId="22" xfId="0" applyFont="1" applyBorder="1" applyProtection="1">
      <alignment vertical="center"/>
    </xf>
    <xf numFmtId="0" fontId="11" fillId="0" borderId="5" xfId="0" applyFont="1" applyFill="1" applyBorder="1" applyAlignment="1" applyProtection="1">
      <alignment vertical="center"/>
    </xf>
    <xf numFmtId="0" fontId="11" fillId="0" borderId="0" xfId="0" applyFont="1" applyFill="1" applyAlignment="1" applyProtection="1">
      <alignment vertical="center"/>
    </xf>
    <xf numFmtId="0" fontId="5" fillId="0" borderId="0" xfId="0" applyFont="1" applyBorder="1" applyProtection="1">
      <alignment vertical="center"/>
    </xf>
    <xf numFmtId="0" fontId="5" fillId="0" borderId="0" xfId="0" applyFont="1" applyFill="1" applyBorder="1" applyProtection="1">
      <alignment vertical="center"/>
    </xf>
    <xf numFmtId="0" fontId="5" fillId="0" borderId="0" xfId="0" applyFont="1" applyFill="1" applyBorder="1" applyAlignment="1" applyProtection="1">
      <alignment horizontal="right" vertical="center"/>
    </xf>
    <xf numFmtId="0" fontId="5" fillId="0" borderId="0" xfId="0" applyFont="1" applyFill="1" applyBorder="1" applyAlignment="1" applyProtection="1">
      <alignment horizontal="center" vertical="center"/>
    </xf>
    <xf numFmtId="0" fontId="5" fillId="0" borderId="0" xfId="0" applyFont="1" applyFill="1" applyProtection="1">
      <alignment vertical="center"/>
    </xf>
    <xf numFmtId="0" fontId="11" fillId="5" borderId="10" xfId="0" applyFont="1" applyFill="1" applyBorder="1" applyAlignment="1" applyProtection="1">
      <alignment vertical="center"/>
    </xf>
    <xf numFmtId="0" fontId="5" fillId="5" borderId="10" xfId="0" applyFont="1" applyFill="1" applyBorder="1" applyProtection="1">
      <alignment vertical="center"/>
    </xf>
    <xf numFmtId="0" fontId="11" fillId="0" borderId="10" xfId="0" applyFont="1" applyFill="1" applyBorder="1" applyAlignment="1" applyProtection="1">
      <alignment vertical="center"/>
    </xf>
    <xf numFmtId="0" fontId="5"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center" textRotation="255"/>
    </xf>
    <xf numFmtId="0" fontId="5" fillId="0" borderId="19" xfId="0" applyFont="1" applyFill="1" applyBorder="1" applyAlignment="1" applyProtection="1">
      <alignment vertical="center" shrinkToFit="1"/>
    </xf>
    <xf numFmtId="0" fontId="5" fillId="0" borderId="19" xfId="0" applyFont="1" applyFill="1" applyBorder="1" applyAlignment="1" applyProtection="1">
      <alignment horizontal="center" vertical="center" shrinkToFit="1"/>
    </xf>
    <xf numFmtId="0" fontId="7" fillId="0" borderId="0" xfId="0" applyFont="1" applyProtection="1">
      <alignment vertical="center"/>
    </xf>
    <xf numFmtId="176" fontId="8" fillId="0" borderId="0" xfId="0" applyNumberFormat="1" applyFont="1" applyProtection="1">
      <alignment vertical="center"/>
    </xf>
    <xf numFmtId="0" fontId="7" fillId="0" borderId="0" xfId="0" applyFont="1" applyAlignment="1" applyProtection="1">
      <alignment horizontal="center" vertical="center"/>
    </xf>
    <xf numFmtId="176" fontId="7" fillId="0" borderId="0" xfId="0" applyNumberFormat="1" applyFont="1" applyProtection="1">
      <alignment vertical="center"/>
    </xf>
    <xf numFmtId="0" fontId="5" fillId="0" borderId="3" xfId="0" applyFont="1" applyBorder="1" applyAlignment="1" applyProtection="1">
      <alignment vertical="center" shrinkToFit="1"/>
    </xf>
    <xf numFmtId="0" fontId="5" fillId="0" borderId="4" xfId="0" applyFont="1" applyBorder="1" applyProtection="1">
      <alignment vertical="center"/>
    </xf>
    <xf numFmtId="0" fontId="5" fillId="0" borderId="19" xfId="0" applyFont="1" applyBorder="1" applyAlignment="1" applyProtection="1">
      <alignment vertical="center" wrapText="1"/>
    </xf>
    <xf numFmtId="0" fontId="5" fillId="0" borderId="19" xfId="0" applyFont="1" applyBorder="1" applyProtection="1">
      <alignment vertical="center"/>
    </xf>
    <xf numFmtId="0" fontId="5" fillId="0" borderId="7" xfId="0" applyFont="1" applyBorder="1" applyProtection="1">
      <alignment vertical="center"/>
    </xf>
    <xf numFmtId="0" fontId="5" fillId="0" borderId="10" xfId="0" applyFont="1" applyBorder="1" applyProtection="1">
      <alignment vertical="center"/>
    </xf>
    <xf numFmtId="0" fontId="5" fillId="0" borderId="20" xfId="0" applyFont="1" applyBorder="1" applyProtection="1">
      <alignment vertical="center"/>
    </xf>
    <xf numFmtId="0" fontId="5" fillId="0" borderId="3" xfId="0" applyFont="1" applyBorder="1" applyAlignment="1" applyProtection="1">
      <alignment horizontal="left" vertical="center" shrinkToFit="1"/>
    </xf>
    <xf numFmtId="0" fontId="5" fillId="0" borderId="4" xfId="0" applyFont="1" applyBorder="1" applyAlignment="1" applyProtection="1">
      <alignment horizontal="left" vertical="center" shrinkToFit="1"/>
    </xf>
    <xf numFmtId="0" fontId="5" fillId="0" borderId="18" xfId="0" applyFont="1" applyBorder="1" applyProtection="1">
      <alignment vertical="center"/>
    </xf>
    <xf numFmtId="0" fontId="5" fillId="0" borderId="6" xfId="0" applyFont="1" applyBorder="1" applyAlignment="1" applyProtection="1">
      <alignment horizontal="left" vertical="center"/>
    </xf>
    <xf numFmtId="0" fontId="5" fillId="0" borderId="3" xfId="0" applyFont="1" applyBorder="1" applyProtection="1">
      <alignment vertical="center"/>
    </xf>
    <xf numFmtId="0" fontId="23" fillId="0" borderId="0" xfId="0" applyFont="1" applyFill="1" applyBorder="1" applyProtection="1">
      <alignment vertical="center"/>
    </xf>
    <xf numFmtId="0" fontId="24" fillId="0" borderId="0" xfId="0" applyFont="1" applyFill="1" applyBorder="1" applyProtection="1">
      <alignment vertical="center"/>
    </xf>
    <xf numFmtId="0" fontId="5" fillId="0" borderId="8" xfId="0" applyFont="1" applyBorder="1" applyAlignment="1" applyProtection="1">
      <alignment horizontal="center" vertical="center"/>
    </xf>
    <xf numFmtId="0" fontId="14" fillId="0" borderId="0" xfId="0" applyFont="1" applyAlignment="1" applyProtection="1">
      <alignment vertical="center" shrinkToFit="1"/>
    </xf>
    <xf numFmtId="0" fontId="10" fillId="0" borderId="8" xfId="0" applyFont="1" applyFill="1" applyBorder="1" applyAlignment="1" applyProtection="1">
      <alignment vertical="center" shrinkToFit="1"/>
    </xf>
    <xf numFmtId="0" fontId="7" fillId="0" borderId="0" xfId="0" applyFont="1" applyAlignment="1" applyProtection="1">
      <alignment vertical="center" shrinkToFit="1"/>
    </xf>
    <xf numFmtId="0" fontId="7" fillId="0" borderId="19" xfId="0" applyFont="1" applyBorder="1" applyProtection="1">
      <alignment vertical="center"/>
    </xf>
    <xf numFmtId="0" fontId="5" fillId="0" borderId="0" xfId="0" applyFont="1" applyAlignment="1" applyProtection="1">
      <alignment horizontal="left" vertical="center"/>
    </xf>
    <xf numFmtId="0" fontId="11" fillId="0" borderId="9" xfId="0" applyFont="1" applyBorder="1" applyProtection="1">
      <alignment vertical="center"/>
    </xf>
    <xf numFmtId="0" fontId="13" fillId="0" borderId="0" xfId="0" applyFont="1" applyProtection="1">
      <alignment vertical="center"/>
    </xf>
    <xf numFmtId="0" fontId="5" fillId="0" borderId="0" xfId="0" applyFont="1" applyFill="1" applyAlignment="1" applyProtection="1">
      <alignment horizontal="right" vertical="center"/>
    </xf>
    <xf numFmtId="0" fontId="11" fillId="0" borderId="0" xfId="0" applyFont="1" applyFill="1" applyAlignment="1" applyProtection="1">
      <alignment horizontal="left" vertical="center"/>
    </xf>
    <xf numFmtId="0" fontId="12" fillId="0" borderId="0" xfId="0" applyFont="1" applyFill="1" applyAlignment="1" applyProtection="1">
      <alignment horizontal="center" vertical="center"/>
    </xf>
    <xf numFmtId="0" fontId="5" fillId="0" borderId="19" xfId="0" applyFont="1" applyBorder="1" applyAlignment="1" applyProtection="1">
      <alignment horizontal="right" vertical="center"/>
    </xf>
    <xf numFmtId="0" fontId="5" fillId="0" borderId="0" xfId="0" applyFont="1" applyBorder="1" applyAlignment="1" applyProtection="1">
      <alignment horizontal="right" vertical="center"/>
    </xf>
    <xf numFmtId="0" fontId="5" fillId="0" borderId="0" xfId="0" applyFont="1" applyBorder="1" applyAlignment="1" applyProtection="1">
      <alignment horizontal="center" vertical="center"/>
    </xf>
    <xf numFmtId="0" fontId="5" fillId="0" borderId="2" xfId="0" applyFont="1" applyBorder="1" applyAlignment="1" applyProtection="1">
      <alignment horizontal="left" vertical="center"/>
    </xf>
    <xf numFmtId="0" fontId="5" fillId="0" borderId="0" xfId="0" applyFont="1" applyAlignment="1" applyProtection="1">
      <alignment horizontal="left" vertical="center" wrapText="1"/>
    </xf>
    <xf numFmtId="0" fontId="5" fillId="0" borderId="0" xfId="0" applyFont="1" applyBorder="1" applyAlignment="1" applyProtection="1">
      <alignment vertical="center" shrinkToFit="1"/>
    </xf>
    <xf numFmtId="0" fontId="27" fillId="0" borderId="8" xfId="0" applyFont="1" applyBorder="1" applyAlignment="1" applyProtection="1">
      <alignment vertical="center" shrinkToFit="1"/>
    </xf>
    <xf numFmtId="178" fontId="5" fillId="0" borderId="0" xfId="1" applyNumberFormat="1" applyFont="1" applyBorder="1" applyAlignment="1" applyProtection="1">
      <alignment vertical="center"/>
    </xf>
    <xf numFmtId="0" fontId="9" fillId="0" borderId="0" xfId="0" applyFont="1" applyFill="1" applyBorder="1" applyAlignment="1">
      <alignment horizontal="right" vertical="center"/>
    </xf>
    <xf numFmtId="0" fontId="25" fillId="0" borderId="5" xfId="0" applyFont="1" applyBorder="1" applyAlignment="1" applyProtection="1">
      <alignment horizontal="center" vertical="center"/>
    </xf>
    <xf numFmtId="0" fontId="0" fillId="3" borderId="8" xfId="0" applyFont="1" applyFill="1" applyBorder="1" applyAlignment="1" applyProtection="1">
      <alignment vertical="center" wrapText="1" shrinkToFit="1"/>
      <protection locked="0"/>
    </xf>
    <xf numFmtId="0" fontId="0" fillId="3" borderId="8" xfId="0" applyFill="1" applyBorder="1" applyAlignment="1" applyProtection="1">
      <alignment vertical="center" shrinkToFit="1"/>
      <protection locked="0"/>
    </xf>
    <xf numFmtId="49" fontId="0" fillId="3" borderId="8" xfId="0" applyNumberFormat="1" applyFill="1" applyBorder="1" applyAlignment="1" applyProtection="1">
      <alignment horizontal="center" vertical="center" shrinkToFit="1"/>
      <protection locked="0"/>
    </xf>
    <xf numFmtId="0" fontId="0" fillId="3" borderId="32" xfId="0" applyFill="1" applyBorder="1" applyAlignment="1" applyProtection="1">
      <alignment vertical="center" shrinkToFit="1"/>
      <protection locked="0"/>
    </xf>
    <xf numFmtId="0" fontId="0" fillId="3" borderId="38" xfId="0" applyFont="1" applyFill="1" applyBorder="1" applyAlignment="1" applyProtection="1">
      <alignment vertical="center" wrapText="1" shrinkToFit="1"/>
      <protection locked="0"/>
    </xf>
    <xf numFmtId="0" fontId="0" fillId="3" borderId="38" xfId="0" applyFill="1" applyBorder="1" applyAlignment="1" applyProtection="1">
      <alignment vertical="center" shrinkToFit="1"/>
      <protection locked="0"/>
    </xf>
    <xf numFmtId="49" fontId="0" fillId="3" borderId="38" xfId="0" applyNumberFormat="1" applyFill="1" applyBorder="1" applyAlignment="1" applyProtection="1">
      <alignment horizontal="center" vertical="center" shrinkToFit="1"/>
      <protection locked="0"/>
    </xf>
    <xf numFmtId="0" fontId="0" fillId="3" borderId="39" xfId="0" applyFill="1" applyBorder="1" applyAlignment="1" applyProtection="1">
      <alignment vertical="center" shrinkToFit="1"/>
      <protection locked="0"/>
    </xf>
    <xf numFmtId="0" fontId="12" fillId="0" borderId="0" xfId="0" applyFont="1" applyFill="1" applyAlignment="1">
      <alignment vertical="center"/>
    </xf>
    <xf numFmtId="0" fontId="13" fillId="2" borderId="8" xfId="0" applyFont="1" applyFill="1" applyBorder="1" applyAlignment="1" applyProtection="1">
      <alignment horizontal="center" vertical="center"/>
      <protection locked="0"/>
    </xf>
    <xf numFmtId="0" fontId="5" fillId="0" borderId="0" xfId="0" applyFont="1" applyAlignment="1">
      <alignment horizontal="distributed" vertical="center"/>
    </xf>
    <xf numFmtId="58" fontId="5" fillId="0" borderId="0" xfId="0" applyNumberFormat="1" applyFont="1" applyAlignment="1">
      <alignment horizontal="distributed" vertical="center"/>
    </xf>
    <xf numFmtId="0" fontId="5" fillId="0" borderId="7" xfId="0" applyFont="1" applyBorder="1" applyAlignment="1" applyProtection="1">
      <alignment horizontal="right" vertical="center"/>
    </xf>
    <xf numFmtId="0" fontId="13" fillId="0" borderId="0" xfId="0" applyFont="1" applyAlignment="1">
      <alignment vertical="center"/>
    </xf>
    <xf numFmtId="58" fontId="13" fillId="0" borderId="0" xfId="0" applyNumberFormat="1" applyFont="1" applyAlignment="1">
      <alignment vertical="center"/>
    </xf>
    <xf numFmtId="0" fontId="16" fillId="0" borderId="0" xfId="0" applyFont="1" applyFill="1" applyBorder="1" applyAlignment="1">
      <alignment horizontal="right" vertical="center"/>
    </xf>
    <xf numFmtId="0" fontId="13" fillId="0" borderId="0" xfId="0" applyFont="1" applyAlignment="1">
      <alignment horizontal="distributed" vertical="center"/>
    </xf>
    <xf numFmtId="58" fontId="13" fillId="0" borderId="0" xfId="0" applyNumberFormat="1" applyFont="1" applyAlignment="1">
      <alignment horizontal="distributed" vertical="center"/>
    </xf>
    <xf numFmtId="0" fontId="16" fillId="0" borderId="0" xfId="0" applyFont="1" applyAlignment="1">
      <alignment horizontal="center" vertical="center"/>
    </xf>
    <xf numFmtId="0" fontId="9" fillId="0" borderId="0" xfId="0" applyFont="1">
      <alignment vertical="center"/>
    </xf>
    <xf numFmtId="0" fontId="9" fillId="0" borderId="0" xfId="0" applyFont="1" applyAlignment="1">
      <alignment horizontal="right" vertical="center"/>
    </xf>
    <xf numFmtId="0" fontId="28" fillId="0" borderId="0" xfId="0" applyFont="1">
      <alignment vertical="center"/>
    </xf>
    <xf numFmtId="0" fontId="29" fillId="0" borderId="0" xfId="0" applyFont="1" applyProtection="1">
      <alignment vertical="center"/>
    </xf>
    <xf numFmtId="179" fontId="12" fillId="2" borderId="8" xfId="0" applyNumberFormat="1" applyFont="1" applyFill="1" applyBorder="1" applyAlignment="1" applyProtection="1">
      <alignment horizontal="center" vertical="center"/>
      <protection locked="0"/>
    </xf>
    <xf numFmtId="0" fontId="0" fillId="0" borderId="0" xfId="0" applyProtection="1">
      <alignment vertical="center"/>
    </xf>
    <xf numFmtId="0" fontId="0" fillId="0" borderId="0" xfId="0" applyAlignment="1" applyProtection="1">
      <alignment vertical="center" shrinkToFit="1"/>
    </xf>
    <xf numFmtId="0" fontId="0" fillId="0" borderId="47" xfId="0" applyBorder="1" applyProtection="1">
      <alignment vertical="center"/>
    </xf>
    <xf numFmtId="0" fontId="0" fillId="0" borderId="47" xfId="0" applyBorder="1" applyAlignment="1" applyProtection="1">
      <alignment vertical="center" shrinkToFit="1"/>
    </xf>
    <xf numFmtId="0" fontId="0" fillId="0" borderId="47" xfId="0" applyBorder="1" applyAlignment="1" applyProtection="1">
      <alignment vertical="center" shrinkToFit="1"/>
      <protection locked="0"/>
    </xf>
    <xf numFmtId="0" fontId="0" fillId="0" borderId="47" xfId="0" applyFill="1" applyBorder="1" applyProtection="1">
      <alignment vertical="center"/>
    </xf>
    <xf numFmtId="0" fontId="0" fillId="0" borderId="47" xfId="0" applyBorder="1" applyAlignment="1" applyProtection="1">
      <alignment horizontal="center" vertical="center"/>
    </xf>
    <xf numFmtId="0" fontId="0" fillId="3" borderId="47" xfId="0" applyFill="1" applyBorder="1" applyAlignment="1" applyProtection="1">
      <alignment horizontal="center" vertical="center"/>
    </xf>
    <xf numFmtId="0" fontId="0" fillId="0" borderId="52" xfId="0" applyBorder="1" applyAlignment="1" applyProtection="1">
      <alignment vertical="center" shrinkToFit="1"/>
      <protection locked="0"/>
    </xf>
    <xf numFmtId="0" fontId="0" fillId="0" borderId="54" xfId="0" applyBorder="1" applyProtection="1">
      <alignment vertical="center"/>
    </xf>
    <xf numFmtId="0" fontId="0" fillId="0" borderId="55" xfId="0" applyBorder="1" applyProtection="1">
      <alignment vertical="center"/>
    </xf>
    <xf numFmtId="0" fontId="0" fillId="0" borderId="55" xfId="0" applyBorder="1" applyAlignment="1" applyProtection="1">
      <alignment vertical="center" shrinkToFit="1"/>
    </xf>
    <xf numFmtId="0" fontId="0" fillId="0" borderId="57" xfId="0" applyBorder="1" applyProtection="1">
      <alignment vertical="center"/>
      <protection locked="0"/>
    </xf>
    <xf numFmtId="0" fontId="0" fillId="0" borderId="57" xfId="0" applyBorder="1" applyAlignment="1" applyProtection="1">
      <alignment vertical="center" shrinkToFit="1"/>
      <protection locked="0"/>
    </xf>
    <xf numFmtId="49" fontId="0" fillId="0" borderId="57" xfId="0" applyNumberFormat="1" applyBorder="1" applyProtection="1">
      <alignment vertical="center"/>
      <protection locked="0"/>
    </xf>
    <xf numFmtId="0" fontId="0" fillId="0" borderId="59" xfId="0" applyBorder="1" applyProtection="1">
      <alignment vertical="center"/>
    </xf>
    <xf numFmtId="0" fontId="0" fillId="0" borderId="59" xfId="0" applyBorder="1" applyAlignment="1" applyProtection="1">
      <alignment vertical="center" shrinkToFit="1"/>
    </xf>
    <xf numFmtId="0" fontId="0" fillId="0" borderId="48" xfId="0" applyBorder="1" applyProtection="1">
      <alignment vertical="center"/>
      <protection locked="0"/>
    </xf>
    <xf numFmtId="0" fontId="0" fillId="0" borderId="49" xfId="0" applyBorder="1" applyAlignment="1" applyProtection="1">
      <alignment vertical="center" shrinkToFit="1"/>
      <protection locked="0"/>
    </xf>
    <xf numFmtId="0" fontId="0" fillId="0" borderId="50" xfId="0" applyBorder="1" applyAlignment="1" applyProtection="1">
      <alignment vertical="center" shrinkToFit="1"/>
      <protection locked="0"/>
    </xf>
    <xf numFmtId="0" fontId="0" fillId="0" borderId="60" xfId="0" applyBorder="1" applyProtection="1">
      <alignment vertical="center"/>
      <protection locked="0"/>
    </xf>
    <xf numFmtId="0" fontId="0" fillId="0" borderId="61" xfId="0" applyBorder="1" applyAlignment="1" applyProtection="1">
      <alignment vertical="center" shrinkToFit="1"/>
      <protection locked="0"/>
    </xf>
    <xf numFmtId="0" fontId="0" fillId="0" borderId="51" xfId="0" applyBorder="1" applyProtection="1">
      <alignment vertical="center"/>
      <protection locked="0"/>
    </xf>
    <xf numFmtId="0" fontId="0" fillId="0" borderId="53" xfId="0" applyBorder="1" applyAlignment="1" applyProtection="1">
      <alignment vertical="center" shrinkToFit="1"/>
      <protection locked="0"/>
    </xf>
    <xf numFmtId="0" fontId="30" fillId="2" borderId="0" xfId="0" applyFont="1" applyFill="1" applyBorder="1" applyAlignment="1" applyProtection="1">
      <alignment vertical="center" shrinkToFit="1"/>
      <protection locked="0"/>
    </xf>
    <xf numFmtId="0" fontId="0" fillId="5" borderId="58" xfId="0" applyFill="1" applyBorder="1" applyAlignment="1" applyProtection="1">
      <alignment vertical="center" shrinkToFit="1"/>
    </xf>
    <xf numFmtId="0" fontId="0" fillId="5" borderId="47" xfId="0" applyFill="1" applyBorder="1" applyAlignment="1" applyProtection="1">
      <alignment vertical="center" shrinkToFit="1"/>
    </xf>
    <xf numFmtId="38" fontId="0" fillId="5" borderId="47" xfId="1" applyFont="1" applyFill="1" applyBorder="1" applyAlignment="1" applyProtection="1">
      <alignment horizontal="center" vertical="center"/>
      <protection locked="0"/>
    </xf>
    <xf numFmtId="38" fontId="0" fillId="5" borderId="47" xfId="1" applyFont="1" applyFill="1" applyBorder="1" applyAlignment="1" applyProtection="1">
      <alignment vertical="center" shrinkToFit="1"/>
    </xf>
    <xf numFmtId="57" fontId="0" fillId="0" borderId="56" xfId="0" applyNumberFormat="1" applyBorder="1" applyAlignment="1" applyProtection="1">
      <alignment vertical="center" shrinkToFit="1"/>
      <protection locked="0"/>
    </xf>
    <xf numFmtId="0" fontId="27" fillId="0" borderId="21" xfId="0" applyFont="1" applyBorder="1" applyAlignment="1" applyProtection="1">
      <alignment vertical="center" shrinkToFit="1"/>
    </xf>
    <xf numFmtId="0" fontId="33" fillId="0" borderId="0" xfId="0" applyFont="1" applyProtection="1">
      <alignment vertical="center"/>
    </xf>
    <xf numFmtId="0" fontId="0" fillId="0" borderId="0" xfId="0" applyAlignment="1" applyProtection="1">
      <alignment vertical="center"/>
    </xf>
    <xf numFmtId="0" fontId="32" fillId="0" borderId="0" xfId="0" applyFont="1" applyAlignment="1" applyProtection="1">
      <alignment horizontal="right" vertical="center"/>
    </xf>
    <xf numFmtId="0" fontId="13" fillId="2" borderId="8" xfId="0" applyFont="1" applyFill="1" applyBorder="1" applyAlignment="1" applyProtection="1">
      <alignment horizontal="center" vertical="center"/>
      <protection locked="0"/>
    </xf>
    <xf numFmtId="38" fontId="16" fillId="3" borderId="0" xfId="1" applyFont="1" applyFill="1" applyAlignment="1">
      <alignment vertical="center" shrinkToFit="1"/>
    </xf>
    <xf numFmtId="0" fontId="9" fillId="0" borderId="0" xfId="0" quotePrefix="1" applyFont="1">
      <alignment vertical="center"/>
    </xf>
    <xf numFmtId="0" fontId="27" fillId="0" borderId="19" xfId="0" applyFont="1" applyBorder="1" applyAlignment="1" applyProtection="1">
      <alignment vertical="center" shrinkToFit="1"/>
    </xf>
    <xf numFmtId="0" fontId="0" fillId="3" borderId="22" xfId="0" applyFill="1" applyBorder="1" applyAlignment="1" applyProtection="1">
      <alignment vertical="center" shrinkToFit="1"/>
      <protection locked="0"/>
    </xf>
    <xf numFmtId="0" fontId="0" fillId="3" borderId="66" xfId="0" applyFill="1" applyBorder="1" applyAlignment="1" applyProtection="1">
      <alignment vertical="center" shrinkToFit="1"/>
      <protection locked="0"/>
    </xf>
    <xf numFmtId="38" fontId="16" fillId="3" borderId="0" xfId="1" applyFont="1" applyFill="1">
      <alignment vertical="center"/>
    </xf>
    <xf numFmtId="0" fontId="35" fillId="0" borderId="0" xfId="0" applyFont="1" applyProtection="1">
      <alignment vertical="center"/>
    </xf>
    <xf numFmtId="0" fontId="36" fillId="0" borderId="0" xfId="0" applyFont="1" applyProtection="1">
      <alignment vertical="center"/>
    </xf>
    <xf numFmtId="0" fontId="0" fillId="0" borderId="8" xfId="0" applyBorder="1" applyProtection="1">
      <alignment vertical="center"/>
    </xf>
    <xf numFmtId="0" fontId="0" fillId="0" borderId="8" xfId="0" applyBorder="1" applyAlignment="1" applyProtection="1">
      <alignment vertical="center" shrinkToFit="1"/>
    </xf>
    <xf numFmtId="0" fontId="0" fillId="0" borderId="68" xfId="0" applyBorder="1" applyProtection="1">
      <alignment vertical="center"/>
    </xf>
    <xf numFmtId="0" fontId="0" fillId="0" borderId="8" xfId="0" applyBorder="1" applyProtection="1">
      <alignment vertical="center"/>
      <protection locked="0"/>
    </xf>
    <xf numFmtId="0" fontId="0" fillId="0" borderId="8" xfId="0" applyBorder="1" applyAlignment="1" applyProtection="1">
      <alignment vertical="center" shrinkToFit="1"/>
      <protection locked="0"/>
    </xf>
    <xf numFmtId="49" fontId="0" fillId="0" borderId="8" xfId="0" applyNumberFormat="1" applyBorder="1" applyAlignment="1" applyProtection="1">
      <alignment vertical="center" shrinkToFit="1"/>
      <protection locked="0"/>
    </xf>
    <xf numFmtId="49" fontId="0" fillId="0" borderId="8" xfId="0" applyNumberFormat="1" applyBorder="1" applyProtection="1">
      <alignment vertical="center"/>
      <protection locked="0"/>
    </xf>
    <xf numFmtId="0" fontId="0" fillId="0" borderId="0" xfId="0" applyProtection="1">
      <alignment vertical="center"/>
      <protection locked="0"/>
    </xf>
    <xf numFmtId="0" fontId="16" fillId="3" borderId="8" xfId="0" applyFont="1" applyFill="1" applyBorder="1" applyAlignment="1" applyProtection="1">
      <alignment vertical="center" shrinkToFit="1"/>
      <protection locked="0"/>
    </xf>
    <xf numFmtId="0" fontId="0" fillId="0" borderId="0" xfId="0" applyAlignment="1">
      <alignment vertical="center"/>
    </xf>
    <xf numFmtId="38" fontId="16" fillId="0" borderId="8" xfId="1" applyFont="1" applyBorder="1" applyAlignment="1">
      <alignment vertical="center" shrinkToFit="1"/>
    </xf>
    <xf numFmtId="0" fontId="16" fillId="0" borderId="8" xfId="0" applyFont="1" applyBorder="1" applyAlignment="1">
      <alignment vertical="center"/>
    </xf>
    <xf numFmtId="38" fontId="16" fillId="0" borderId="8" xfId="1" applyFont="1" applyBorder="1" applyAlignment="1">
      <alignment vertical="center"/>
    </xf>
    <xf numFmtId="38" fontId="16" fillId="4" borderId="8" xfId="1" applyFont="1" applyFill="1" applyBorder="1" applyAlignment="1">
      <alignment vertical="center"/>
    </xf>
    <xf numFmtId="0" fontId="16" fillId="0" borderId="8" xfId="0" applyFont="1" applyBorder="1" applyAlignment="1">
      <alignment vertical="center" shrinkToFit="1"/>
    </xf>
    <xf numFmtId="0" fontId="0" fillId="0" borderId="0" xfId="0" applyAlignment="1">
      <alignment vertical="center" shrinkToFit="1"/>
    </xf>
    <xf numFmtId="0" fontId="22" fillId="0" borderId="0" xfId="0" applyFont="1" applyBorder="1">
      <alignment vertical="center"/>
    </xf>
    <xf numFmtId="38" fontId="0" fillId="0" borderId="69" xfId="1" applyFont="1" applyBorder="1" applyAlignment="1" applyProtection="1">
      <alignment vertical="center" shrinkToFit="1"/>
      <protection locked="0"/>
    </xf>
    <xf numFmtId="0" fontId="5" fillId="0" borderId="19" xfId="0" applyFont="1" applyBorder="1" applyAlignment="1" applyProtection="1">
      <alignment horizontal="left" vertical="center" wrapText="1"/>
    </xf>
    <xf numFmtId="0" fontId="5" fillId="0" borderId="8" xfId="0" applyFont="1" applyBorder="1" applyAlignment="1" applyProtection="1">
      <alignment horizontal="center" vertical="center" shrinkToFit="1"/>
    </xf>
    <xf numFmtId="0" fontId="5" fillId="0" borderId="11" xfId="0" applyFont="1" applyBorder="1" applyAlignment="1" applyProtection="1">
      <alignment vertical="center" shrinkToFit="1"/>
    </xf>
    <xf numFmtId="0" fontId="5" fillId="0" borderId="23" xfId="0" applyFont="1" applyBorder="1" applyAlignment="1" applyProtection="1">
      <alignment vertical="center" shrinkToFit="1"/>
    </xf>
    <xf numFmtId="0" fontId="5" fillId="0" borderId="1" xfId="0" applyFont="1" applyBorder="1" applyAlignment="1" applyProtection="1">
      <alignment vertical="center" shrinkToFit="1"/>
    </xf>
    <xf numFmtId="0" fontId="5" fillId="0" borderId="19" xfId="0" applyFont="1" applyBorder="1" applyAlignment="1" applyProtection="1">
      <alignment vertical="center" shrinkToFit="1"/>
    </xf>
    <xf numFmtId="0" fontId="5" fillId="0" borderId="7" xfId="0" applyFont="1" applyBorder="1" applyAlignment="1" applyProtection="1">
      <alignment vertical="center" shrinkToFit="1"/>
    </xf>
    <xf numFmtId="0" fontId="5" fillId="0" borderId="0" xfId="0" applyFont="1" applyAlignment="1" applyProtection="1">
      <alignment horizontal="center" vertical="center"/>
    </xf>
    <xf numFmtId="0" fontId="9" fillId="0" borderId="0" xfId="0" applyFont="1" applyFill="1" applyAlignment="1" applyProtection="1">
      <alignment horizontal="center" vertical="center"/>
    </xf>
    <xf numFmtId="0" fontId="0" fillId="0" borderId="27" xfId="0" applyBorder="1" applyProtection="1">
      <alignment vertical="center"/>
    </xf>
    <xf numFmtId="0" fontId="19" fillId="0" borderId="62" xfId="0" applyFont="1" applyBorder="1" applyAlignment="1" applyProtection="1">
      <alignment horizontal="center" vertical="center"/>
    </xf>
    <xf numFmtId="0" fontId="0" fillId="0" borderId="31" xfId="0" applyBorder="1" applyProtection="1">
      <alignment vertical="center"/>
    </xf>
    <xf numFmtId="0" fontId="21" fillId="0" borderId="3" xfId="0" applyFont="1" applyBorder="1" applyAlignment="1" applyProtection="1">
      <alignment horizontal="center" vertical="center" wrapText="1"/>
    </xf>
    <xf numFmtId="0" fontId="0" fillId="0" borderId="8" xfId="0" applyBorder="1" applyAlignment="1" applyProtection="1">
      <alignment horizontal="center" vertical="center"/>
    </xf>
    <xf numFmtId="0" fontId="0" fillId="0" borderId="22" xfId="0" applyBorder="1" applyAlignment="1" applyProtection="1">
      <alignment horizontal="center" vertical="center"/>
    </xf>
    <xf numFmtId="0" fontId="0" fillId="0" borderId="8" xfId="0" applyBorder="1" applyAlignment="1" applyProtection="1">
      <alignment horizontal="center" vertical="center" wrapTex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3" borderId="1" xfId="0" applyFill="1" applyBorder="1" applyAlignment="1" applyProtection="1">
      <alignment horizontal="center" vertical="center"/>
    </xf>
    <xf numFmtId="0" fontId="0" fillId="4" borderId="34" xfId="0" applyFill="1" applyBorder="1" applyAlignment="1" applyProtection="1">
      <alignment horizontal="center" vertical="center"/>
    </xf>
    <xf numFmtId="0" fontId="0" fillId="4" borderId="10" xfId="0" applyFill="1" applyBorder="1" applyProtection="1">
      <alignment vertical="center"/>
    </xf>
    <xf numFmtId="0" fontId="0" fillId="4" borderId="0" xfId="0" applyFill="1" applyBorder="1" applyProtection="1">
      <alignment vertical="center"/>
    </xf>
    <xf numFmtId="0" fontId="0" fillId="4" borderId="2" xfId="0" applyFill="1" applyBorder="1" applyProtection="1">
      <alignment vertical="center"/>
    </xf>
    <xf numFmtId="0" fontId="0" fillId="4" borderId="35" xfId="0" applyFill="1" applyBorder="1" applyProtection="1">
      <alignment vertical="center"/>
    </xf>
    <xf numFmtId="0" fontId="0" fillId="0" borderId="36" xfId="0" applyBorder="1" applyAlignment="1" applyProtection="1">
      <alignment horizontal="center" vertical="center"/>
    </xf>
    <xf numFmtId="0" fontId="0" fillId="3" borderId="37" xfId="0" applyFill="1" applyBorder="1" applyAlignment="1" applyProtection="1">
      <alignment horizontal="center" vertical="center"/>
    </xf>
    <xf numFmtId="0" fontId="0" fillId="0" borderId="0" xfId="0" applyBorder="1" applyProtection="1">
      <alignment vertical="center"/>
    </xf>
    <xf numFmtId="0" fontId="31" fillId="0" borderId="35" xfId="0" applyFont="1" applyBorder="1" applyAlignment="1" applyProtection="1">
      <alignment horizontal="center" vertical="center"/>
    </xf>
    <xf numFmtId="0" fontId="20" fillId="0" borderId="35" xfId="0" applyFont="1" applyBorder="1" applyAlignment="1" applyProtection="1">
      <alignment vertical="center" wrapText="1"/>
    </xf>
    <xf numFmtId="0" fontId="0" fillId="0" borderId="40" xfId="0" applyBorder="1" applyProtection="1">
      <alignment vertical="center"/>
    </xf>
    <xf numFmtId="0" fontId="18" fillId="0" borderId="4" xfId="0" applyFont="1" applyBorder="1" applyProtection="1">
      <alignment vertical="center"/>
    </xf>
    <xf numFmtId="0" fontId="0" fillId="0" borderId="4" xfId="0" applyBorder="1" applyProtection="1">
      <alignment vertical="center"/>
    </xf>
    <xf numFmtId="0" fontId="0" fillId="0" borderId="41" xfId="0" applyBorder="1" applyProtection="1">
      <alignment vertical="center"/>
    </xf>
    <xf numFmtId="0" fontId="31" fillId="0" borderId="24" xfId="0" applyFont="1" applyBorder="1" applyAlignment="1" applyProtection="1">
      <alignment horizontal="center" vertical="center"/>
    </xf>
    <xf numFmtId="0" fontId="0" fillId="0" borderId="63" xfId="0" applyBorder="1" applyAlignment="1" applyProtection="1">
      <alignment horizontal="center" vertical="center"/>
    </xf>
    <xf numFmtId="0" fontId="22" fillId="0" borderId="0" xfId="0" applyFont="1" applyProtection="1">
      <alignment vertical="center"/>
    </xf>
    <xf numFmtId="0" fontId="0" fillId="0" borderId="63" xfId="0" applyBorder="1" applyAlignment="1" applyProtection="1">
      <alignment vertical="center" shrinkToFit="1"/>
    </xf>
    <xf numFmtId="0" fontId="0" fillId="0" borderId="22" xfId="0" applyBorder="1" applyAlignment="1" applyProtection="1">
      <alignment vertical="center" shrinkToFit="1"/>
    </xf>
    <xf numFmtId="0" fontId="0" fillId="0" borderId="32" xfId="0" applyBorder="1" applyAlignment="1" applyProtection="1">
      <alignment vertical="center" shrinkToFit="1"/>
    </xf>
    <xf numFmtId="0" fontId="0" fillId="0" borderId="64" xfId="0" applyBorder="1" applyAlignment="1" applyProtection="1">
      <alignment vertical="center" shrinkToFit="1"/>
    </xf>
    <xf numFmtId="0" fontId="0" fillId="0" borderId="38" xfId="0" applyBorder="1" applyAlignment="1" applyProtection="1">
      <alignment vertical="center" shrinkToFit="1"/>
    </xf>
    <xf numFmtId="0" fontId="0" fillId="0" borderId="66" xfId="0" applyBorder="1" applyAlignment="1" applyProtection="1">
      <alignment vertical="center" shrinkToFit="1"/>
    </xf>
    <xf numFmtId="0" fontId="0" fillId="0" borderId="39" xfId="0" applyBorder="1" applyAlignment="1" applyProtection="1">
      <alignment vertical="center" shrinkToFit="1"/>
    </xf>
    <xf numFmtId="0" fontId="5" fillId="0" borderId="20" xfId="0" applyFont="1" applyBorder="1" applyProtection="1">
      <alignment vertical="center"/>
      <protection locked="0"/>
    </xf>
    <xf numFmtId="0" fontId="5" fillId="0" borderId="4" xfId="0" applyFont="1" applyBorder="1" applyProtection="1">
      <alignment vertical="center"/>
      <protection locked="0"/>
    </xf>
    <xf numFmtId="0" fontId="5" fillId="0" borderId="18" xfId="0" applyFont="1" applyBorder="1" applyProtection="1">
      <alignment vertical="center"/>
      <protection locked="0"/>
    </xf>
    <xf numFmtId="0" fontId="5" fillId="0" borderId="19" xfId="0" applyFont="1" applyBorder="1" applyProtection="1">
      <alignment vertical="center"/>
      <protection locked="0"/>
    </xf>
    <xf numFmtId="0" fontId="5" fillId="0" borderId="7" xfId="0" applyFont="1" applyBorder="1" applyAlignment="1" applyProtection="1">
      <alignment horizontal="right" vertical="center"/>
      <protection locked="0"/>
    </xf>
    <xf numFmtId="0" fontId="11" fillId="2" borderId="25" xfId="0" applyFont="1" applyFill="1" applyBorder="1" applyAlignment="1" applyProtection="1">
      <alignment vertical="center" shrinkToFit="1"/>
      <protection locked="0"/>
    </xf>
    <xf numFmtId="0" fontId="11" fillId="2" borderId="26" xfId="0" applyFont="1" applyFill="1" applyBorder="1" applyAlignment="1" applyProtection="1">
      <alignment vertical="center" shrinkToFit="1"/>
      <protection locked="0"/>
    </xf>
    <xf numFmtId="0" fontId="0" fillId="6" borderId="1" xfId="0" applyFill="1" applyBorder="1" applyAlignment="1" applyProtection="1">
      <alignment horizontal="center" vertical="center"/>
      <protection locked="0"/>
    </xf>
    <xf numFmtId="0" fontId="19" fillId="0" borderId="28" xfId="0" applyFont="1" applyBorder="1" applyAlignment="1" applyProtection="1">
      <alignment horizontal="center" vertical="center"/>
    </xf>
    <xf numFmtId="0" fontId="19" fillId="0" borderId="29" xfId="0" applyFont="1" applyBorder="1" applyAlignment="1" applyProtection="1">
      <alignment horizontal="center" vertical="center"/>
    </xf>
    <xf numFmtId="0" fontId="19" fillId="0" borderId="30" xfId="0" applyFont="1" applyBorder="1" applyAlignment="1" applyProtection="1">
      <alignment horizontal="center" vertical="center"/>
    </xf>
    <xf numFmtId="0" fontId="19" fillId="0" borderId="27" xfId="0" applyFont="1" applyBorder="1" applyAlignment="1" applyProtection="1">
      <alignment horizontal="center" vertical="center"/>
    </xf>
    <xf numFmtId="0" fontId="19" fillId="0" borderId="65" xfId="0" applyFont="1" applyBorder="1" applyAlignment="1" applyProtection="1">
      <alignment horizontal="center" vertical="center"/>
    </xf>
    <xf numFmtId="0" fontId="19" fillId="0" borderId="67" xfId="0" applyFont="1" applyBorder="1" applyAlignment="1" applyProtection="1">
      <alignment horizontal="center" vertical="center"/>
    </xf>
    <xf numFmtId="0" fontId="39" fillId="7" borderId="0" xfId="0" applyFont="1" applyFill="1" applyBorder="1" applyAlignment="1">
      <alignment horizontal="center" vertical="center"/>
    </xf>
    <xf numFmtId="0" fontId="40" fillId="7" borderId="0" xfId="0" applyFont="1" applyFill="1" applyBorder="1" applyAlignment="1">
      <alignment horizontal="center" vertical="center"/>
    </xf>
    <xf numFmtId="0" fontId="11" fillId="0" borderId="8" xfId="0" applyFont="1" applyBorder="1" applyAlignment="1" applyProtection="1">
      <alignment horizontal="center" vertical="center" wrapText="1"/>
    </xf>
    <xf numFmtId="0" fontId="18" fillId="0" borderId="10" xfId="0" applyFont="1" applyBorder="1" applyAlignment="1" applyProtection="1">
      <alignment horizontal="center" vertical="center" wrapText="1"/>
    </xf>
    <xf numFmtId="0" fontId="18" fillId="0" borderId="9" xfId="0" applyFont="1" applyBorder="1" applyAlignment="1" applyProtection="1">
      <alignment horizontal="center" vertical="center" wrapText="1"/>
    </xf>
    <xf numFmtId="0" fontId="5" fillId="2" borderId="1" xfId="0" applyFont="1" applyFill="1" applyBorder="1" applyAlignment="1" applyProtection="1">
      <alignment vertical="center" shrinkToFit="1"/>
      <protection locked="0"/>
    </xf>
    <xf numFmtId="0" fontId="5" fillId="2" borderId="21" xfId="0" applyFont="1" applyFill="1" applyBorder="1" applyAlignment="1" applyProtection="1">
      <alignment vertical="center" shrinkToFit="1"/>
      <protection locked="0"/>
    </xf>
    <xf numFmtId="0" fontId="5" fillId="0" borderId="1"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49" fontId="5" fillId="2" borderId="8" xfId="0" applyNumberFormat="1" applyFont="1" applyFill="1" applyBorder="1" applyAlignment="1" applyProtection="1">
      <alignment horizontal="center" vertical="center" shrinkToFit="1"/>
      <protection locked="0"/>
    </xf>
    <xf numFmtId="0" fontId="5" fillId="0" borderId="2" xfId="0"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2" borderId="1"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xf>
    <xf numFmtId="0" fontId="5" fillId="0" borderId="21" xfId="0" applyFont="1" applyBorder="1" applyAlignment="1" applyProtection="1">
      <alignment horizontal="center" vertical="center" shrinkToFit="1"/>
    </xf>
    <xf numFmtId="0" fontId="5" fillId="0" borderId="22" xfId="0" applyFont="1" applyBorder="1" applyAlignment="1" applyProtection="1">
      <alignment horizontal="center" vertical="center" shrinkToFit="1"/>
    </xf>
    <xf numFmtId="49" fontId="5" fillId="2" borderId="1"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horizontal="center" vertical="center" shrinkToFit="1"/>
      <protection locked="0"/>
    </xf>
    <xf numFmtId="49" fontId="5" fillId="2" borderId="22" xfId="0" applyNumberFormat="1" applyFont="1" applyFill="1" applyBorder="1" applyAlignment="1" applyProtection="1">
      <alignment horizontal="center" vertical="center" shrinkToFit="1"/>
      <protection locked="0"/>
    </xf>
    <xf numFmtId="0" fontId="5" fillId="0" borderId="6" xfId="0" applyFont="1" applyBorder="1" applyAlignment="1" applyProtection="1">
      <alignment horizontal="left" vertical="center" wrapText="1"/>
    </xf>
    <xf numFmtId="0" fontId="5" fillId="0" borderId="19" xfId="0" applyFont="1" applyBorder="1" applyAlignment="1" applyProtection="1">
      <alignment horizontal="left" vertical="center" wrapText="1"/>
    </xf>
    <xf numFmtId="0" fontId="5" fillId="0" borderId="0" xfId="0" applyFont="1" applyAlignment="1" applyProtection="1">
      <alignment horizontal="left" vertical="center" shrinkToFit="1"/>
    </xf>
    <xf numFmtId="0" fontId="5" fillId="2" borderId="3" xfId="0" applyFont="1" applyFill="1" applyBorder="1" applyAlignment="1" applyProtection="1">
      <alignment vertical="center" shrinkToFit="1"/>
      <protection locked="0"/>
    </xf>
    <xf numFmtId="0" fontId="5" fillId="2" borderId="4" xfId="0" applyFont="1" applyFill="1" applyBorder="1" applyAlignment="1" applyProtection="1">
      <alignment vertical="center" shrinkToFit="1"/>
      <protection locked="0"/>
    </xf>
    <xf numFmtId="0" fontId="5" fillId="2" borderId="18" xfId="0" applyFont="1" applyFill="1" applyBorder="1" applyAlignment="1" applyProtection="1">
      <alignment vertical="center" shrinkToFit="1"/>
      <protection locked="0"/>
    </xf>
    <xf numFmtId="0" fontId="5" fillId="2" borderId="13" xfId="0" applyFont="1" applyFill="1" applyBorder="1" applyAlignment="1" applyProtection="1">
      <alignment vertical="center" shrinkToFit="1"/>
      <protection locked="0"/>
    </xf>
    <xf numFmtId="0" fontId="5" fillId="2" borderId="14" xfId="0" applyFont="1" applyFill="1" applyBorder="1" applyAlignment="1" applyProtection="1">
      <alignment vertical="center" shrinkToFit="1"/>
      <protection locked="0"/>
    </xf>
    <xf numFmtId="0" fontId="5" fillId="2" borderId="15" xfId="0" applyFont="1" applyFill="1" applyBorder="1" applyAlignment="1" applyProtection="1">
      <alignment vertical="center" shrinkToFit="1"/>
      <protection locked="0"/>
    </xf>
    <xf numFmtId="49" fontId="5" fillId="2" borderId="19" xfId="0" applyNumberFormat="1" applyFont="1" applyFill="1" applyBorder="1" applyAlignment="1" applyProtection="1">
      <alignment horizontal="center" vertical="center" shrinkToFit="1"/>
      <protection locked="0"/>
    </xf>
    <xf numFmtId="0" fontId="5" fillId="2" borderId="22" xfId="0" applyFont="1" applyFill="1" applyBorder="1" applyAlignment="1" applyProtection="1">
      <alignment vertical="center" shrinkToFit="1"/>
      <protection locked="0"/>
    </xf>
    <xf numFmtId="177" fontId="10" fillId="0" borderId="1" xfId="0" applyNumberFormat="1" applyFont="1" applyBorder="1" applyAlignment="1" applyProtection="1">
      <alignment vertical="center" shrinkToFit="1"/>
    </xf>
    <xf numFmtId="177" fontId="10" fillId="0" borderId="21" xfId="0" applyNumberFormat="1" applyFont="1" applyBorder="1" applyAlignment="1" applyProtection="1">
      <alignment vertical="center" shrinkToFit="1"/>
    </xf>
    <xf numFmtId="177" fontId="10" fillId="0" borderId="22" xfId="0" applyNumberFormat="1" applyFont="1" applyBorder="1" applyAlignment="1" applyProtection="1">
      <alignment vertical="center" shrinkToFit="1"/>
    </xf>
    <xf numFmtId="0" fontId="10" fillId="0" borderId="1" xfId="0" applyFont="1" applyFill="1" applyBorder="1" applyAlignment="1" applyProtection="1">
      <alignment vertical="center" shrinkToFit="1"/>
    </xf>
    <xf numFmtId="0" fontId="10" fillId="0" borderId="21" xfId="0" applyFont="1" applyFill="1" applyBorder="1" applyAlignment="1" applyProtection="1">
      <alignment vertical="center" shrinkToFit="1"/>
    </xf>
    <xf numFmtId="0" fontId="10" fillId="0" borderId="22" xfId="0" applyFont="1" applyFill="1" applyBorder="1" applyAlignment="1" applyProtection="1">
      <alignment vertical="center" shrinkToFit="1"/>
    </xf>
    <xf numFmtId="0" fontId="13" fillId="0" borderId="0" xfId="0" applyFont="1" applyAlignment="1" applyProtection="1">
      <alignment vertical="center" wrapText="1"/>
    </xf>
    <xf numFmtId="0" fontId="5" fillId="2" borderId="21" xfId="0" applyFont="1" applyFill="1" applyBorder="1" applyAlignment="1" applyProtection="1">
      <alignment horizontal="center" vertical="center"/>
      <protection locked="0"/>
    </xf>
    <xf numFmtId="0" fontId="5" fillId="0" borderId="8" xfId="0" applyFont="1" applyBorder="1" applyAlignment="1" applyProtection="1">
      <alignment horizontal="center" vertical="center" shrinkToFit="1"/>
    </xf>
    <xf numFmtId="0" fontId="5" fillId="0" borderId="11" xfId="0" applyFont="1" applyBorder="1" applyAlignment="1" applyProtection="1">
      <alignment vertical="center" shrinkToFit="1"/>
    </xf>
    <xf numFmtId="0" fontId="5" fillId="0" borderId="12" xfId="0" applyFont="1" applyBorder="1" applyAlignment="1" applyProtection="1">
      <alignment vertical="center" shrinkToFit="1"/>
    </xf>
    <xf numFmtId="0" fontId="5" fillId="2" borderId="8" xfId="0" applyFont="1" applyFill="1" applyBorder="1" applyAlignment="1" applyProtection="1">
      <alignment vertical="center" shrinkToFit="1"/>
      <protection locked="0"/>
    </xf>
    <xf numFmtId="0" fontId="5" fillId="0" borderId="4" xfId="0" applyFont="1" applyBorder="1" applyAlignment="1" applyProtection="1">
      <alignment horizontal="center" vertical="center" shrinkToFit="1"/>
    </xf>
    <xf numFmtId="0" fontId="38" fillId="2" borderId="1" xfId="4" applyFill="1" applyBorder="1" applyAlignment="1" applyProtection="1">
      <alignment vertical="center" shrinkToFit="1"/>
      <protection locked="0"/>
    </xf>
    <xf numFmtId="0" fontId="5" fillId="0" borderId="23" xfId="0" applyFont="1" applyBorder="1" applyAlignment="1" applyProtection="1">
      <alignment vertical="center" shrinkToFit="1"/>
    </xf>
    <xf numFmtId="0" fontId="5" fillId="0" borderId="17" xfId="0" applyFont="1" applyBorder="1" applyAlignment="1" applyProtection="1">
      <alignment vertical="center" shrinkToFit="1"/>
    </xf>
    <xf numFmtId="0" fontId="5" fillId="0" borderId="1" xfId="0" applyFont="1" applyBorder="1" applyAlignment="1" applyProtection="1">
      <alignment vertical="center" shrinkToFit="1"/>
    </xf>
    <xf numFmtId="0" fontId="5" fillId="0" borderId="22" xfId="0" applyFont="1" applyBorder="1" applyAlignment="1" applyProtection="1">
      <alignment vertical="center" shrinkToFit="1"/>
    </xf>
    <xf numFmtId="0" fontId="5" fillId="0" borderId="6" xfId="0" applyFont="1" applyBorder="1" applyAlignment="1" applyProtection="1">
      <alignment vertical="center" shrinkToFit="1"/>
    </xf>
    <xf numFmtId="0" fontId="5" fillId="0" borderId="19" xfId="0" applyFont="1" applyBorder="1" applyAlignment="1" applyProtection="1">
      <alignment vertical="center" shrinkToFit="1"/>
    </xf>
    <xf numFmtId="0" fontId="5" fillId="2" borderId="2" xfId="0" applyFont="1" applyFill="1" applyBorder="1" applyAlignment="1" applyProtection="1">
      <alignment vertical="center" shrinkToFit="1"/>
      <protection locked="0"/>
    </xf>
    <xf numFmtId="0" fontId="5" fillId="2" borderId="0" xfId="0" applyFont="1" applyFill="1" applyAlignment="1" applyProtection="1">
      <alignment vertical="center" shrinkToFit="1"/>
      <protection locked="0"/>
    </xf>
    <xf numFmtId="0" fontId="5" fillId="2" borderId="20" xfId="0" applyFont="1" applyFill="1" applyBorder="1" applyAlignment="1" applyProtection="1">
      <alignment vertical="center" shrinkToFit="1"/>
      <protection locked="0"/>
    </xf>
    <xf numFmtId="0" fontId="5" fillId="0" borderId="6" xfId="0" applyFont="1" applyBorder="1" applyAlignment="1" applyProtection="1">
      <alignment vertical="center" wrapText="1" shrinkToFit="1"/>
    </xf>
    <xf numFmtId="0" fontId="5" fillId="0" borderId="7" xfId="0" applyFont="1" applyBorder="1" applyAlignment="1" applyProtection="1">
      <alignment vertical="center" shrinkToFit="1"/>
    </xf>
    <xf numFmtId="0" fontId="5" fillId="0" borderId="2" xfId="0" applyFont="1" applyBorder="1" applyAlignment="1" applyProtection="1">
      <alignment vertical="center" shrinkToFit="1"/>
    </xf>
    <xf numFmtId="0" fontId="5" fillId="0" borderId="20" xfId="0" applyFont="1" applyBorder="1" applyAlignment="1" applyProtection="1">
      <alignment vertical="center" shrinkToFit="1"/>
    </xf>
    <xf numFmtId="177" fontId="8" fillId="0" borderId="21" xfId="1" applyNumberFormat="1" applyFont="1" applyBorder="1" applyAlignment="1" applyProtection="1">
      <alignment vertical="center"/>
    </xf>
    <xf numFmtId="177" fontId="8" fillId="0" borderId="22" xfId="1" applyNumberFormat="1" applyFont="1" applyBorder="1" applyAlignment="1" applyProtection="1">
      <alignment vertical="center"/>
    </xf>
    <xf numFmtId="0" fontId="7" fillId="0" borderId="1" xfId="0" applyFont="1" applyBorder="1" applyAlignment="1" applyProtection="1">
      <alignment horizontal="right" vertical="center"/>
    </xf>
    <xf numFmtId="0" fontId="7" fillId="0" borderId="21" xfId="0" applyFont="1" applyBorder="1" applyAlignment="1" applyProtection="1">
      <alignment horizontal="right" vertical="center"/>
    </xf>
    <xf numFmtId="0" fontId="41" fillId="7" borderId="0" xfId="0" applyFont="1" applyFill="1" applyAlignment="1" applyProtection="1">
      <alignment horizontal="center" vertical="center" shrinkToFit="1"/>
    </xf>
    <xf numFmtId="0" fontId="5" fillId="0" borderId="2" xfId="0" applyFont="1" applyBorder="1" applyAlignment="1" applyProtection="1">
      <alignment vertical="center" wrapText="1" shrinkToFit="1"/>
    </xf>
    <xf numFmtId="0" fontId="5" fillId="0" borderId="0" xfId="0" applyFont="1" applyBorder="1" applyAlignment="1" applyProtection="1">
      <alignment vertical="center" wrapText="1" shrinkToFit="1"/>
    </xf>
    <xf numFmtId="177" fontId="9" fillId="0" borderId="1" xfId="0" applyNumberFormat="1" applyFont="1" applyBorder="1" applyAlignment="1" applyProtection="1">
      <alignment vertical="center" shrinkToFit="1"/>
    </xf>
    <xf numFmtId="177" fontId="9" fillId="0" borderId="21" xfId="0" applyNumberFormat="1" applyFont="1" applyBorder="1" applyAlignment="1" applyProtection="1">
      <alignment vertical="center" shrinkToFit="1"/>
    </xf>
    <xf numFmtId="177" fontId="9" fillId="0" borderId="22" xfId="0" applyNumberFormat="1" applyFont="1" applyBorder="1" applyAlignment="1" applyProtection="1">
      <alignment vertical="center" shrinkToFit="1"/>
    </xf>
    <xf numFmtId="0" fontId="9" fillId="0" borderId="1" xfId="0" applyFont="1" applyFill="1" applyBorder="1" applyAlignment="1" applyProtection="1">
      <alignment vertical="center" shrinkToFit="1"/>
    </xf>
    <xf numFmtId="0" fontId="9" fillId="0" borderId="21" xfId="0" applyFont="1" applyFill="1" applyBorder="1" applyAlignment="1" applyProtection="1">
      <alignment vertical="center" shrinkToFit="1"/>
    </xf>
    <xf numFmtId="0" fontId="9" fillId="0" borderId="22" xfId="0" applyFont="1" applyFill="1" applyBorder="1" applyAlignment="1" applyProtection="1">
      <alignment vertical="center" shrinkToFit="1"/>
    </xf>
    <xf numFmtId="38" fontId="9" fillId="0" borderId="1" xfId="1" applyFont="1" applyFill="1" applyBorder="1" applyAlignment="1" applyProtection="1">
      <alignment vertical="center" shrinkToFit="1"/>
    </xf>
    <xf numFmtId="38" fontId="9" fillId="0" borderId="21" xfId="1" applyFont="1" applyFill="1" applyBorder="1" applyAlignment="1" applyProtection="1">
      <alignment vertical="center" shrinkToFit="1"/>
    </xf>
    <xf numFmtId="0" fontId="5" fillId="0" borderId="42" xfId="0" applyFont="1" applyFill="1" applyBorder="1" applyAlignment="1" applyProtection="1">
      <alignment horizontal="left" vertical="center" indent="1" shrinkToFit="1"/>
    </xf>
    <xf numFmtId="0" fontId="5" fillId="0" borderId="43" xfId="0" applyFont="1" applyFill="1" applyBorder="1" applyAlignment="1" applyProtection="1">
      <alignment horizontal="left" vertical="center" indent="1" shrinkToFit="1"/>
    </xf>
    <xf numFmtId="0" fontId="5" fillId="0" borderId="23" xfId="0" applyFont="1" applyBorder="1" applyAlignment="1" applyProtection="1">
      <alignment horizontal="center" vertical="center" shrinkToFit="1"/>
    </xf>
    <xf numFmtId="0" fontId="5" fillId="0" borderId="16" xfId="0" applyFont="1" applyBorder="1" applyAlignment="1" applyProtection="1">
      <alignment horizontal="center" vertical="center" shrinkToFit="1"/>
    </xf>
    <xf numFmtId="0" fontId="5" fillId="0" borderId="17" xfId="0" applyFont="1" applyBorder="1" applyAlignment="1" applyProtection="1">
      <alignment horizontal="center" vertical="center" shrinkToFit="1"/>
    </xf>
    <xf numFmtId="0" fontId="34" fillId="0" borderId="1"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22" xfId="0" applyFont="1" applyBorder="1" applyAlignment="1" applyProtection="1">
      <alignment horizontal="center" vertical="center"/>
    </xf>
    <xf numFmtId="0" fontId="5" fillId="0" borderId="21" xfId="0" applyFont="1" applyFill="1" applyBorder="1" applyAlignment="1" applyProtection="1">
      <alignment horizontal="center" vertical="center" shrinkToFit="1"/>
    </xf>
    <xf numFmtId="0" fontId="5" fillId="0" borderId="22" xfId="0" applyFont="1" applyFill="1" applyBorder="1" applyAlignment="1" applyProtection="1">
      <alignment horizontal="center" vertical="center" shrinkToFit="1"/>
    </xf>
    <xf numFmtId="0" fontId="5" fillId="0" borderId="0" xfId="0" applyFont="1" applyAlignment="1" applyProtection="1">
      <alignment horizontal="center" vertical="center"/>
    </xf>
    <xf numFmtId="178" fontId="5" fillId="0" borderId="0" xfId="1" applyNumberFormat="1" applyFont="1" applyBorder="1" applyAlignment="1" applyProtection="1">
      <alignment horizontal="right" vertical="center"/>
    </xf>
    <xf numFmtId="0" fontId="5" fillId="0" borderId="8" xfId="0" applyFont="1" applyFill="1" applyBorder="1" applyAlignment="1" applyProtection="1">
      <alignment horizontal="center" vertical="center" shrinkToFit="1"/>
    </xf>
    <xf numFmtId="0" fontId="5" fillId="0" borderId="8" xfId="0" applyFont="1" applyFill="1" applyBorder="1" applyAlignment="1" applyProtection="1">
      <alignment horizontal="left" vertical="center" indent="1" shrinkToFit="1"/>
    </xf>
    <xf numFmtId="0" fontId="5" fillId="0" borderId="5" xfId="0" applyFont="1" applyFill="1" applyBorder="1" applyAlignment="1" applyProtection="1">
      <alignment horizontal="center" vertical="center" shrinkToFit="1"/>
    </xf>
    <xf numFmtId="0" fontId="9" fillId="0" borderId="4" xfId="0" applyFont="1" applyFill="1" applyBorder="1" applyAlignment="1" applyProtection="1">
      <alignment horizontal="left" vertical="center" shrinkToFit="1"/>
    </xf>
    <xf numFmtId="0" fontId="9" fillId="0" borderId="21" xfId="0" applyFont="1" applyFill="1" applyBorder="1" applyAlignment="1" applyProtection="1">
      <alignment horizontal="left" vertical="center" shrinkToFit="1"/>
    </xf>
    <xf numFmtId="0" fontId="9" fillId="0" borderId="0" xfId="0" applyFont="1" applyFill="1" applyAlignment="1" applyProtection="1">
      <alignment horizontal="center" vertical="center"/>
    </xf>
    <xf numFmtId="0" fontId="5" fillId="0" borderId="4" xfId="0" applyFont="1" applyFill="1" applyBorder="1" applyAlignment="1" applyProtection="1">
      <alignment vertical="center"/>
    </xf>
    <xf numFmtId="0" fontId="5" fillId="0" borderId="21" xfId="0" applyFont="1" applyFill="1" applyBorder="1" applyAlignment="1" applyProtection="1">
      <alignment vertical="center"/>
    </xf>
    <xf numFmtId="0" fontId="5" fillId="0" borderId="44" xfId="0" applyFont="1" applyBorder="1" applyAlignment="1" applyProtection="1">
      <alignment horizontal="center" vertical="center" shrinkToFit="1"/>
    </xf>
    <xf numFmtId="0" fontId="5" fillId="0" borderId="45" xfId="0" applyFont="1" applyBorder="1" applyAlignment="1" applyProtection="1">
      <alignment horizontal="center" vertical="center" shrinkToFit="1"/>
    </xf>
    <xf numFmtId="0" fontId="5" fillId="0" borderId="46"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5" fillId="0" borderId="14" xfId="0" applyFont="1" applyBorder="1" applyAlignment="1" applyProtection="1">
      <alignment horizontal="center" vertical="center" shrinkToFit="1"/>
    </xf>
    <xf numFmtId="0" fontId="5" fillId="0" borderId="15" xfId="0" applyFont="1" applyBorder="1" applyAlignment="1" applyProtection="1">
      <alignment horizontal="center" vertical="center" shrinkToFit="1"/>
    </xf>
    <xf numFmtId="0" fontId="5" fillId="0" borderId="20" xfId="0" applyFont="1" applyBorder="1" applyAlignment="1" applyProtection="1">
      <alignment vertical="center" wrapText="1" shrinkToFit="1"/>
    </xf>
    <xf numFmtId="0" fontId="9"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vertical="distributed" wrapText="1"/>
    </xf>
    <xf numFmtId="0" fontId="0" fillId="0" borderId="8" xfId="0" applyBorder="1" applyAlignment="1">
      <alignment horizontal="center" vertical="center"/>
    </xf>
    <xf numFmtId="0" fontId="37" fillId="0" borderId="8" xfId="0" applyFont="1" applyBorder="1" applyAlignment="1">
      <alignment horizontal="center" vertical="center" wrapText="1"/>
    </xf>
    <xf numFmtId="0" fontId="16" fillId="0" borderId="8" xfId="0" applyFont="1" applyBorder="1" applyAlignment="1">
      <alignment horizontal="center" vertical="center" shrinkToFit="1"/>
    </xf>
    <xf numFmtId="0" fontId="16" fillId="0" borderId="8" xfId="0" applyFont="1" applyBorder="1" applyAlignment="1">
      <alignment horizontal="center" vertical="center"/>
    </xf>
  </cellXfs>
  <cellStyles count="5">
    <cellStyle name="ハイパーリンク" xfId="4" builtinId="8"/>
    <cellStyle name="桁区切り" xfId="1" builtinId="6"/>
    <cellStyle name="標準" xfId="0" builtinId="0"/>
    <cellStyle name="標準 2" xfId="2" xr:uid="{00000000-0005-0000-0000-000002000000}"/>
    <cellStyle name="標準 3" xfId="3" xr:uid="{00000000-0005-0000-0000-000003000000}"/>
  </cellStyles>
  <dxfs count="9">
    <dxf>
      <fill>
        <patternFill>
          <bgColor rgb="FFFF0000"/>
        </patternFill>
      </fill>
    </dxf>
    <dxf>
      <font>
        <b/>
        <i val="0"/>
        <color rgb="FFFF0000"/>
      </font>
    </dxf>
    <dxf>
      <fill>
        <patternFill>
          <bgColor rgb="FFFF99CC"/>
        </patternFill>
      </fill>
    </dxf>
    <dxf>
      <font>
        <color rgb="FF00B050"/>
      </font>
    </dxf>
    <dxf>
      <font>
        <color rgb="FF00B05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3300"/>
      <color rgb="FFFF6600"/>
      <color rgb="FFFF6699"/>
      <color rgb="FF0000FF"/>
      <color rgb="FF0000CC"/>
      <color rgb="FFFF99CC"/>
      <color rgb="FFFFFF66"/>
      <color rgb="FFFF0066"/>
      <color rgb="FFFF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AL35"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AL25" noThreeD="1"/>
</file>

<file path=xl/ctrlProps/ctrlProp34.xml><?xml version="1.0" encoding="utf-8"?>
<formControlPr xmlns="http://schemas.microsoft.com/office/spreadsheetml/2009/9/main" objectType="CheckBox" fmlaLink="AL26"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AL27"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AL3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AL30"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AL34"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7</xdr:row>
      <xdr:rowOff>67235</xdr:rowOff>
    </xdr:from>
    <xdr:to>
      <xdr:col>2</xdr:col>
      <xdr:colOff>1156447</xdr:colOff>
      <xdr:row>10</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2254623"/>
          <a:ext cx="3550023" cy="8830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この列に表示された、該当する施設・事業所の番号を 入力シート に入力してください。</a:t>
          </a:r>
        </a:p>
      </xdr:txBody>
    </xdr:sp>
    <xdr:clientData/>
  </xdr:twoCellAnchor>
  <xdr:twoCellAnchor>
    <xdr:from>
      <xdr:col>1</xdr:col>
      <xdr:colOff>351865</xdr:colOff>
      <xdr:row>9</xdr:row>
      <xdr:rowOff>17930</xdr:rowOff>
    </xdr:from>
    <xdr:to>
      <xdr:col>1</xdr:col>
      <xdr:colOff>1004046</xdr:colOff>
      <xdr:row>10</xdr:row>
      <xdr:rowOff>251012</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1329018" y="2796989"/>
          <a:ext cx="652181" cy="43927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1326776</xdr:colOff>
      <xdr:row>13</xdr:row>
      <xdr:rowOff>0</xdr:rowOff>
    </xdr:from>
    <xdr:to>
      <xdr:col>6</xdr:col>
      <xdr:colOff>1004047</xdr:colOff>
      <xdr:row>29</xdr:row>
      <xdr:rowOff>44824</xdr:rowOff>
    </xdr:to>
    <xdr:sp macro="" textlink="$A$49">
      <xdr:nvSpPr>
        <xdr:cNvPr id="4" name="テキスト ボックス 3">
          <a:extLst>
            <a:ext uri="{FF2B5EF4-FFF2-40B4-BE49-F238E27FC236}">
              <a16:creationId xmlns:a16="http://schemas.microsoft.com/office/drawing/2014/main" id="{805572E8-21C2-1E73-A534-39601F9A88B6}"/>
            </a:ext>
          </a:extLst>
        </xdr:cNvPr>
        <xdr:cNvSpPr txBox="1"/>
      </xdr:nvSpPr>
      <xdr:spPr>
        <a:xfrm>
          <a:off x="3720352" y="3442447"/>
          <a:ext cx="7001436" cy="2626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0E4B723-FF5B-4992-9102-CFD7FD260B9B}" type="TxLink">
            <a:rPr kumimoji="1" lang="en-US" altLang="en-US" sz="4000" b="0" i="0" u="none" strike="noStrike" kern="1200">
              <a:solidFill>
                <a:srgbClr val="FF0000"/>
              </a:solidFill>
              <a:latin typeface="BIZ UDPゴシック"/>
              <a:ea typeface="BIZ UDPゴシック"/>
            </a:rPr>
            <a:pPr/>
            <a:t> </a:t>
          </a:fld>
          <a:endParaRPr kumimoji="1" lang="ja-JP" altLang="en-US" sz="4000" kern="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152400</xdr:colOff>
          <xdr:row>16</xdr:row>
          <xdr:rowOff>0</xdr:rowOff>
        </xdr:from>
        <xdr:to>
          <xdr:col>37</xdr:col>
          <xdr:colOff>28575</xdr:colOff>
          <xdr:row>16</xdr:row>
          <xdr:rowOff>152400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16</xdr:row>
          <xdr:rowOff>0</xdr:rowOff>
        </xdr:from>
        <xdr:to>
          <xdr:col>37</xdr:col>
          <xdr:colOff>28575</xdr:colOff>
          <xdr:row>16</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16</xdr:row>
          <xdr:rowOff>0</xdr:rowOff>
        </xdr:from>
        <xdr:to>
          <xdr:col>37</xdr:col>
          <xdr:colOff>28575</xdr:colOff>
          <xdr:row>16</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16</xdr:row>
          <xdr:rowOff>0</xdr:rowOff>
        </xdr:from>
        <xdr:to>
          <xdr:col>37</xdr:col>
          <xdr:colOff>28575</xdr:colOff>
          <xdr:row>16</xdr:row>
          <xdr:rowOff>171450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16</xdr:row>
          <xdr:rowOff>0</xdr:rowOff>
        </xdr:from>
        <xdr:to>
          <xdr:col>37</xdr:col>
          <xdr:colOff>28575</xdr:colOff>
          <xdr:row>16</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19</xdr:row>
          <xdr:rowOff>0</xdr:rowOff>
        </xdr:from>
        <xdr:to>
          <xdr:col>37</xdr:col>
          <xdr:colOff>28575</xdr:colOff>
          <xdr:row>19</xdr:row>
          <xdr:rowOff>152400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19</xdr:row>
          <xdr:rowOff>0</xdr:rowOff>
        </xdr:from>
        <xdr:to>
          <xdr:col>37</xdr:col>
          <xdr:colOff>28575</xdr:colOff>
          <xdr:row>19</xdr:row>
          <xdr:rowOff>142875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19</xdr:row>
          <xdr:rowOff>0</xdr:rowOff>
        </xdr:from>
        <xdr:to>
          <xdr:col>37</xdr:col>
          <xdr:colOff>28575</xdr:colOff>
          <xdr:row>19</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19</xdr:row>
          <xdr:rowOff>0</xdr:rowOff>
        </xdr:from>
        <xdr:to>
          <xdr:col>37</xdr:col>
          <xdr:colOff>28575</xdr:colOff>
          <xdr:row>19</xdr:row>
          <xdr:rowOff>171450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19</xdr:row>
          <xdr:rowOff>0</xdr:rowOff>
        </xdr:from>
        <xdr:to>
          <xdr:col>37</xdr:col>
          <xdr:colOff>28575</xdr:colOff>
          <xdr:row>19</xdr:row>
          <xdr:rowOff>142875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24</xdr:row>
          <xdr:rowOff>0</xdr:rowOff>
        </xdr:from>
        <xdr:to>
          <xdr:col>37</xdr:col>
          <xdr:colOff>28575</xdr:colOff>
          <xdr:row>24</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24</xdr:row>
          <xdr:rowOff>152400</xdr:rowOff>
        </xdr:from>
        <xdr:to>
          <xdr:col>37</xdr:col>
          <xdr:colOff>28575</xdr:colOff>
          <xdr:row>25</xdr:row>
          <xdr:rowOff>123825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25</xdr:row>
          <xdr:rowOff>152400</xdr:rowOff>
        </xdr:from>
        <xdr:to>
          <xdr:col>37</xdr:col>
          <xdr:colOff>28575</xdr:colOff>
          <xdr:row>26</xdr:row>
          <xdr:rowOff>123825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28</xdr:row>
          <xdr:rowOff>142875</xdr:rowOff>
        </xdr:from>
        <xdr:to>
          <xdr:col>37</xdr:col>
          <xdr:colOff>28575</xdr:colOff>
          <xdr:row>29</xdr:row>
          <xdr:rowOff>123825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142875</xdr:rowOff>
        </xdr:from>
        <xdr:to>
          <xdr:col>37</xdr:col>
          <xdr:colOff>28575</xdr:colOff>
          <xdr:row>30</xdr:row>
          <xdr:rowOff>104775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25</xdr:row>
          <xdr:rowOff>0</xdr:rowOff>
        </xdr:from>
        <xdr:to>
          <xdr:col>37</xdr:col>
          <xdr:colOff>28575</xdr:colOff>
          <xdr:row>25</xdr:row>
          <xdr:rowOff>152400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25</xdr:row>
          <xdr:rowOff>152400</xdr:rowOff>
        </xdr:from>
        <xdr:to>
          <xdr:col>37</xdr:col>
          <xdr:colOff>28575</xdr:colOff>
          <xdr:row>26</xdr:row>
          <xdr:rowOff>85725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26</xdr:row>
          <xdr:rowOff>0</xdr:rowOff>
        </xdr:from>
        <xdr:to>
          <xdr:col>37</xdr:col>
          <xdr:colOff>28575</xdr:colOff>
          <xdr:row>26</xdr:row>
          <xdr:rowOff>152400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26</xdr:row>
          <xdr:rowOff>152400</xdr:rowOff>
        </xdr:from>
        <xdr:to>
          <xdr:col>37</xdr:col>
          <xdr:colOff>28575</xdr:colOff>
          <xdr:row>28</xdr:row>
          <xdr:rowOff>47625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28</xdr:row>
          <xdr:rowOff>152400</xdr:rowOff>
        </xdr:from>
        <xdr:to>
          <xdr:col>37</xdr:col>
          <xdr:colOff>28575</xdr:colOff>
          <xdr:row>29</xdr:row>
          <xdr:rowOff>85725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152400</xdr:rowOff>
        </xdr:from>
        <xdr:to>
          <xdr:col>37</xdr:col>
          <xdr:colOff>28575</xdr:colOff>
          <xdr:row>30</xdr:row>
          <xdr:rowOff>85725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0</xdr:rowOff>
        </xdr:from>
        <xdr:to>
          <xdr:col>37</xdr:col>
          <xdr:colOff>28575</xdr:colOff>
          <xdr:row>29</xdr:row>
          <xdr:rowOff>152400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152400</xdr:rowOff>
        </xdr:from>
        <xdr:to>
          <xdr:col>37</xdr:col>
          <xdr:colOff>28575</xdr:colOff>
          <xdr:row>30</xdr:row>
          <xdr:rowOff>85725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0</xdr:rowOff>
        </xdr:from>
        <xdr:to>
          <xdr:col>37</xdr:col>
          <xdr:colOff>28575</xdr:colOff>
          <xdr:row>30</xdr:row>
          <xdr:rowOff>152400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25</xdr:row>
          <xdr:rowOff>0</xdr:rowOff>
        </xdr:from>
        <xdr:to>
          <xdr:col>37</xdr:col>
          <xdr:colOff>28575</xdr:colOff>
          <xdr:row>25</xdr:row>
          <xdr:rowOff>152400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25</xdr:row>
          <xdr:rowOff>152400</xdr:rowOff>
        </xdr:from>
        <xdr:to>
          <xdr:col>37</xdr:col>
          <xdr:colOff>28575</xdr:colOff>
          <xdr:row>26</xdr:row>
          <xdr:rowOff>123825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26</xdr:row>
          <xdr:rowOff>0</xdr:rowOff>
        </xdr:from>
        <xdr:to>
          <xdr:col>37</xdr:col>
          <xdr:colOff>28575</xdr:colOff>
          <xdr:row>26</xdr:row>
          <xdr:rowOff>152400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26</xdr:row>
          <xdr:rowOff>152400</xdr:rowOff>
        </xdr:from>
        <xdr:to>
          <xdr:col>37</xdr:col>
          <xdr:colOff>28575</xdr:colOff>
          <xdr:row>28</xdr:row>
          <xdr:rowOff>85725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0</xdr:rowOff>
        </xdr:from>
        <xdr:to>
          <xdr:col>37</xdr:col>
          <xdr:colOff>28575</xdr:colOff>
          <xdr:row>29</xdr:row>
          <xdr:rowOff>152400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152400</xdr:rowOff>
        </xdr:from>
        <xdr:to>
          <xdr:col>37</xdr:col>
          <xdr:colOff>28575</xdr:colOff>
          <xdr:row>30</xdr:row>
          <xdr:rowOff>123825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0</xdr:rowOff>
        </xdr:from>
        <xdr:to>
          <xdr:col>37</xdr:col>
          <xdr:colOff>28575</xdr:colOff>
          <xdr:row>30</xdr:row>
          <xdr:rowOff>152400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152400</xdr:rowOff>
        </xdr:from>
        <xdr:to>
          <xdr:col>37</xdr:col>
          <xdr:colOff>28575</xdr:colOff>
          <xdr:row>32</xdr:row>
          <xdr:rowOff>104775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17</xdr:row>
          <xdr:rowOff>0</xdr:rowOff>
        </xdr:from>
        <xdr:to>
          <xdr:col>37</xdr:col>
          <xdr:colOff>28575</xdr:colOff>
          <xdr:row>17</xdr:row>
          <xdr:rowOff>152400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17</xdr:row>
          <xdr:rowOff>0</xdr:rowOff>
        </xdr:from>
        <xdr:to>
          <xdr:col>37</xdr:col>
          <xdr:colOff>28575</xdr:colOff>
          <xdr:row>17</xdr:row>
          <xdr:rowOff>152400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17</xdr:row>
          <xdr:rowOff>0</xdr:rowOff>
        </xdr:from>
        <xdr:to>
          <xdr:col>37</xdr:col>
          <xdr:colOff>28575</xdr:colOff>
          <xdr:row>17</xdr:row>
          <xdr:rowOff>152400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17</xdr:row>
          <xdr:rowOff>0</xdr:rowOff>
        </xdr:from>
        <xdr:to>
          <xdr:col>37</xdr:col>
          <xdr:colOff>28575</xdr:colOff>
          <xdr:row>17</xdr:row>
          <xdr:rowOff>171450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17</xdr:row>
          <xdr:rowOff>0</xdr:rowOff>
        </xdr:from>
        <xdr:to>
          <xdr:col>37</xdr:col>
          <xdr:colOff>28575</xdr:colOff>
          <xdr:row>17</xdr:row>
          <xdr:rowOff>152400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32</xdr:row>
          <xdr:rowOff>142875</xdr:rowOff>
        </xdr:from>
        <xdr:to>
          <xdr:col>37</xdr:col>
          <xdr:colOff>28575</xdr:colOff>
          <xdr:row>33</xdr:row>
          <xdr:rowOff>123825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142875</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32</xdr:row>
          <xdr:rowOff>152400</xdr:rowOff>
        </xdr:from>
        <xdr:to>
          <xdr:col>37</xdr:col>
          <xdr:colOff>28575</xdr:colOff>
          <xdr:row>33</xdr:row>
          <xdr:rowOff>85725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114300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161925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114300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1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152400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161925</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142875</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152400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1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24</xdr:row>
          <xdr:rowOff>0</xdr:rowOff>
        </xdr:from>
        <xdr:to>
          <xdr:col>38</xdr:col>
          <xdr:colOff>57150</xdr:colOff>
          <xdr:row>24</xdr:row>
          <xdr:rowOff>171450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25</xdr:row>
          <xdr:rowOff>9525</xdr:rowOff>
        </xdr:from>
        <xdr:to>
          <xdr:col>38</xdr:col>
          <xdr:colOff>57150</xdr:colOff>
          <xdr:row>25</xdr:row>
          <xdr:rowOff>171450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26</xdr:row>
          <xdr:rowOff>0</xdr:rowOff>
        </xdr:from>
        <xdr:to>
          <xdr:col>38</xdr:col>
          <xdr:colOff>57150</xdr:colOff>
          <xdr:row>26</xdr:row>
          <xdr:rowOff>171450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28</xdr:row>
          <xdr:rowOff>152400</xdr:rowOff>
        </xdr:from>
        <xdr:to>
          <xdr:col>37</xdr:col>
          <xdr:colOff>28575</xdr:colOff>
          <xdr:row>29</xdr:row>
          <xdr:rowOff>123825</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28</xdr:row>
          <xdr:rowOff>152400</xdr:rowOff>
        </xdr:from>
        <xdr:to>
          <xdr:col>37</xdr:col>
          <xdr:colOff>28575</xdr:colOff>
          <xdr:row>29</xdr:row>
          <xdr:rowOff>85725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0</xdr:rowOff>
        </xdr:from>
        <xdr:to>
          <xdr:col>37</xdr:col>
          <xdr:colOff>28575</xdr:colOff>
          <xdr:row>29</xdr:row>
          <xdr:rowOff>152400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28</xdr:row>
          <xdr:rowOff>152400</xdr:rowOff>
        </xdr:from>
        <xdr:to>
          <xdr:col>37</xdr:col>
          <xdr:colOff>28575</xdr:colOff>
          <xdr:row>29</xdr:row>
          <xdr:rowOff>123825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0</xdr:rowOff>
        </xdr:from>
        <xdr:to>
          <xdr:col>37</xdr:col>
          <xdr:colOff>28575</xdr:colOff>
          <xdr:row>29</xdr:row>
          <xdr:rowOff>152400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29</xdr:row>
          <xdr:rowOff>0</xdr:rowOff>
        </xdr:from>
        <xdr:to>
          <xdr:col>38</xdr:col>
          <xdr:colOff>57150</xdr:colOff>
          <xdr:row>29</xdr:row>
          <xdr:rowOff>171450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142875</xdr:rowOff>
        </xdr:from>
        <xdr:to>
          <xdr:col>37</xdr:col>
          <xdr:colOff>28575</xdr:colOff>
          <xdr:row>30</xdr:row>
          <xdr:rowOff>123825</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142875</xdr:rowOff>
        </xdr:from>
        <xdr:to>
          <xdr:col>37</xdr:col>
          <xdr:colOff>28575</xdr:colOff>
          <xdr:row>32</xdr:row>
          <xdr:rowOff>66675</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152400</xdr:rowOff>
        </xdr:from>
        <xdr:to>
          <xdr:col>37</xdr:col>
          <xdr:colOff>28575</xdr:colOff>
          <xdr:row>30</xdr:row>
          <xdr:rowOff>85725</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1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152400</xdr:rowOff>
        </xdr:from>
        <xdr:to>
          <xdr:col>37</xdr:col>
          <xdr:colOff>28575</xdr:colOff>
          <xdr:row>32</xdr:row>
          <xdr:rowOff>47625</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0</xdr:rowOff>
        </xdr:from>
        <xdr:to>
          <xdr:col>37</xdr:col>
          <xdr:colOff>28575</xdr:colOff>
          <xdr:row>30</xdr:row>
          <xdr:rowOff>152400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1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152400</xdr:rowOff>
        </xdr:from>
        <xdr:to>
          <xdr:col>37</xdr:col>
          <xdr:colOff>28575</xdr:colOff>
          <xdr:row>32</xdr:row>
          <xdr:rowOff>47625</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1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0</xdr:rowOff>
        </xdr:from>
        <xdr:to>
          <xdr:col>37</xdr:col>
          <xdr:colOff>28575</xdr:colOff>
          <xdr:row>30</xdr:row>
          <xdr:rowOff>152400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1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152400</xdr:rowOff>
        </xdr:from>
        <xdr:to>
          <xdr:col>37</xdr:col>
          <xdr:colOff>28575</xdr:colOff>
          <xdr:row>32</xdr:row>
          <xdr:rowOff>85725</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1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152400</xdr:rowOff>
        </xdr:from>
        <xdr:to>
          <xdr:col>37</xdr:col>
          <xdr:colOff>28575</xdr:colOff>
          <xdr:row>30</xdr:row>
          <xdr:rowOff>123825</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1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152400</xdr:rowOff>
        </xdr:from>
        <xdr:to>
          <xdr:col>37</xdr:col>
          <xdr:colOff>28575</xdr:colOff>
          <xdr:row>30</xdr:row>
          <xdr:rowOff>85725</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1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0</xdr:rowOff>
        </xdr:from>
        <xdr:to>
          <xdr:col>37</xdr:col>
          <xdr:colOff>28575</xdr:colOff>
          <xdr:row>30</xdr:row>
          <xdr:rowOff>152400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1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29</xdr:row>
          <xdr:rowOff>152400</xdr:rowOff>
        </xdr:from>
        <xdr:to>
          <xdr:col>37</xdr:col>
          <xdr:colOff>28575</xdr:colOff>
          <xdr:row>30</xdr:row>
          <xdr:rowOff>123825</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1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30</xdr:row>
          <xdr:rowOff>0</xdr:rowOff>
        </xdr:from>
        <xdr:to>
          <xdr:col>37</xdr:col>
          <xdr:colOff>28575</xdr:colOff>
          <xdr:row>30</xdr:row>
          <xdr:rowOff>152400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1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30</xdr:row>
          <xdr:rowOff>0</xdr:rowOff>
        </xdr:from>
        <xdr:to>
          <xdr:col>38</xdr:col>
          <xdr:colOff>57150</xdr:colOff>
          <xdr:row>30</xdr:row>
          <xdr:rowOff>171450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1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32</xdr:row>
          <xdr:rowOff>142875</xdr:rowOff>
        </xdr:from>
        <xdr:to>
          <xdr:col>37</xdr:col>
          <xdr:colOff>28575</xdr:colOff>
          <xdr:row>33</xdr:row>
          <xdr:rowOff>123825</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1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142875</xdr:rowOff>
        </xdr:from>
        <xdr:to>
          <xdr:col>37</xdr:col>
          <xdr:colOff>28575</xdr:colOff>
          <xdr:row>34</xdr:row>
          <xdr:rowOff>104775</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1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32</xdr:row>
          <xdr:rowOff>152400</xdr:rowOff>
        </xdr:from>
        <xdr:to>
          <xdr:col>37</xdr:col>
          <xdr:colOff>28575</xdr:colOff>
          <xdr:row>33</xdr:row>
          <xdr:rowOff>85725</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1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85725</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1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152400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1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85725</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1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152400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1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123825</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1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32</xdr:row>
          <xdr:rowOff>152400</xdr:rowOff>
        </xdr:from>
        <xdr:to>
          <xdr:col>37</xdr:col>
          <xdr:colOff>28575</xdr:colOff>
          <xdr:row>33</xdr:row>
          <xdr:rowOff>123825</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1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32</xdr:row>
          <xdr:rowOff>152400</xdr:rowOff>
        </xdr:from>
        <xdr:to>
          <xdr:col>37</xdr:col>
          <xdr:colOff>28575</xdr:colOff>
          <xdr:row>33</xdr:row>
          <xdr:rowOff>85725</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1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152400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1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32</xdr:row>
          <xdr:rowOff>152400</xdr:rowOff>
        </xdr:from>
        <xdr:to>
          <xdr:col>37</xdr:col>
          <xdr:colOff>28575</xdr:colOff>
          <xdr:row>33</xdr:row>
          <xdr:rowOff>123825</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1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0</xdr:rowOff>
        </xdr:from>
        <xdr:to>
          <xdr:col>37</xdr:col>
          <xdr:colOff>28575</xdr:colOff>
          <xdr:row>33</xdr:row>
          <xdr:rowOff>152400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1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33</xdr:row>
          <xdr:rowOff>0</xdr:rowOff>
        </xdr:from>
        <xdr:to>
          <xdr:col>38</xdr:col>
          <xdr:colOff>57150</xdr:colOff>
          <xdr:row>33</xdr:row>
          <xdr:rowOff>171450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1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142875</xdr:rowOff>
        </xdr:from>
        <xdr:to>
          <xdr:col>37</xdr:col>
          <xdr:colOff>28575</xdr:colOff>
          <xdr:row>34</xdr:row>
          <xdr:rowOff>123825</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1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85725</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1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123825</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1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85725</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123825</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142875</xdr:rowOff>
        </xdr:from>
        <xdr:to>
          <xdr:col>37</xdr:col>
          <xdr:colOff>28575</xdr:colOff>
          <xdr:row>34</xdr:row>
          <xdr:rowOff>123825</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142875</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85725</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114300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161925</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1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114300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1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152400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1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161925</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1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142875</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152400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1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142875</xdr:rowOff>
        </xdr:from>
        <xdr:to>
          <xdr:col>37</xdr:col>
          <xdr:colOff>28575</xdr:colOff>
          <xdr:row>34</xdr:row>
          <xdr:rowOff>123825</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1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142875</xdr:rowOff>
        </xdr:from>
        <xdr:to>
          <xdr:col>37</xdr:col>
          <xdr:colOff>28575</xdr:colOff>
          <xdr:row>36</xdr:row>
          <xdr:rowOff>66675</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85725</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1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152400</xdr:rowOff>
        </xdr:from>
        <xdr:to>
          <xdr:col>37</xdr:col>
          <xdr:colOff>28575</xdr:colOff>
          <xdr:row>36</xdr:row>
          <xdr:rowOff>47625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1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152400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1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152400</xdr:rowOff>
        </xdr:from>
        <xdr:to>
          <xdr:col>37</xdr:col>
          <xdr:colOff>28575</xdr:colOff>
          <xdr:row>36</xdr:row>
          <xdr:rowOff>47625</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152400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152400</xdr:rowOff>
        </xdr:from>
        <xdr:to>
          <xdr:col>37</xdr:col>
          <xdr:colOff>28575</xdr:colOff>
          <xdr:row>36</xdr:row>
          <xdr:rowOff>85725</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123825</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85725</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1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152400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1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33</xdr:row>
          <xdr:rowOff>152400</xdr:rowOff>
        </xdr:from>
        <xdr:to>
          <xdr:col>37</xdr:col>
          <xdr:colOff>28575</xdr:colOff>
          <xdr:row>34</xdr:row>
          <xdr:rowOff>123825</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0</xdr:rowOff>
        </xdr:from>
        <xdr:to>
          <xdr:col>37</xdr:col>
          <xdr:colOff>28575</xdr:colOff>
          <xdr:row>34</xdr:row>
          <xdr:rowOff>152400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1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34</xdr:row>
          <xdr:rowOff>0</xdr:rowOff>
        </xdr:from>
        <xdr:to>
          <xdr:col>38</xdr:col>
          <xdr:colOff>57150</xdr:colOff>
          <xdr:row>34</xdr:row>
          <xdr:rowOff>171450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1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142875</xdr:rowOff>
        </xdr:from>
        <xdr:to>
          <xdr:col>37</xdr:col>
          <xdr:colOff>28575</xdr:colOff>
          <xdr:row>36</xdr:row>
          <xdr:rowOff>85725</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1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152400</xdr:rowOff>
        </xdr:from>
        <xdr:to>
          <xdr:col>37</xdr:col>
          <xdr:colOff>28575</xdr:colOff>
          <xdr:row>36</xdr:row>
          <xdr:rowOff>47625</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152400</xdr:rowOff>
        </xdr:from>
        <xdr:to>
          <xdr:col>37</xdr:col>
          <xdr:colOff>28575</xdr:colOff>
          <xdr:row>36</xdr:row>
          <xdr:rowOff>85725</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1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152400</xdr:rowOff>
        </xdr:from>
        <xdr:to>
          <xdr:col>37</xdr:col>
          <xdr:colOff>28575</xdr:colOff>
          <xdr:row>36</xdr:row>
          <xdr:rowOff>47625</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152400</xdr:rowOff>
        </xdr:from>
        <xdr:to>
          <xdr:col>37</xdr:col>
          <xdr:colOff>28575</xdr:colOff>
          <xdr:row>36</xdr:row>
          <xdr:rowOff>85725</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104773</xdr:colOff>
      <xdr:row>43</xdr:row>
      <xdr:rowOff>114299</xdr:rowOff>
    </xdr:from>
    <xdr:ext cx="5019677" cy="1781175"/>
    <xdr:sp macro="" textlink="$AN$79">
      <xdr:nvSpPr>
        <xdr:cNvPr id="2" name="テキスト ボックス 1">
          <a:extLst>
            <a:ext uri="{FF2B5EF4-FFF2-40B4-BE49-F238E27FC236}">
              <a16:creationId xmlns:a16="http://schemas.microsoft.com/office/drawing/2014/main" id="{00000000-0008-0000-0100-000002000000}"/>
            </a:ext>
          </a:extLst>
        </xdr:cNvPr>
        <xdr:cNvSpPr txBox="1"/>
      </xdr:nvSpPr>
      <xdr:spPr>
        <a:xfrm>
          <a:off x="1733548" y="8429624"/>
          <a:ext cx="5019677" cy="1781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B7263747-4D55-4088-A8C2-B44C52AA8691}" type="TxLink">
            <a:rPr kumimoji="1" lang="en-US" altLang="en-US" sz="2800" b="1" i="0" u="none" strike="noStrike">
              <a:solidFill>
                <a:srgbClr val="FF0000"/>
              </a:solidFill>
              <a:latin typeface="ＭＳ Ｐゴシック" panose="020B0600070205080204" pitchFamily="50" charset="-128"/>
              <a:ea typeface="ＭＳ Ｐゴシック" panose="020B0600070205080204" pitchFamily="50" charset="-128"/>
            </a:rPr>
            <a:pPr/>
            <a:t> </a:t>
          </a:fld>
          <a:endParaRPr kumimoji="1" lang="ja-JP" altLang="en-US" sz="36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152400</xdr:colOff>
          <xdr:row>22</xdr:row>
          <xdr:rowOff>0</xdr:rowOff>
        </xdr:from>
        <xdr:to>
          <xdr:col>23</xdr:col>
          <xdr:colOff>28575</xdr:colOff>
          <xdr:row>22</xdr:row>
          <xdr:rowOff>152400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22</xdr:row>
          <xdr:rowOff>0</xdr:rowOff>
        </xdr:from>
        <xdr:to>
          <xdr:col>23</xdr:col>
          <xdr:colOff>28575</xdr:colOff>
          <xdr:row>22</xdr:row>
          <xdr:rowOff>142875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22</xdr:row>
          <xdr:rowOff>0</xdr:rowOff>
        </xdr:from>
        <xdr:to>
          <xdr:col>23</xdr:col>
          <xdr:colOff>28575</xdr:colOff>
          <xdr:row>22</xdr:row>
          <xdr:rowOff>152400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22</xdr:row>
          <xdr:rowOff>0</xdr:rowOff>
        </xdr:from>
        <xdr:to>
          <xdr:col>23</xdr:col>
          <xdr:colOff>28575</xdr:colOff>
          <xdr:row>22</xdr:row>
          <xdr:rowOff>171450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22</xdr:row>
          <xdr:rowOff>0</xdr:rowOff>
        </xdr:from>
        <xdr:to>
          <xdr:col>23</xdr:col>
          <xdr:colOff>28575</xdr:colOff>
          <xdr:row>22</xdr:row>
          <xdr:rowOff>142875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24</xdr:row>
          <xdr:rowOff>0</xdr:rowOff>
        </xdr:from>
        <xdr:to>
          <xdr:col>44</xdr:col>
          <xdr:colOff>180975</xdr:colOff>
          <xdr:row>24</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24</xdr:row>
          <xdr:rowOff>0</xdr:rowOff>
        </xdr:from>
        <xdr:to>
          <xdr:col>44</xdr:col>
          <xdr:colOff>180975</xdr:colOff>
          <xdr:row>24</xdr:row>
          <xdr:rowOff>142875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24</xdr:row>
          <xdr:rowOff>0</xdr:rowOff>
        </xdr:from>
        <xdr:to>
          <xdr:col>44</xdr:col>
          <xdr:colOff>180975</xdr:colOff>
          <xdr:row>24</xdr:row>
          <xdr:rowOff>152400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24</xdr:row>
          <xdr:rowOff>0</xdr:rowOff>
        </xdr:from>
        <xdr:to>
          <xdr:col>44</xdr:col>
          <xdr:colOff>180975</xdr:colOff>
          <xdr:row>24</xdr:row>
          <xdr:rowOff>171450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24</xdr:row>
          <xdr:rowOff>0</xdr:rowOff>
        </xdr:from>
        <xdr:to>
          <xdr:col>44</xdr:col>
          <xdr:colOff>180975</xdr:colOff>
          <xdr:row>24</xdr:row>
          <xdr:rowOff>142875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21</xdr:row>
          <xdr:rowOff>0</xdr:rowOff>
        </xdr:from>
        <xdr:to>
          <xdr:col>44</xdr:col>
          <xdr:colOff>180975</xdr:colOff>
          <xdr:row>21</xdr:row>
          <xdr:rowOff>152400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21</xdr:row>
          <xdr:rowOff>0</xdr:rowOff>
        </xdr:from>
        <xdr:to>
          <xdr:col>44</xdr:col>
          <xdr:colOff>180975</xdr:colOff>
          <xdr:row>21</xdr:row>
          <xdr:rowOff>142875</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21</xdr:row>
          <xdr:rowOff>0</xdr:rowOff>
        </xdr:from>
        <xdr:to>
          <xdr:col>44</xdr:col>
          <xdr:colOff>180975</xdr:colOff>
          <xdr:row>21</xdr:row>
          <xdr:rowOff>152400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2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21</xdr:row>
          <xdr:rowOff>0</xdr:rowOff>
        </xdr:from>
        <xdr:to>
          <xdr:col>44</xdr:col>
          <xdr:colOff>180975</xdr:colOff>
          <xdr:row>21</xdr:row>
          <xdr:rowOff>171450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21</xdr:row>
          <xdr:rowOff>0</xdr:rowOff>
        </xdr:from>
        <xdr:to>
          <xdr:col>44</xdr:col>
          <xdr:colOff>180975</xdr:colOff>
          <xdr:row>21</xdr:row>
          <xdr:rowOff>142875</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23</xdr:row>
          <xdr:rowOff>0</xdr:rowOff>
        </xdr:from>
        <xdr:to>
          <xdr:col>23</xdr:col>
          <xdr:colOff>28575</xdr:colOff>
          <xdr:row>23</xdr:row>
          <xdr:rowOff>152400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23</xdr:row>
          <xdr:rowOff>0</xdr:rowOff>
        </xdr:from>
        <xdr:to>
          <xdr:col>23</xdr:col>
          <xdr:colOff>28575</xdr:colOff>
          <xdr:row>23</xdr:row>
          <xdr:rowOff>142875</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23</xdr:row>
          <xdr:rowOff>0</xdr:rowOff>
        </xdr:from>
        <xdr:to>
          <xdr:col>23</xdr:col>
          <xdr:colOff>28575</xdr:colOff>
          <xdr:row>23</xdr:row>
          <xdr:rowOff>152400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2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23</xdr:row>
          <xdr:rowOff>0</xdr:rowOff>
        </xdr:from>
        <xdr:to>
          <xdr:col>23</xdr:col>
          <xdr:colOff>28575</xdr:colOff>
          <xdr:row>23</xdr:row>
          <xdr:rowOff>171450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2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23</xdr:row>
          <xdr:rowOff>0</xdr:rowOff>
        </xdr:from>
        <xdr:to>
          <xdr:col>23</xdr:col>
          <xdr:colOff>28575</xdr:colOff>
          <xdr:row>23</xdr:row>
          <xdr:rowOff>142875</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23</xdr:row>
          <xdr:rowOff>0</xdr:rowOff>
        </xdr:from>
        <xdr:to>
          <xdr:col>40</xdr:col>
          <xdr:colOff>28575</xdr:colOff>
          <xdr:row>23</xdr:row>
          <xdr:rowOff>152400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23</xdr:row>
          <xdr:rowOff>0</xdr:rowOff>
        </xdr:from>
        <xdr:to>
          <xdr:col>40</xdr:col>
          <xdr:colOff>28575</xdr:colOff>
          <xdr:row>23</xdr:row>
          <xdr:rowOff>142875</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23</xdr:row>
          <xdr:rowOff>0</xdr:rowOff>
        </xdr:from>
        <xdr:to>
          <xdr:col>40</xdr:col>
          <xdr:colOff>28575</xdr:colOff>
          <xdr:row>23</xdr:row>
          <xdr:rowOff>152400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23</xdr:row>
          <xdr:rowOff>0</xdr:rowOff>
        </xdr:from>
        <xdr:to>
          <xdr:col>40</xdr:col>
          <xdr:colOff>28575</xdr:colOff>
          <xdr:row>23</xdr:row>
          <xdr:rowOff>171450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23</xdr:row>
          <xdr:rowOff>0</xdr:rowOff>
        </xdr:from>
        <xdr:to>
          <xdr:col>40</xdr:col>
          <xdr:colOff>28575</xdr:colOff>
          <xdr:row>23</xdr:row>
          <xdr:rowOff>142875</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2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24</xdr:row>
          <xdr:rowOff>0</xdr:rowOff>
        </xdr:from>
        <xdr:to>
          <xdr:col>23</xdr:col>
          <xdr:colOff>28575</xdr:colOff>
          <xdr:row>24</xdr:row>
          <xdr:rowOff>152400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2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24</xdr:row>
          <xdr:rowOff>0</xdr:rowOff>
        </xdr:from>
        <xdr:to>
          <xdr:col>23</xdr:col>
          <xdr:colOff>28575</xdr:colOff>
          <xdr:row>24</xdr:row>
          <xdr:rowOff>142875</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2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24</xdr:row>
          <xdr:rowOff>0</xdr:rowOff>
        </xdr:from>
        <xdr:to>
          <xdr:col>23</xdr:col>
          <xdr:colOff>28575</xdr:colOff>
          <xdr:row>24</xdr:row>
          <xdr:rowOff>152400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2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24</xdr:row>
          <xdr:rowOff>0</xdr:rowOff>
        </xdr:from>
        <xdr:to>
          <xdr:col>23</xdr:col>
          <xdr:colOff>28575</xdr:colOff>
          <xdr:row>24</xdr:row>
          <xdr:rowOff>171450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2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24</xdr:row>
          <xdr:rowOff>0</xdr:rowOff>
        </xdr:from>
        <xdr:to>
          <xdr:col>23</xdr:col>
          <xdr:colOff>28575</xdr:colOff>
          <xdr:row>24</xdr:row>
          <xdr:rowOff>142875</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2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25</xdr:row>
          <xdr:rowOff>0</xdr:rowOff>
        </xdr:from>
        <xdr:to>
          <xdr:col>23</xdr:col>
          <xdr:colOff>28575</xdr:colOff>
          <xdr:row>25</xdr:row>
          <xdr:rowOff>152400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2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25</xdr:row>
          <xdr:rowOff>0</xdr:rowOff>
        </xdr:from>
        <xdr:to>
          <xdr:col>23</xdr:col>
          <xdr:colOff>28575</xdr:colOff>
          <xdr:row>25</xdr:row>
          <xdr:rowOff>142875</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2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25</xdr:row>
          <xdr:rowOff>0</xdr:rowOff>
        </xdr:from>
        <xdr:to>
          <xdr:col>23</xdr:col>
          <xdr:colOff>28575</xdr:colOff>
          <xdr:row>25</xdr:row>
          <xdr:rowOff>152400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2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25</xdr:row>
          <xdr:rowOff>0</xdr:rowOff>
        </xdr:from>
        <xdr:to>
          <xdr:col>23</xdr:col>
          <xdr:colOff>28575</xdr:colOff>
          <xdr:row>25</xdr:row>
          <xdr:rowOff>171450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2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25</xdr:row>
          <xdr:rowOff>0</xdr:rowOff>
        </xdr:from>
        <xdr:to>
          <xdr:col>23</xdr:col>
          <xdr:colOff>28575</xdr:colOff>
          <xdr:row>25</xdr:row>
          <xdr:rowOff>142875</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2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29</xdr:row>
          <xdr:rowOff>0</xdr:rowOff>
        </xdr:from>
        <xdr:to>
          <xdr:col>44</xdr:col>
          <xdr:colOff>28575</xdr:colOff>
          <xdr:row>29</xdr:row>
          <xdr:rowOff>152400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2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29</xdr:row>
          <xdr:rowOff>152400</xdr:rowOff>
        </xdr:from>
        <xdr:to>
          <xdr:col>44</xdr:col>
          <xdr:colOff>28575</xdr:colOff>
          <xdr:row>30</xdr:row>
          <xdr:rowOff>85725</xdr:rowOff>
        </xdr:to>
        <xdr:sp macro="" textlink="">
          <xdr:nvSpPr>
            <xdr:cNvPr id="22573" name="Check Box 45" hidden="1">
              <a:extLst>
                <a:ext uri="{63B3BB69-23CF-44E3-9099-C40C66FF867C}">
                  <a14:compatExt spid="_x0000_s22573"/>
                </a:ext>
                <a:ext uri="{FF2B5EF4-FFF2-40B4-BE49-F238E27FC236}">
                  <a16:creationId xmlns:a16="http://schemas.microsoft.com/office/drawing/2014/main" id="{00000000-0008-0000-02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30</xdr:row>
          <xdr:rowOff>152400</xdr:rowOff>
        </xdr:from>
        <xdr:to>
          <xdr:col>44</xdr:col>
          <xdr:colOff>28575</xdr:colOff>
          <xdr:row>31</xdr:row>
          <xdr:rowOff>85725</xdr:rowOff>
        </xdr:to>
        <xdr:sp macro="" textlink="">
          <xdr:nvSpPr>
            <xdr:cNvPr id="22574" name="Check Box 46" hidden="1">
              <a:extLst>
                <a:ext uri="{63B3BB69-23CF-44E3-9099-C40C66FF867C}">
                  <a14:compatExt spid="_x0000_s22574"/>
                </a:ext>
                <a:ext uri="{FF2B5EF4-FFF2-40B4-BE49-F238E27FC236}">
                  <a16:creationId xmlns:a16="http://schemas.microsoft.com/office/drawing/2014/main" id="{00000000-0008-0000-02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33</xdr:row>
          <xdr:rowOff>142875</xdr:rowOff>
        </xdr:from>
        <xdr:to>
          <xdr:col>44</xdr:col>
          <xdr:colOff>28575</xdr:colOff>
          <xdr:row>34</xdr:row>
          <xdr:rowOff>47625</xdr:rowOff>
        </xdr:to>
        <xdr:sp macro="" textlink="">
          <xdr:nvSpPr>
            <xdr:cNvPr id="22575" name="Check Box 47" hidden="1">
              <a:extLst>
                <a:ext uri="{63B3BB69-23CF-44E3-9099-C40C66FF867C}">
                  <a14:compatExt spid="_x0000_s22575"/>
                </a:ext>
                <a:ext uri="{FF2B5EF4-FFF2-40B4-BE49-F238E27FC236}">
                  <a16:creationId xmlns:a16="http://schemas.microsoft.com/office/drawing/2014/main" id="{00000000-0008-0000-02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34</xdr:row>
          <xdr:rowOff>142875</xdr:rowOff>
        </xdr:from>
        <xdr:to>
          <xdr:col>44</xdr:col>
          <xdr:colOff>28575</xdr:colOff>
          <xdr:row>36</xdr:row>
          <xdr:rowOff>0</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2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30</xdr:row>
          <xdr:rowOff>0</xdr:rowOff>
        </xdr:from>
        <xdr:to>
          <xdr:col>44</xdr:col>
          <xdr:colOff>28575</xdr:colOff>
          <xdr:row>30</xdr:row>
          <xdr:rowOff>152400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2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30</xdr:row>
          <xdr:rowOff>152400</xdr:rowOff>
        </xdr:from>
        <xdr:to>
          <xdr:col>44</xdr:col>
          <xdr:colOff>28575</xdr:colOff>
          <xdr:row>31</xdr:row>
          <xdr:rowOff>85725</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2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31</xdr:row>
          <xdr:rowOff>0</xdr:rowOff>
        </xdr:from>
        <xdr:to>
          <xdr:col>44</xdr:col>
          <xdr:colOff>28575</xdr:colOff>
          <xdr:row>31</xdr:row>
          <xdr:rowOff>152400</xdr:rowOff>
        </xdr:to>
        <xdr:sp macro="" textlink="">
          <xdr:nvSpPr>
            <xdr:cNvPr id="22584" name="Check Box 56" hidden="1">
              <a:extLst>
                <a:ext uri="{63B3BB69-23CF-44E3-9099-C40C66FF867C}">
                  <a14:compatExt spid="_x0000_s22584"/>
                </a:ext>
                <a:ext uri="{FF2B5EF4-FFF2-40B4-BE49-F238E27FC236}">
                  <a16:creationId xmlns:a16="http://schemas.microsoft.com/office/drawing/2014/main" id="{00000000-0008-0000-02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31</xdr:row>
          <xdr:rowOff>152400</xdr:rowOff>
        </xdr:from>
        <xdr:to>
          <xdr:col>44</xdr:col>
          <xdr:colOff>28575</xdr:colOff>
          <xdr:row>33</xdr:row>
          <xdr:rowOff>0</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2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33</xdr:row>
          <xdr:rowOff>152400</xdr:rowOff>
        </xdr:from>
        <xdr:to>
          <xdr:col>44</xdr:col>
          <xdr:colOff>28575</xdr:colOff>
          <xdr:row>34</xdr:row>
          <xdr:rowOff>47625</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2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34</xdr:row>
          <xdr:rowOff>152400</xdr:rowOff>
        </xdr:from>
        <xdr:to>
          <xdr:col>44</xdr:col>
          <xdr:colOff>28575</xdr:colOff>
          <xdr:row>36</xdr:row>
          <xdr:rowOff>0</xdr:rowOff>
        </xdr:to>
        <xdr:sp macro="" textlink="">
          <xdr:nvSpPr>
            <xdr:cNvPr id="22587" name="Check Box 59" hidden="1">
              <a:extLst>
                <a:ext uri="{63B3BB69-23CF-44E3-9099-C40C66FF867C}">
                  <a14:compatExt spid="_x0000_s22587"/>
                </a:ext>
                <a:ext uri="{FF2B5EF4-FFF2-40B4-BE49-F238E27FC236}">
                  <a16:creationId xmlns:a16="http://schemas.microsoft.com/office/drawing/2014/main" id="{00000000-0008-0000-02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34</xdr:row>
          <xdr:rowOff>0</xdr:rowOff>
        </xdr:from>
        <xdr:to>
          <xdr:col>44</xdr:col>
          <xdr:colOff>28575</xdr:colOff>
          <xdr:row>34</xdr:row>
          <xdr:rowOff>152400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2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34</xdr:row>
          <xdr:rowOff>152400</xdr:rowOff>
        </xdr:from>
        <xdr:to>
          <xdr:col>44</xdr:col>
          <xdr:colOff>28575</xdr:colOff>
          <xdr:row>36</xdr:row>
          <xdr:rowOff>0</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2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34</xdr:row>
          <xdr:rowOff>152400</xdr:rowOff>
        </xdr:from>
        <xdr:to>
          <xdr:col>44</xdr:col>
          <xdr:colOff>28575</xdr:colOff>
          <xdr:row>36</xdr:row>
          <xdr:rowOff>0</xdr:rowOff>
        </xdr:to>
        <xdr:sp macro="" textlink="">
          <xdr:nvSpPr>
            <xdr:cNvPr id="22590" name="Check Box 62" hidden="1">
              <a:extLst>
                <a:ext uri="{63B3BB69-23CF-44E3-9099-C40C66FF867C}">
                  <a14:compatExt spid="_x0000_s22590"/>
                </a:ext>
                <a:ext uri="{FF2B5EF4-FFF2-40B4-BE49-F238E27FC236}">
                  <a16:creationId xmlns:a16="http://schemas.microsoft.com/office/drawing/2014/main" id="{00000000-0008-0000-02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36</xdr:row>
          <xdr:rowOff>152400</xdr:rowOff>
        </xdr:from>
        <xdr:to>
          <xdr:col>44</xdr:col>
          <xdr:colOff>28575</xdr:colOff>
          <xdr:row>38</xdr:row>
          <xdr:rowOff>0</xdr:rowOff>
        </xdr:to>
        <xdr:sp macro="" textlink="">
          <xdr:nvSpPr>
            <xdr:cNvPr id="22591" name="Check Box 63" hidden="1">
              <a:extLst>
                <a:ext uri="{63B3BB69-23CF-44E3-9099-C40C66FF867C}">
                  <a14:compatExt spid="_x0000_s22591"/>
                </a:ext>
                <a:ext uri="{FF2B5EF4-FFF2-40B4-BE49-F238E27FC236}">
                  <a16:creationId xmlns:a16="http://schemas.microsoft.com/office/drawing/2014/main" id="{00000000-0008-0000-02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36</xdr:row>
          <xdr:rowOff>0</xdr:rowOff>
        </xdr:from>
        <xdr:to>
          <xdr:col>44</xdr:col>
          <xdr:colOff>28575</xdr:colOff>
          <xdr:row>36</xdr:row>
          <xdr:rowOff>152400</xdr:rowOff>
        </xdr:to>
        <xdr:sp macro="" textlink="">
          <xdr:nvSpPr>
            <xdr:cNvPr id="22592" name="Check Box 64" hidden="1">
              <a:extLst>
                <a:ext uri="{63B3BB69-23CF-44E3-9099-C40C66FF867C}">
                  <a14:compatExt spid="_x0000_s22592"/>
                </a:ext>
                <a:ext uri="{FF2B5EF4-FFF2-40B4-BE49-F238E27FC236}">
                  <a16:creationId xmlns:a16="http://schemas.microsoft.com/office/drawing/2014/main" id="{00000000-0008-0000-02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36</xdr:row>
          <xdr:rowOff>152400</xdr:rowOff>
        </xdr:from>
        <xdr:to>
          <xdr:col>44</xdr:col>
          <xdr:colOff>28575</xdr:colOff>
          <xdr:row>38</xdr:row>
          <xdr:rowOff>0</xdr:rowOff>
        </xdr:to>
        <xdr:sp macro="" textlink="">
          <xdr:nvSpPr>
            <xdr:cNvPr id="22593" name="Check Box 65" hidden="1">
              <a:extLst>
                <a:ext uri="{63B3BB69-23CF-44E3-9099-C40C66FF867C}">
                  <a14:compatExt spid="_x0000_s22593"/>
                </a:ext>
                <a:ext uri="{FF2B5EF4-FFF2-40B4-BE49-F238E27FC236}">
                  <a16:creationId xmlns:a16="http://schemas.microsoft.com/office/drawing/2014/main" id="{00000000-0008-0000-02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30</xdr:row>
          <xdr:rowOff>0</xdr:rowOff>
        </xdr:from>
        <xdr:to>
          <xdr:col>44</xdr:col>
          <xdr:colOff>28575</xdr:colOff>
          <xdr:row>30</xdr:row>
          <xdr:rowOff>152400</xdr:rowOff>
        </xdr:to>
        <xdr:sp macro="" textlink="">
          <xdr:nvSpPr>
            <xdr:cNvPr id="22594" name="Check Box 66" hidden="1">
              <a:extLst>
                <a:ext uri="{63B3BB69-23CF-44E3-9099-C40C66FF867C}">
                  <a14:compatExt spid="_x0000_s22594"/>
                </a:ext>
                <a:ext uri="{FF2B5EF4-FFF2-40B4-BE49-F238E27FC236}">
                  <a16:creationId xmlns:a16="http://schemas.microsoft.com/office/drawing/2014/main" id="{00000000-0008-0000-02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30</xdr:row>
          <xdr:rowOff>152400</xdr:rowOff>
        </xdr:from>
        <xdr:to>
          <xdr:col>44</xdr:col>
          <xdr:colOff>28575</xdr:colOff>
          <xdr:row>31</xdr:row>
          <xdr:rowOff>85725</xdr:rowOff>
        </xdr:to>
        <xdr:sp macro="" textlink="">
          <xdr:nvSpPr>
            <xdr:cNvPr id="22595" name="Check Box 67" hidden="1">
              <a:extLst>
                <a:ext uri="{63B3BB69-23CF-44E3-9099-C40C66FF867C}">
                  <a14:compatExt spid="_x0000_s22595"/>
                </a:ext>
                <a:ext uri="{FF2B5EF4-FFF2-40B4-BE49-F238E27FC236}">
                  <a16:creationId xmlns:a16="http://schemas.microsoft.com/office/drawing/2014/main" id="{00000000-0008-0000-0200-00004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31</xdr:row>
          <xdr:rowOff>0</xdr:rowOff>
        </xdr:from>
        <xdr:to>
          <xdr:col>44</xdr:col>
          <xdr:colOff>28575</xdr:colOff>
          <xdr:row>31</xdr:row>
          <xdr:rowOff>152400</xdr:rowOff>
        </xdr:to>
        <xdr:sp macro="" textlink="">
          <xdr:nvSpPr>
            <xdr:cNvPr id="22596" name="Check Box 68" hidden="1">
              <a:extLst>
                <a:ext uri="{63B3BB69-23CF-44E3-9099-C40C66FF867C}">
                  <a14:compatExt spid="_x0000_s22596"/>
                </a:ext>
                <a:ext uri="{FF2B5EF4-FFF2-40B4-BE49-F238E27FC236}">
                  <a16:creationId xmlns:a16="http://schemas.microsoft.com/office/drawing/2014/main" id="{00000000-0008-0000-0200-00004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31</xdr:row>
          <xdr:rowOff>152400</xdr:rowOff>
        </xdr:from>
        <xdr:to>
          <xdr:col>44</xdr:col>
          <xdr:colOff>28575</xdr:colOff>
          <xdr:row>33</xdr:row>
          <xdr:rowOff>0</xdr:rowOff>
        </xdr:to>
        <xdr:sp macro="" textlink="">
          <xdr:nvSpPr>
            <xdr:cNvPr id="22597" name="Check Box 69" hidden="1">
              <a:extLst>
                <a:ext uri="{63B3BB69-23CF-44E3-9099-C40C66FF867C}">
                  <a14:compatExt spid="_x0000_s22597"/>
                </a:ext>
                <a:ext uri="{FF2B5EF4-FFF2-40B4-BE49-F238E27FC236}">
                  <a16:creationId xmlns:a16="http://schemas.microsoft.com/office/drawing/2014/main" id="{00000000-0008-0000-0200-00004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34</xdr:row>
          <xdr:rowOff>0</xdr:rowOff>
        </xdr:from>
        <xdr:to>
          <xdr:col>44</xdr:col>
          <xdr:colOff>28575</xdr:colOff>
          <xdr:row>34</xdr:row>
          <xdr:rowOff>152400</xdr:rowOff>
        </xdr:to>
        <xdr:sp macro="" textlink="">
          <xdr:nvSpPr>
            <xdr:cNvPr id="22598" name="Check Box 70" hidden="1">
              <a:extLst>
                <a:ext uri="{63B3BB69-23CF-44E3-9099-C40C66FF867C}">
                  <a14:compatExt spid="_x0000_s22598"/>
                </a:ext>
                <a:ext uri="{FF2B5EF4-FFF2-40B4-BE49-F238E27FC236}">
                  <a16:creationId xmlns:a16="http://schemas.microsoft.com/office/drawing/2014/main" id="{00000000-0008-0000-02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34</xdr:row>
          <xdr:rowOff>152400</xdr:rowOff>
        </xdr:from>
        <xdr:to>
          <xdr:col>44</xdr:col>
          <xdr:colOff>28575</xdr:colOff>
          <xdr:row>36</xdr:row>
          <xdr:rowOff>0</xdr:rowOff>
        </xdr:to>
        <xdr:sp macro="" textlink="">
          <xdr:nvSpPr>
            <xdr:cNvPr id="22599" name="Check Box 71" hidden="1">
              <a:extLst>
                <a:ext uri="{63B3BB69-23CF-44E3-9099-C40C66FF867C}">
                  <a14:compatExt spid="_x0000_s22599"/>
                </a:ext>
                <a:ext uri="{FF2B5EF4-FFF2-40B4-BE49-F238E27FC236}">
                  <a16:creationId xmlns:a16="http://schemas.microsoft.com/office/drawing/2014/main" id="{00000000-0008-0000-0200-00004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36</xdr:row>
          <xdr:rowOff>0</xdr:rowOff>
        </xdr:from>
        <xdr:to>
          <xdr:col>44</xdr:col>
          <xdr:colOff>28575</xdr:colOff>
          <xdr:row>36</xdr:row>
          <xdr:rowOff>152400</xdr:rowOff>
        </xdr:to>
        <xdr:sp macro="" textlink="">
          <xdr:nvSpPr>
            <xdr:cNvPr id="22600" name="Check Box 72" hidden="1">
              <a:extLst>
                <a:ext uri="{63B3BB69-23CF-44E3-9099-C40C66FF867C}">
                  <a14:compatExt spid="_x0000_s22600"/>
                </a:ext>
                <a:ext uri="{FF2B5EF4-FFF2-40B4-BE49-F238E27FC236}">
                  <a16:creationId xmlns:a16="http://schemas.microsoft.com/office/drawing/2014/main" id="{00000000-0008-0000-0200-00004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36</xdr:row>
          <xdr:rowOff>152400</xdr:rowOff>
        </xdr:from>
        <xdr:to>
          <xdr:col>44</xdr:col>
          <xdr:colOff>28575</xdr:colOff>
          <xdr:row>38</xdr:row>
          <xdr:rowOff>0</xdr:rowOff>
        </xdr:to>
        <xdr:sp macro="" textlink="">
          <xdr:nvSpPr>
            <xdr:cNvPr id="22601" name="Check Box 73" hidden="1">
              <a:extLst>
                <a:ext uri="{63B3BB69-23CF-44E3-9099-C40C66FF867C}">
                  <a14:compatExt spid="_x0000_s22601"/>
                </a:ext>
                <a:ext uri="{FF2B5EF4-FFF2-40B4-BE49-F238E27FC236}">
                  <a16:creationId xmlns:a16="http://schemas.microsoft.com/office/drawing/2014/main" id="{00000000-0008-0000-02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38</xdr:row>
          <xdr:rowOff>142875</xdr:rowOff>
        </xdr:from>
        <xdr:to>
          <xdr:col>44</xdr:col>
          <xdr:colOff>28575</xdr:colOff>
          <xdr:row>39</xdr:row>
          <xdr:rowOff>47625</xdr:rowOff>
        </xdr:to>
        <xdr:sp macro="" textlink="">
          <xdr:nvSpPr>
            <xdr:cNvPr id="22602" name="Check Box 74" hidden="1">
              <a:extLst>
                <a:ext uri="{63B3BB69-23CF-44E3-9099-C40C66FF867C}">
                  <a14:compatExt spid="_x0000_s22602"/>
                </a:ext>
                <a:ext uri="{FF2B5EF4-FFF2-40B4-BE49-F238E27FC236}">
                  <a16:creationId xmlns:a16="http://schemas.microsoft.com/office/drawing/2014/main" id="{00000000-0008-0000-0200-00004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161925</xdr:rowOff>
        </xdr:to>
        <xdr:sp macro="" textlink="">
          <xdr:nvSpPr>
            <xdr:cNvPr id="22603" name="Check Box 75" hidden="1">
              <a:extLst>
                <a:ext uri="{63B3BB69-23CF-44E3-9099-C40C66FF867C}">
                  <a14:compatExt spid="_x0000_s22603"/>
                </a:ext>
                <a:ext uri="{FF2B5EF4-FFF2-40B4-BE49-F238E27FC236}">
                  <a16:creationId xmlns:a16="http://schemas.microsoft.com/office/drawing/2014/main" id="{00000000-0008-0000-0200-00004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38</xdr:row>
          <xdr:rowOff>152400</xdr:rowOff>
        </xdr:from>
        <xdr:to>
          <xdr:col>44</xdr:col>
          <xdr:colOff>28575</xdr:colOff>
          <xdr:row>39</xdr:row>
          <xdr:rowOff>47625</xdr:rowOff>
        </xdr:to>
        <xdr:sp macro="" textlink="">
          <xdr:nvSpPr>
            <xdr:cNvPr id="22604" name="Check Box 76" hidden="1">
              <a:extLst>
                <a:ext uri="{63B3BB69-23CF-44E3-9099-C40C66FF867C}">
                  <a14:compatExt spid="_x0000_s22604"/>
                </a:ext>
                <a:ext uri="{FF2B5EF4-FFF2-40B4-BE49-F238E27FC236}">
                  <a16:creationId xmlns:a16="http://schemas.microsoft.com/office/drawing/2014/main" id="{00000000-0008-0000-0200-00004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05" name="Check Box 77" hidden="1">
              <a:extLst>
                <a:ext uri="{63B3BB69-23CF-44E3-9099-C40C66FF867C}">
                  <a14:compatExt spid="_x0000_s22605"/>
                </a:ext>
                <a:ext uri="{FF2B5EF4-FFF2-40B4-BE49-F238E27FC236}">
                  <a16:creationId xmlns:a16="http://schemas.microsoft.com/office/drawing/2014/main" id="{00000000-0008-0000-0200-00004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06" name="Check Box 78" hidden="1">
              <a:extLst>
                <a:ext uri="{63B3BB69-23CF-44E3-9099-C40C66FF867C}">
                  <a14:compatExt spid="_x0000_s22606"/>
                </a:ext>
                <a:ext uri="{FF2B5EF4-FFF2-40B4-BE49-F238E27FC236}">
                  <a16:creationId xmlns:a16="http://schemas.microsoft.com/office/drawing/2014/main" id="{00000000-0008-0000-0200-00004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07" name="Check Box 79" hidden="1">
              <a:extLst>
                <a:ext uri="{63B3BB69-23CF-44E3-9099-C40C66FF867C}">
                  <a14:compatExt spid="_x0000_s22607"/>
                </a:ext>
                <a:ext uri="{FF2B5EF4-FFF2-40B4-BE49-F238E27FC236}">
                  <a16:creationId xmlns:a16="http://schemas.microsoft.com/office/drawing/2014/main" id="{00000000-0008-0000-02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08" name="Check Box 80" hidden="1">
              <a:extLst>
                <a:ext uri="{63B3BB69-23CF-44E3-9099-C40C66FF867C}">
                  <a14:compatExt spid="_x0000_s22608"/>
                </a:ext>
                <a:ext uri="{FF2B5EF4-FFF2-40B4-BE49-F238E27FC236}">
                  <a16:creationId xmlns:a16="http://schemas.microsoft.com/office/drawing/2014/main" id="{00000000-0008-0000-0200-00005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152400</xdr:rowOff>
        </xdr:from>
        <xdr:to>
          <xdr:col>44</xdr:col>
          <xdr:colOff>28575</xdr:colOff>
          <xdr:row>40</xdr:row>
          <xdr:rowOff>85725</xdr:rowOff>
        </xdr:to>
        <xdr:sp macro="" textlink="">
          <xdr:nvSpPr>
            <xdr:cNvPr id="22609" name="Check Box 81" hidden="1">
              <a:extLst>
                <a:ext uri="{63B3BB69-23CF-44E3-9099-C40C66FF867C}">
                  <a14:compatExt spid="_x0000_s22609"/>
                </a:ext>
                <a:ext uri="{FF2B5EF4-FFF2-40B4-BE49-F238E27FC236}">
                  <a16:creationId xmlns:a16="http://schemas.microsoft.com/office/drawing/2014/main" id="{00000000-0008-0000-0200-00005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10" name="Check Box 82" hidden="1">
              <a:extLst>
                <a:ext uri="{63B3BB69-23CF-44E3-9099-C40C66FF867C}">
                  <a14:compatExt spid="_x0000_s22610"/>
                </a:ext>
                <a:ext uri="{FF2B5EF4-FFF2-40B4-BE49-F238E27FC236}">
                  <a16:creationId xmlns:a16="http://schemas.microsoft.com/office/drawing/2014/main" id="{00000000-0008-0000-0200-00005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152400</xdr:rowOff>
        </xdr:from>
        <xdr:to>
          <xdr:col>44</xdr:col>
          <xdr:colOff>28575</xdr:colOff>
          <xdr:row>40</xdr:row>
          <xdr:rowOff>85725</xdr:rowOff>
        </xdr:to>
        <xdr:sp macro="" textlink="">
          <xdr:nvSpPr>
            <xdr:cNvPr id="22611" name="Check Box 83" hidden="1">
              <a:extLst>
                <a:ext uri="{63B3BB69-23CF-44E3-9099-C40C66FF867C}">
                  <a14:compatExt spid="_x0000_s22611"/>
                </a:ext>
                <a:ext uri="{FF2B5EF4-FFF2-40B4-BE49-F238E27FC236}">
                  <a16:creationId xmlns:a16="http://schemas.microsoft.com/office/drawing/2014/main" id="{00000000-0008-0000-0200-00005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12" name="Check Box 84" hidden="1">
              <a:extLst>
                <a:ext uri="{63B3BB69-23CF-44E3-9099-C40C66FF867C}">
                  <a14:compatExt spid="_x0000_s22612"/>
                </a:ext>
                <a:ext uri="{FF2B5EF4-FFF2-40B4-BE49-F238E27FC236}">
                  <a16:creationId xmlns:a16="http://schemas.microsoft.com/office/drawing/2014/main" id="{00000000-0008-0000-0200-00005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13" name="Check Box 85" hidden="1">
              <a:extLst>
                <a:ext uri="{63B3BB69-23CF-44E3-9099-C40C66FF867C}">
                  <a14:compatExt spid="_x0000_s22613"/>
                </a:ext>
                <a:ext uri="{FF2B5EF4-FFF2-40B4-BE49-F238E27FC236}">
                  <a16:creationId xmlns:a16="http://schemas.microsoft.com/office/drawing/2014/main" id="{00000000-0008-0000-0200-00005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14" name="Check Box 86" hidden="1">
              <a:extLst>
                <a:ext uri="{63B3BB69-23CF-44E3-9099-C40C66FF867C}">
                  <a14:compatExt spid="_x0000_s22614"/>
                </a:ext>
                <a:ext uri="{FF2B5EF4-FFF2-40B4-BE49-F238E27FC236}">
                  <a16:creationId xmlns:a16="http://schemas.microsoft.com/office/drawing/2014/main" id="{00000000-0008-0000-0200-00005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152400</xdr:rowOff>
        </xdr:from>
        <xdr:to>
          <xdr:col>44</xdr:col>
          <xdr:colOff>28575</xdr:colOff>
          <xdr:row>40</xdr:row>
          <xdr:rowOff>85725</xdr:rowOff>
        </xdr:to>
        <xdr:sp macro="" textlink="">
          <xdr:nvSpPr>
            <xdr:cNvPr id="22615" name="Check Box 87" hidden="1">
              <a:extLst>
                <a:ext uri="{63B3BB69-23CF-44E3-9099-C40C66FF867C}">
                  <a14:compatExt spid="_x0000_s22615"/>
                </a:ext>
                <a:ext uri="{FF2B5EF4-FFF2-40B4-BE49-F238E27FC236}">
                  <a16:creationId xmlns:a16="http://schemas.microsoft.com/office/drawing/2014/main" id="{00000000-0008-0000-0200-00005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38</xdr:row>
          <xdr:rowOff>142875</xdr:rowOff>
        </xdr:from>
        <xdr:to>
          <xdr:col>44</xdr:col>
          <xdr:colOff>28575</xdr:colOff>
          <xdr:row>39</xdr:row>
          <xdr:rowOff>47625</xdr:rowOff>
        </xdr:to>
        <xdr:sp macro="" textlink="">
          <xdr:nvSpPr>
            <xdr:cNvPr id="22616" name="Check Box 88" hidden="1">
              <a:extLst>
                <a:ext uri="{63B3BB69-23CF-44E3-9099-C40C66FF867C}">
                  <a14:compatExt spid="_x0000_s22616"/>
                </a:ext>
                <a:ext uri="{FF2B5EF4-FFF2-40B4-BE49-F238E27FC236}">
                  <a16:creationId xmlns:a16="http://schemas.microsoft.com/office/drawing/2014/main" id="{00000000-0008-0000-0200-00005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142875</xdr:rowOff>
        </xdr:from>
        <xdr:to>
          <xdr:col>44</xdr:col>
          <xdr:colOff>28575</xdr:colOff>
          <xdr:row>40</xdr:row>
          <xdr:rowOff>85725</xdr:rowOff>
        </xdr:to>
        <xdr:sp macro="" textlink="">
          <xdr:nvSpPr>
            <xdr:cNvPr id="22617" name="Check Box 89" hidden="1">
              <a:extLst>
                <a:ext uri="{63B3BB69-23CF-44E3-9099-C40C66FF867C}">
                  <a14:compatExt spid="_x0000_s22617"/>
                </a:ext>
                <a:ext uri="{FF2B5EF4-FFF2-40B4-BE49-F238E27FC236}">
                  <a16:creationId xmlns:a16="http://schemas.microsoft.com/office/drawing/2014/main" id="{00000000-0008-0000-0200-00005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38</xdr:row>
          <xdr:rowOff>152400</xdr:rowOff>
        </xdr:from>
        <xdr:to>
          <xdr:col>44</xdr:col>
          <xdr:colOff>28575</xdr:colOff>
          <xdr:row>39</xdr:row>
          <xdr:rowOff>47625</xdr:rowOff>
        </xdr:to>
        <xdr:sp macro="" textlink="">
          <xdr:nvSpPr>
            <xdr:cNvPr id="22618" name="Check Box 90" hidden="1">
              <a:extLst>
                <a:ext uri="{63B3BB69-23CF-44E3-9099-C40C66FF867C}">
                  <a14:compatExt spid="_x0000_s22618"/>
                </a:ext>
                <a:ext uri="{FF2B5EF4-FFF2-40B4-BE49-F238E27FC236}">
                  <a16:creationId xmlns:a16="http://schemas.microsoft.com/office/drawing/2014/main" id="{00000000-0008-0000-0200-00005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152400</xdr:rowOff>
        </xdr:from>
        <xdr:to>
          <xdr:col>44</xdr:col>
          <xdr:colOff>28575</xdr:colOff>
          <xdr:row>40</xdr:row>
          <xdr:rowOff>85725</xdr:rowOff>
        </xdr:to>
        <xdr:sp macro="" textlink="">
          <xdr:nvSpPr>
            <xdr:cNvPr id="22619" name="Check Box 91" hidden="1">
              <a:extLst>
                <a:ext uri="{63B3BB69-23CF-44E3-9099-C40C66FF867C}">
                  <a14:compatExt spid="_x0000_s22619"/>
                </a:ext>
                <a:ext uri="{FF2B5EF4-FFF2-40B4-BE49-F238E27FC236}">
                  <a16:creationId xmlns:a16="http://schemas.microsoft.com/office/drawing/2014/main" id="{00000000-0008-0000-0200-00005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20" name="Check Box 92" hidden="1">
              <a:extLst>
                <a:ext uri="{63B3BB69-23CF-44E3-9099-C40C66FF867C}">
                  <a14:compatExt spid="_x0000_s22620"/>
                </a:ext>
                <a:ext uri="{FF2B5EF4-FFF2-40B4-BE49-F238E27FC236}">
                  <a16:creationId xmlns:a16="http://schemas.microsoft.com/office/drawing/2014/main" id="{00000000-0008-0000-0200-00005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152400</xdr:rowOff>
        </xdr:from>
        <xdr:to>
          <xdr:col>44</xdr:col>
          <xdr:colOff>28575</xdr:colOff>
          <xdr:row>40</xdr:row>
          <xdr:rowOff>85725</xdr:rowOff>
        </xdr:to>
        <xdr:sp macro="" textlink="">
          <xdr:nvSpPr>
            <xdr:cNvPr id="22621" name="Check Box 93" hidden="1">
              <a:extLst>
                <a:ext uri="{63B3BB69-23CF-44E3-9099-C40C66FF867C}">
                  <a14:compatExt spid="_x0000_s22621"/>
                </a:ext>
                <a:ext uri="{FF2B5EF4-FFF2-40B4-BE49-F238E27FC236}">
                  <a16:creationId xmlns:a16="http://schemas.microsoft.com/office/drawing/2014/main" id="{00000000-0008-0000-0200-00005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152400</xdr:rowOff>
        </xdr:from>
        <xdr:to>
          <xdr:col>44</xdr:col>
          <xdr:colOff>28575</xdr:colOff>
          <xdr:row>40</xdr:row>
          <xdr:rowOff>85725</xdr:rowOff>
        </xdr:to>
        <xdr:sp macro="" textlink="">
          <xdr:nvSpPr>
            <xdr:cNvPr id="22622" name="Check Box 94" hidden="1">
              <a:extLst>
                <a:ext uri="{63B3BB69-23CF-44E3-9099-C40C66FF867C}">
                  <a14:compatExt spid="_x0000_s22622"/>
                </a:ext>
                <a:ext uri="{FF2B5EF4-FFF2-40B4-BE49-F238E27FC236}">
                  <a16:creationId xmlns:a16="http://schemas.microsoft.com/office/drawing/2014/main" id="{00000000-0008-0000-0200-00005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0</xdr:rowOff>
        </xdr:from>
        <xdr:to>
          <xdr:col>44</xdr:col>
          <xdr:colOff>28575</xdr:colOff>
          <xdr:row>39</xdr:row>
          <xdr:rowOff>152400</xdr:rowOff>
        </xdr:to>
        <xdr:sp macro="" textlink="">
          <xdr:nvSpPr>
            <xdr:cNvPr id="22623" name="Check Box 95" hidden="1">
              <a:extLst>
                <a:ext uri="{63B3BB69-23CF-44E3-9099-C40C66FF867C}">
                  <a14:compatExt spid="_x0000_s22623"/>
                </a:ext>
                <a:ext uri="{FF2B5EF4-FFF2-40B4-BE49-F238E27FC236}">
                  <a16:creationId xmlns:a16="http://schemas.microsoft.com/office/drawing/2014/main" id="{00000000-0008-0000-0200-00005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39</xdr:row>
          <xdr:rowOff>152400</xdr:rowOff>
        </xdr:from>
        <xdr:to>
          <xdr:col>44</xdr:col>
          <xdr:colOff>28575</xdr:colOff>
          <xdr:row>40</xdr:row>
          <xdr:rowOff>85725</xdr:rowOff>
        </xdr:to>
        <xdr:sp macro="" textlink="">
          <xdr:nvSpPr>
            <xdr:cNvPr id="22624" name="Check Box 96" hidden="1">
              <a:extLst>
                <a:ext uri="{63B3BB69-23CF-44E3-9099-C40C66FF867C}">
                  <a14:compatExt spid="_x0000_s22624"/>
                </a:ext>
                <a:ext uri="{FF2B5EF4-FFF2-40B4-BE49-F238E27FC236}">
                  <a16:creationId xmlns:a16="http://schemas.microsoft.com/office/drawing/2014/main" id="{00000000-0008-0000-0200-00006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46</xdr:col>
      <xdr:colOff>85724</xdr:colOff>
      <xdr:row>3</xdr:row>
      <xdr:rowOff>47624</xdr:rowOff>
    </xdr:from>
    <xdr:to>
      <xdr:col>69</xdr:col>
      <xdr:colOff>126999</xdr:colOff>
      <xdr:row>15</xdr:row>
      <xdr:rowOff>158749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890807" y="809624"/>
          <a:ext cx="3449109" cy="31591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latin typeface="HG丸ｺﾞｼｯｸM-PRO" panose="020F0600000000000000" pitchFamily="50" charset="-128"/>
              <a:ea typeface="HG丸ｺﾞｼｯｸM-PRO" panose="020F0600000000000000" pitchFamily="50" charset="-128"/>
            </a:rPr>
            <a:t>このシートは</a:t>
          </a:r>
          <a:endParaRPr kumimoji="1" lang="en-US" altLang="ja-JP" sz="36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3600">
              <a:solidFill>
                <a:sysClr val="windowText" lastClr="000000"/>
              </a:solidFill>
              <a:latin typeface="HG丸ｺﾞｼｯｸM-PRO" panose="020F0600000000000000" pitchFamily="50" charset="-128"/>
              <a:ea typeface="HG丸ｺﾞｼｯｸM-PRO" panose="020F0600000000000000" pitchFamily="50" charset="-128"/>
            </a:rPr>
            <a:t>入力不要です</a:t>
          </a:r>
          <a:endParaRPr kumimoji="1" lang="en-US" altLang="ja-JP" sz="3600">
            <a:solidFill>
              <a:sysClr val="windowText" lastClr="000000"/>
            </a:solidFill>
            <a:latin typeface="HG丸ｺﾞｼｯｸM-PRO" panose="020F0600000000000000" pitchFamily="50" charset="-128"/>
            <a:ea typeface="HG丸ｺﾞｼｯｸM-PRO" panose="020F0600000000000000" pitchFamily="50" charset="-128"/>
          </a:endParaRPr>
        </a:p>
        <a:p>
          <a:pPr algn="ctr"/>
          <a:endParaRPr kumimoji="1" lang="en-US" altLang="ja-JP" sz="36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en-US" altLang="ja-JP" sz="32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3200">
              <a:solidFill>
                <a:sysClr val="windowText" lastClr="000000"/>
              </a:solidFill>
              <a:latin typeface="HG丸ｺﾞｼｯｸM-PRO" panose="020F0600000000000000" pitchFamily="50" charset="-128"/>
              <a:ea typeface="HG丸ｺﾞｼｯｸM-PRO" panose="020F0600000000000000" pitchFamily="50" charset="-128"/>
            </a:rPr>
            <a:t>入力シートに</a:t>
          </a:r>
          <a:endParaRPr kumimoji="1" lang="en-US" altLang="ja-JP" sz="32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3200">
              <a:solidFill>
                <a:sysClr val="windowText" lastClr="000000"/>
              </a:solidFill>
              <a:latin typeface="HG丸ｺﾞｼｯｸM-PRO" panose="020F0600000000000000" pitchFamily="50" charset="-128"/>
              <a:ea typeface="HG丸ｺﾞｼｯｸM-PRO" panose="020F0600000000000000" pitchFamily="50" charset="-128"/>
            </a:rPr>
            <a:t>ご入力ください</a:t>
          </a:r>
          <a:r>
            <a:rPr kumimoji="1" lang="en-US" altLang="ja-JP" sz="3200">
              <a:solidFill>
                <a:sysClr val="windowText" lastClr="000000"/>
              </a:solidFill>
              <a:latin typeface="HG丸ｺﾞｼｯｸM-PRO" panose="020F0600000000000000" pitchFamily="50" charset="-128"/>
              <a:ea typeface="HG丸ｺﾞｼｯｸM-PRO" panose="020F06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43</xdr:col>
          <xdr:colOff>152400</xdr:colOff>
          <xdr:row>40</xdr:row>
          <xdr:rowOff>152400</xdr:rowOff>
        </xdr:from>
        <xdr:to>
          <xdr:col>44</xdr:col>
          <xdr:colOff>28575</xdr:colOff>
          <xdr:row>42</xdr:row>
          <xdr:rowOff>0</xdr:rowOff>
        </xdr:to>
        <xdr:sp macro="" textlink="">
          <xdr:nvSpPr>
            <xdr:cNvPr id="22625" name="Check Box 97" hidden="1">
              <a:extLst>
                <a:ext uri="{63B3BB69-23CF-44E3-9099-C40C66FF867C}">
                  <a14:compatExt spid="_x0000_s22625"/>
                </a:ext>
                <a:ext uri="{FF2B5EF4-FFF2-40B4-BE49-F238E27FC236}">
                  <a16:creationId xmlns:a16="http://schemas.microsoft.com/office/drawing/2014/main" id="{00000000-0008-0000-0200-00006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40</xdr:row>
          <xdr:rowOff>0</xdr:rowOff>
        </xdr:from>
        <xdr:to>
          <xdr:col>44</xdr:col>
          <xdr:colOff>28575</xdr:colOff>
          <xdr:row>40</xdr:row>
          <xdr:rowOff>152400</xdr:rowOff>
        </xdr:to>
        <xdr:sp macro="" textlink="">
          <xdr:nvSpPr>
            <xdr:cNvPr id="22626" name="Check Box 98" hidden="1">
              <a:extLst>
                <a:ext uri="{63B3BB69-23CF-44E3-9099-C40C66FF867C}">
                  <a14:compatExt spid="_x0000_s22626"/>
                </a:ext>
                <a:ext uri="{FF2B5EF4-FFF2-40B4-BE49-F238E27FC236}">
                  <a16:creationId xmlns:a16="http://schemas.microsoft.com/office/drawing/2014/main" id="{00000000-0008-0000-0200-00006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40</xdr:row>
          <xdr:rowOff>152400</xdr:rowOff>
        </xdr:from>
        <xdr:to>
          <xdr:col>44</xdr:col>
          <xdr:colOff>28575</xdr:colOff>
          <xdr:row>42</xdr:row>
          <xdr:rowOff>0</xdr:rowOff>
        </xdr:to>
        <xdr:sp macro="" textlink="">
          <xdr:nvSpPr>
            <xdr:cNvPr id="22627" name="Check Box 99" hidden="1">
              <a:extLst>
                <a:ext uri="{63B3BB69-23CF-44E3-9099-C40C66FF867C}">
                  <a14:compatExt spid="_x0000_s22627"/>
                </a:ext>
                <a:ext uri="{FF2B5EF4-FFF2-40B4-BE49-F238E27FC236}">
                  <a16:creationId xmlns:a16="http://schemas.microsoft.com/office/drawing/2014/main" id="{00000000-0008-0000-0200-00006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40</xdr:row>
          <xdr:rowOff>0</xdr:rowOff>
        </xdr:from>
        <xdr:to>
          <xdr:col>44</xdr:col>
          <xdr:colOff>28575</xdr:colOff>
          <xdr:row>40</xdr:row>
          <xdr:rowOff>152400</xdr:rowOff>
        </xdr:to>
        <xdr:sp macro="" textlink="">
          <xdr:nvSpPr>
            <xdr:cNvPr id="22628" name="Check Box 100" hidden="1">
              <a:extLst>
                <a:ext uri="{63B3BB69-23CF-44E3-9099-C40C66FF867C}">
                  <a14:compatExt spid="_x0000_s22628"/>
                </a:ext>
                <a:ext uri="{FF2B5EF4-FFF2-40B4-BE49-F238E27FC236}">
                  <a16:creationId xmlns:a16="http://schemas.microsoft.com/office/drawing/2014/main" id="{00000000-0008-0000-0200-00006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40</xdr:row>
          <xdr:rowOff>152400</xdr:rowOff>
        </xdr:from>
        <xdr:to>
          <xdr:col>44</xdr:col>
          <xdr:colOff>28575</xdr:colOff>
          <xdr:row>42</xdr:row>
          <xdr:rowOff>0</xdr:rowOff>
        </xdr:to>
        <xdr:sp macro="" textlink="">
          <xdr:nvSpPr>
            <xdr:cNvPr id="22629" name="Check Box 101" hidden="1">
              <a:extLst>
                <a:ext uri="{63B3BB69-23CF-44E3-9099-C40C66FF867C}">
                  <a14:compatExt spid="_x0000_s22629"/>
                </a:ext>
                <a:ext uri="{FF2B5EF4-FFF2-40B4-BE49-F238E27FC236}">
                  <a16:creationId xmlns:a16="http://schemas.microsoft.com/office/drawing/2014/main" id="{00000000-0008-0000-0200-00006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95249</xdr:colOff>
      <xdr:row>10</xdr:row>
      <xdr:rowOff>68036</xdr:rowOff>
    </xdr:from>
    <xdr:to>
      <xdr:col>0</xdr:col>
      <xdr:colOff>503464</xdr:colOff>
      <xdr:row>10</xdr:row>
      <xdr:rowOff>435429</xdr:rowOff>
    </xdr:to>
    <xdr:sp macro="" textlink="">
      <xdr:nvSpPr>
        <xdr:cNvPr id="2" name="下矢印 1">
          <a:extLst>
            <a:ext uri="{FF2B5EF4-FFF2-40B4-BE49-F238E27FC236}">
              <a16:creationId xmlns:a16="http://schemas.microsoft.com/office/drawing/2014/main" id="{00000000-0008-0000-0500-000002000000}"/>
            </a:ext>
          </a:extLst>
        </xdr:cNvPr>
        <xdr:cNvSpPr/>
      </xdr:nvSpPr>
      <xdr:spPr>
        <a:xfrm>
          <a:off x="95249" y="911679"/>
          <a:ext cx="408215" cy="3673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95249</xdr:colOff>
      <xdr:row>9</xdr:row>
      <xdr:rowOff>40821</xdr:rowOff>
    </xdr:from>
    <xdr:to>
      <xdr:col>0</xdr:col>
      <xdr:colOff>503464</xdr:colOff>
      <xdr:row>9</xdr:row>
      <xdr:rowOff>408214</xdr:rowOff>
    </xdr:to>
    <xdr:sp macro="" textlink="">
      <xdr:nvSpPr>
        <xdr:cNvPr id="3" name="下矢印 2">
          <a:extLst>
            <a:ext uri="{FF2B5EF4-FFF2-40B4-BE49-F238E27FC236}">
              <a16:creationId xmlns:a16="http://schemas.microsoft.com/office/drawing/2014/main" id="{00000000-0008-0000-0500-000003000000}"/>
            </a:ext>
          </a:extLst>
        </xdr:cNvPr>
        <xdr:cNvSpPr/>
      </xdr:nvSpPr>
      <xdr:spPr>
        <a:xfrm flipV="1">
          <a:off x="95249" y="394607"/>
          <a:ext cx="408215" cy="3673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95249</xdr:colOff>
      <xdr:row>2</xdr:row>
      <xdr:rowOff>40821</xdr:rowOff>
    </xdr:from>
    <xdr:to>
      <xdr:col>0</xdr:col>
      <xdr:colOff>503464</xdr:colOff>
      <xdr:row>2</xdr:row>
      <xdr:rowOff>408214</xdr:rowOff>
    </xdr:to>
    <xdr:sp macro="" textlink="">
      <xdr:nvSpPr>
        <xdr:cNvPr id="5" name="下矢印 2">
          <a:extLst>
            <a:ext uri="{FF2B5EF4-FFF2-40B4-BE49-F238E27FC236}">
              <a16:creationId xmlns:a16="http://schemas.microsoft.com/office/drawing/2014/main" id="{00000000-0008-0000-0500-000005000000}"/>
            </a:ext>
          </a:extLst>
        </xdr:cNvPr>
        <xdr:cNvSpPr/>
      </xdr:nvSpPr>
      <xdr:spPr>
        <a:xfrm flipV="1">
          <a:off x="95249" y="489857"/>
          <a:ext cx="408215" cy="3673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95249</xdr:colOff>
      <xdr:row>5</xdr:row>
      <xdr:rowOff>40821</xdr:rowOff>
    </xdr:from>
    <xdr:to>
      <xdr:col>0</xdr:col>
      <xdr:colOff>503464</xdr:colOff>
      <xdr:row>5</xdr:row>
      <xdr:rowOff>408214</xdr:rowOff>
    </xdr:to>
    <xdr:sp macro="" textlink="">
      <xdr:nvSpPr>
        <xdr:cNvPr id="6" name="下矢印 2">
          <a:extLst>
            <a:ext uri="{FF2B5EF4-FFF2-40B4-BE49-F238E27FC236}">
              <a16:creationId xmlns:a16="http://schemas.microsoft.com/office/drawing/2014/main" id="{00000000-0008-0000-0500-000006000000}"/>
            </a:ext>
          </a:extLst>
        </xdr:cNvPr>
        <xdr:cNvSpPr/>
      </xdr:nvSpPr>
      <xdr:spPr>
        <a:xfrm flipV="1">
          <a:off x="95249" y="489857"/>
          <a:ext cx="408215" cy="3673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136072</xdr:colOff>
      <xdr:row>9</xdr:row>
      <xdr:rowOff>476249</xdr:rowOff>
    </xdr:from>
    <xdr:to>
      <xdr:col>22</xdr:col>
      <xdr:colOff>523573</xdr:colOff>
      <xdr:row>26</xdr:row>
      <xdr:rowOff>2267</xdr:rowOff>
    </xdr:to>
    <xdr:sp macro="" textlink="">
      <xdr:nvSpPr>
        <xdr:cNvPr id="4" name="正方形/長方形 3">
          <a:extLst>
            <a:ext uri="{FF2B5EF4-FFF2-40B4-BE49-F238E27FC236}">
              <a16:creationId xmlns:a16="http://schemas.microsoft.com/office/drawing/2014/main" id="{0FA6152B-FBC9-42B3-87FD-DD696B8AB82C}"/>
            </a:ext>
          </a:extLst>
        </xdr:cNvPr>
        <xdr:cNvSpPr/>
      </xdr:nvSpPr>
      <xdr:spPr>
        <a:xfrm>
          <a:off x="12368893" y="3170463"/>
          <a:ext cx="3449109" cy="31591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latin typeface="HG丸ｺﾞｼｯｸM-PRO" panose="020F0600000000000000" pitchFamily="50" charset="-128"/>
              <a:ea typeface="HG丸ｺﾞｼｯｸM-PRO" panose="020F0600000000000000" pitchFamily="50" charset="-128"/>
            </a:rPr>
            <a:t>このシートは</a:t>
          </a:r>
          <a:endParaRPr kumimoji="1" lang="en-US" altLang="ja-JP" sz="36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3600">
              <a:solidFill>
                <a:sysClr val="windowText" lastClr="000000"/>
              </a:solidFill>
              <a:latin typeface="HG丸ｺﾞｼｯｸM-PRO" panose="020F0600000000000000" pitchFamily="50" charset="-128"/>
              <a:ea typeface="HG丸ｺﾞｼｯｸM-PRO" panose="020F0600000000000000" pitchFamily="50" charset="-128"/>
            </a:rPr>
            <a:t>入力不要です</a:t>
          </a:r>
          <a:endParaRPr kumimoji="1" lang="en-US" altLang="ja-JP" sz="3600">
            <a:solidFill>
              <a:sysClr val="windowText" lastClr="000000"/>
            </a:solidFill>
            <a:latin typeface="HG丸ｺﾞｼｯｸM-PRO" panose="020F0600000000000000" pitchFamily="50" charset="-128"/>
            <a:ea typeface="HG丸ｺﾞｼｯｸM-PRO" panose="020F0600000000000000" pitchFamily="50" charset="-128"/>
          </a:endParaRPr>
        </a:p>
        <a:p>
          <a:pPr algn="ctr"/>
          <a:endParaRPr kumimoji="1" lang="en-US" altLang="ja-JP" sz="36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en-US" altLang="ja-JP" sz="32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3200">
              <a:solidFill>
                <a:sysClr val="windowText" lastClr="000000"/>
              </a:solidFill>
              <a:latin typeface="HG丸ｺﾞｼｯｸM-PRO" panose="020F0600000000000000" pitchFamily="50" charset="-128"/>
              <a:ea typeface="HG丸ｺﾞｼｯｸM-PRO" panose="020F0600000000000000" pitchFamily="50" charset="-128"/>
            </a:rPr>
            <a:t>入力シートに</a:t>
          </a:r>
          <a:endParaRPr kumimoji="1" lang="en-US" altLang="ja-JP" sz="32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3200">
              <a:solidFill>
                <a:sysClr val="windowText" lastClr="000000"/>
              </a:solidFill>
              <a:latin typeface="HG丸ｺﾞｼｯｸM-PRO" panose="020F0600000000000000" pitchFamily="50" charset="-128"/>
              <a:ea typeface="HG丸ｺﾞｼｯｸM-PRO" panose="020F0600000000000000" pitchFamily="50" charset="-128"/>
            </a:rPr>
            <a:t>ご入力ください</a:t>
          </a:r>
          <a:r>
            <a:rPr kumimoji="1" lang="en-US" altLang="ja-JP" sz="3200">
              <a:solidFill>
                <a:sysClr val="windowText" lastClr="000000"/>
              </a:solidFill>
              <a:latin typeface="HG丸ｺﾞｼｯｸM-PRO" panose="020F0600000000000000" pitchFamily="50" charset="-128"/>
              <a:ea typeface="HG丸ｺﾞｼｯｸM-PRO" panose="020F0600000000000000" pitchFamily="50" charset="-128"/>
            </a:rPr>
            <a:t>)</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41.xml"/><Relationship Id="rId21" Type="http://schemas.openxmlformats.org/officeDocument/2006/relationships/ctrlProp" Target="../ctrlProps/ctrlProp136.xml"/><Relationship Id="rId42" Type="http://schemas.openxmlformats.org/officeDocument/2006/relationships/ctrlProp" Target="../ctrlProps/ctrlProp157.xml"/><Relationship Id="rId47" Type="http://schemas.openxmlformats.org/officeDocument/2006/relationships/ctrlProp" Target="../ctrlProps/ctrlProp162.xml"/><Relationship Id="rId63" Type="http://schemas.openxmlformats.org/officeDocument/2006/relationships/ctrlProp" Target="../ctrlProps/ctrlProp178.xml"/><Relationship Id="rId68" Type="http://schemas.openxmlformats.org/officeDocument/2006/relationships/ctrlProp" Target="../ctrlProps/ctrlProp183.xml"/><Relationship Id="rId84" Type="http://schemas.openxmlformats.org/officeDocument/2006/relationships/ctrlProp" Target="../ctrlProps/ctrlProp199.xml"/><Relationship Id="rId89" Type="http://schemas.openxmlformats.org/officeDocument/2006/relationships/ctrlProp" Target="../ctrlProps/ctrlProp204.xml"/><Relationship Id="rId16" Type="http://schemas.openxmlformats.org/officeDocument/2006/relationships/ctrlProp" Target="../ctrlProps/ctrlProp131.xml"/><Relationship Id="rId11" Type="http://schemas.openxmlformats.org/officeDocument/2006/relationships/ctrlProp" Target="../ctrlProps/ctrlProp126.xml"/><Relationship Id="rId32" Type="http://schemas.openxmlformats.org/officeDocument/2006/relationships/ctrlProp" Target="../ctrlProps/ctrlProp147.xml"/><Relationship Id="rId37" Type="http://schemas.openxmlformats.org/officeDocument/2006/relationships/ctrlProp" Target="../ctrlProps/ctrlProp152.xml"/><Relationship Id="rId53" Type="http://schemas.openxmlformats.org/officeDocument/2006/relationships/ctrlProp" Target="../ctrlProps/ctrlProp168.xml"/><Relationship Id="rId58" Type="http://schemas.openxmlformats.org/officeDocument/2006/relationships/ctrlProp" Target="../ctrlProps/ctrlProp173.xml"/><Relationship Id="rId74" Type="http://schemas.openxmlformats.org/officeDocument/2006/relationships/ctrlProp" Target="../ctrlProps/ctrlProp189.xml"/><Relationship Id="rId79" Type="http://schemas.openxmlformats.org/officeDocument/2006/relationships/ctrlProp" Target="../ctrlProps/ctrlProp194.xml"/><Relationship Id="rId5" Type="http://schemas.openxmlformats.org/officeDocument/2006/relationships/ctrlProp" Target="../ctrlProps/ctrlProp120.xml"/><Relationship Id="rId90" Type="http://schemas.openxmlformats.org/officeDocument/2006/relationships/ctrlProp" Target="../ctrlProps/ctrlProp205.xml"/><Relationship Id="rId14" Type="http://schemas.openxmlformats.org/officeDocument/2006/relationships/ctrlProp" Target="../ctrlProps/ctrlProp129.xml"/><Relationship Id="rId22" Type="http://schemas.openxmlformats.org/officeDocument/2006/relationships/ctrlProp" Target="../ctrlProps/ctrlProp137.xml"/><Relationship Id="rId27" Type="http://schemas.openxmlformats.org/officeDocument/2006/relationships/ctrlProp" Target="../ctrlProps/ctrlProp142.xml"/><Relationship Id="rId30" Type="http://schemas.openxmlformats.org/officeDocument/2006/relationships/ctrlProp" Target="../ctrlProps/ctrlProp145.xml"/><Relationship Id="rId35" Type="http://schemas.openxmlformats.org/officeDocument/2006/relationships/ctrlProp" Target="../ctrlProps/ctrlProp150.xml"/><Relationship Id="rId43" Type="http://schemas.openxmlformats.org/officeDocument/2006/relationships/ctrlProp" Target="../ctrlProps/ctrlProp158.xml"/><Relationship Id="rId48" Type="http://schemas.openxmlformats.org/officeDocument/2006/relationships/ctrlProp" Target="../ctrlProps/ctrlProp163.xml"/><Relationship Id="rId56" Type="http://schemas.openxmlformats.org/officeDocument/2006/relationships/ctrlProp" Target="../ctrlProps/ctrlProp171.xml"/><Relationship Id="rId64" Type="http://schemas.openxmlformats.org/officeDocument/2006/relationships/ctrlProp" Target="../ctrlProps/ctrlProp179.xml"/><Relationship Id="rId69" Type="http://schemas.openxmlformats.org/officeDocument/2006/relationships/ctrlProp" Target="../ctrlProps/ctrlProp184.xml"/><Relationship Id="rId77" Type="http://schemas.openxmlformats.org/officeDocument/2006/relationships/ctrlProp" Target="../ctrlProps/ctrlProp192.xml"/><Relationship Id="rId8" Type="http://schemas.openxmlformats.org/officeDocument/2006/relationships/ctrlProp" Target="../ctrlProps/ctrlProp123.xml"/><Relationship Id="rId51" Type="http://schemas.openxmlformats.org/officeDocument/2006/relationships/ctrlProp" Target="../ctrlProps/ctrlProp166.xml"/><Relationship Id="rId72" Type="http://schemas.openxmlformats.org/officeDocument/2006/relationships/ctrlProp" Target="../ctrlProps/ctrlProp187.xml"/><Relationship Id="rId80" Type="http://schemas.openxmlformats.org/officeDocument/2006/relationships/ctrlProp" Target="../ctrlProps/ctrlProp195.xml"/><Relationship Id="rId85" Type="http://schemas.openxmlformats.org/officeDocument/2006/relationships/ctrlProp" Target="../ctrlProps/ctrlProp200.xml"/><Relationship Id="rId3" Type="http://schemas.openxmlformats.org/officeDocument/2006/relationships/vmlDrawing" Target="../drawings/vmlDrawing2.vml"/><Relationship Id="rId12" Type="http://schemas.openxmlformats.org/officeDocument/2006/relationships/ctrlProp" Target="../ctrlProps/ctrlProp127.xml"/><Relationship Id="rId17" Type="http://schemas.openxmlformats.org/officeDocument/2006/relationships/ctrlProp" Target="../ctrlProps/ctrlProp132.xml"/><Relationship Id="rId25" Type="http://schemas.openxmlformats.org/officeDocument/2006/relationships/ctrlProp" Target="../ctrlProps/ctrlProp140.xml"/><Relationship Id="rId33" Type="http://schemas.openxmlformats.org/officeDocument/2006/relationships/ctrlProp" Target="../ctrlProps/ctrlProp148.xml"/><Relationship Id="rId38" Type="http://schemas.openxmlformats.org/officeDocument/2006/relationships/ctrlProp" Target="../ctrlProps/ctrlProp153.xml"/><Relationship Id="rId46" Type="http://schemas.openxmlformats.org/officeDocument/2006/relationships/ctrlProp" Target="../ctrlProps/ctrlProp161.xml"/><Relationship Id="rId59" Type="http://schemas.openxmlformats.org/officeDocument/2006/relationships/ctrlProp" Target="../ctrlProps/ctrlProp174.xml"/><Relationship Id="rId67" Type="http://schemas.openxmlformats.org/officeDocument/2006/relationships/ctrlProp" Target="../ctrlProps/ctrlProp182.xml"/><Relationship Id="rId20" Type="http://schemas.openxmlformats.org/officeDocument/2006/relationships/ctrlProp" Target="../ctrlProps/ctrlProp135.xml"/><Relationship Id="rId41" Type="http://schemas.openxmlformats.org/officeDocument/2006/relationships/ctrlProp" Target="../ctrlProps/ctrlProp156.xml"/><Relationship Id="rId54" Type="http://schemas.openxmlformats.org/officeDocument/2006/relationships/ctrlProp" Target="../ctrlProps/ctrlProp169.xml"/><Relationship Id="rId62" Type="http://schemas.openxmlformats.org/officeDocument/2006/relationships/ctrlProp" Target="../ctrlProps/ctrlProp177.xml"/><Relationship Id="rId70" Type="http://schemas.openxmlformats.org/officeDocument/2006/relationships/ctrlProp" Target="../ctrlProps/ctrlProp185.xml"/><Relationship Id="rId75" Type="http://schemas.openxmlformats.org/officeDocument/2006/relationships/ctrlProp" Target="../ctrlProps/ctrlProp190.xml"/><Relationship Id="rId83" Type="http://schemas.openxmlformats.org/officeDocument/2006/relationships/ctrlProp" Target="../ctrlProps/ctrlProp198.xml"/><Relationship Id="rId88" Type="http://schemas.openxmlformats.org/officeDocument/2006/relationships/ctrlProp" Target="../ctrlProps/ctrlProp203.xml"/><Relationship Id="rId91" Type="http://schemas.openxmlformats.org/officeDocument/2006/relationships/ctrlProp" Target="../ctrlProps/ctrlProp206.xml"/><Relationship Id="rId1" Type="http://schemas.openxmlformats.org/officeDocument/2006/relationships/printerSettings" Target="../printerSettings/printerSettings3.bin"/><Relationship Id="rId6" Type="http://schemas.openxmlformats.org/officeDocument/2006/relationships/ctrlProp" Target="../ctrlProps/ctrlProp121.xml"/><Relationship Id="rId15" Type="http://schemas.openxmlformats.org/officeDocument/2006/relationships/ctrlProp" Target="../ctrlProps/ctrlProp130.xml"/><Relationship Id="rId23" Type="http://schemas.openxmlformats.org/officeDocument/2006/relationships/ctrlProp" Target="../ctrlProps/ctrlProp138.xml"/><Relationship Id="rId28" Type="http://schemas.openxmlformats.org/officeDocument/2006/relationships/ctrlProp" Target="../ctrlProps/ctrlProp143.xml"/><Relationship Id="rId36" Type="http://schemas.openxmlformats.org/officeDocument/2006/relationships/ctrlProp" Target="../ctrlProps/ctrlProp151.xml"/><Relationship Id="rId49" Type="http://schemas.openxmlformats.org/officeDocument/2006/relationships/ctrlProp" Target="../ctrlProps/ctrlProp164.xml"/><Relationship Id="rId57" Type="http://schemas.openxmlformats.org/officeDocument/2006/relationships/ctrlProp" Target="../ctrlProps/ctrlProp172.xml"/><Relationship Id="rId10" Type="http://schemas.openxmlformats.org/officeDocument/2006/relationships/ctrlProp" Target="../ctrlProps/ctrlProp125.xml"/><Relationship Id="rId31" Type="http://schemas.openxmlformats.org/officeDocument/2006/relationships/ctrlProp" Target="../ctrlProps/ctrlProp146.xml"/><Relationship Id="rId44" Type="http://schemas.openxmlformats.org/officeDocument/2006/relationships/ctrlProp" Target="../ctrlProps/ctrlProp159.xml"/><Relationship Id="rId52" Type="http://schemas.openxmlformats.org/officeDocument/2006/relationships/ctrlProp" Target="../ctrlProps/ctrlProp167.xml"/><Relationship Id="rId60" Type="http://schemas.openxmlformats.org/officeDocument/2006/relationships/ctrlProp" Target="../ctrlProps/ctrlProp175.xml"/><Relationship Id="rId65" Type="http://schemas.openxmlformats.org/officeDocument/2006/relationships/ctrlProp" Target="../ctrlProps/ctrlProp180.xml"/><Relationship Id="rId73" Type="http://schemas.openxmlformats.org/officeDocument/2006/relationships/ctrlProp" Target="../ctrlProps/ctrlProp188.xml"/><Relationship Id="rId78" Type="http://schemas.openxmlformats.org/officeDocument/2006/relationships/ctrlProp" Target="../ctrlProps/ctrlProp193.xml"/><Relationship Id="rId81" Type="http://schemas.openxmlformats.org/officeDocument/2006/relationships/ctrlProp" Target="../ctrlProps/ctrlProp196.xml"/><Relationship Id="rId86" Type="http://schemas.openxmlformats.org/officeDocument/2006/relationships/ctrlProp" Target="../ctrlProps/ctrlProp201.xml"/><Relationship Id="rId4" Type="http://schemas.openxmlformats.org/officeDocument/2006/relationships/ctrlProp" Target="../ctrlProps/ctrlProp119.xml"/><Relationship Id="rId9" Type="http://schemas.openxmlformats.org/officeDocument/2006/relationships/ctrlProp" Target="../ctrlProps/ctrlProp124.xml"/><Relationship Id="rId13" Type="http://schemas.openxmlformats.org/officeDocument/2006/relationships/ctrlProp" Target="../ctrlProps/ctrlProp128.xml"/><Relationship Id="rId18" Type="http://schemas.openxmlformats.org/officeDocument/2006/relationships/ctrlProp" Target="../ctrlProps/ctrlProp133.xml"/><Relationship Id="rId39" Type="http://schemas.openxmlformats.org/officeDocument/2006/relationships/ctrlProp" Target="../ctrlProps/ctrlProp154.xml"/><Relationship Id="rId34" Type="http://schemas.openxmlformats.org/officeDocument/2006/relationships/ctrlProp" Target="../ctrlProps/ctrlProp149.xml"/><Relationship Id="rId50" Type="http://schemas.openxmlformats.org/officeDocument/2006/relationships/ctrlProp" Target="../ctrlProps/ctrlProp165.xml"/><Relationship Id="rId55" Type="http://schemas.openxmlformats.org/officeDocument/2006/relationships/ctrlProp" Target="../ctrlProps/ctrlProp170.xml"/><Relationship Id="rId76" Type="http://schemas.openxmlformats.org/officeDocument/2006/relationships/ctrlProp" Target="../ctrlProps/ctrlProp191.xml"/><Relationship Id="rId7" Type="http://schemas.openxmlformats.org/officeDocument/2006/relationships/ctrlProp" Target="../ctrlProps/ctrlProp122.xml"/><Relationship Id="rId71" Type="http://schemas.openxmlformats.org/officeDocument/2006/relationships/ctrlProp" Target="../ctrlProps/ctrlProp186.xml"/><Relationship Id="rId2" Type="http://schemas.openxmlformats.org/officeDocument/2006/relationships/drawing" Target="../drawings/drawing3.xml"/><Relationship Id="rId29" Type="http://schemas.openxmlformats.org/officeDocument/2006/relationships/ctrlProp" Target="../ctrlProps/ctrlProp144.xml"/><Relationship Id="rId24" Type="http://schemas.openxmlformats.org/officeDocument/2006/relationships/ctrlProp" Target="../ctrlProps/ctrlProp139.xml"/><Relationship Id="rId40" Type="http://schemas.openxmlformats.org/officeDocument/2006/relationships/ctrlProp" Target="../ctrlProps/ctrlProp155.xml"/><Relationship Id="rId45" Type="http://schemas.openxmlformats.org/officeDocument/2006/relationships/ctrlProp" Target="../ctrlProps/ctrlProp160.xml"/><Relationship Id="rId66" Type="http://schemas.openxmlformats.org/officeDocument/2006/relationships/ctrlProp" Target="../ctrlProps/ctrlProp181.xml"/><Relationship Id="rId87" Type="http://schemas.openxmlformats.org/officeDocument/2006/relationships/ctrlProp" Target="../ctrlProps/ctrlProp202.xml"/><Relationship Id="rId61" Type="http://schemas.openxmlformats.org/officeDocument/2006/relationships/ctrlProp" Target="../ctrlProps/ctrlProp176.xml"/><Relationship Id="rId82" Type="http://schemas.openxmlformats.org/officeDocument/2006/relationships/ctrlProp" Target="../ctrlProps/ctrlProp197.xml"/><Relationship Id="rId19" Type="http://schemas.openxmlformats.org/officeDocument/2006/relationships/ctrlProp" Target="../ctrlProps/ctrlProp13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50"/>
  <sheetViews>
    <sheetView tabSelected="1" zoomScale="85" zoomScaleNormal="85" workbookViewId="0">
      <selection activeCell="C3" sqref="C3"/>
    </sheetView>
  </sheetViews>
  <sheetFormatPr defaultRowHeight="13.5" x14ac:dyDescent="0.15"/>
  <cols>
    <col min="2" max="2" width="13.26953125" customWidth="1"/>
    <col min="3" max="3" width="16.54296875" customWidth="1"/>
    <col min="4" max="4" width="24.36328125" customWidth="1"/>
    <col min="5" max="5" width="21" customWidth="1"/>
    <col min="6" max="6" width="6.7265625" bestFit="1" customWidth="1"/>
    <col min="7" max="7" width="19.453125" customWidth="1"/>
    <col min="10" max="10" width="8.7265625" hidden="1" customWidth="1"/>
    <col min="11" max="11" width="2.453125" hidden="1" customWidth="1"/>
    <col min="12" max="12" width="9.1796875" customWidth="1"/>
  </cols>
  <sheetData>
    <row r="1" spans="1:11" ht="20.25" customHeight="1" x14ac:dyDescent="0.15">
      <c r="A1" s="188"/>
      <c r="B1" s="189" t="s">
        <v>172</v>
      </c>
      <c r="C1" s="230" t="s">
        <v>173</v>
      </c>
      <c r="D1" s="231"/>
      <c r="E1" s="231"/>
      <c r="F1" s="231"/>
      <c r="G1" s="232"/>
      <c r="H1" s="236" t="s">
        <v>661</v>
      </c>
      <c r="I1" s="237"/>
    </row>
    <row r="2" spans="1:11" ht="29.25" customHeight="1" x14ac:dyDescent="0.15">
      <c r="A2" s="190"/>
      <c r="B2" s="191" t="str">
        <f>IF(J7="00000","","（")&amp;A3&amp;IF(J5="00000","",B4&amp;A5&amp;IF(J7="00000","","）"&amp;B6&amp;A7))</f>
        <v>条件１</v>
      </c>
      <c r="C2" s="192" t="s">
        <v>168</v>
      </c>
      <c r="D2" s="193" t="s">
        <v>268</v>
      </c>
      <c r="E2" s="194" t="s">
        <v>272</v>
      </c>
      <c r="F2" s="192" t="s">
        <v>40</v>
      </c>
      <c r="G2" s="195" t="s">
        <v>41</v>
      </c>
      <c r="H2" s="237"/>
      <c r="I2" s="237"/>
    </row>
    <row r="3" spans="1:11" ht="27" customHeight="1" x14ac:dyDescent="0.15">
      <c r="A3" s="196" t="s">
        <v>169</v>
      </c>
      <c r="B3" s="197" t="s">
        <v>174</v>
      </c>
      <c r="C3" s="169"/>
      <c r="D3" s="156"/>
      <c r="E3" s="94"/>
      <c r="F3" s="96"/>
      <c r="G3" s="97"/>
      <c r="J3" s="115" t="str">
        <f>(C3&lt;&gt;"")*1&amp;(D3&lt;&gt;"")*1&amp;(E3&lt;&gt;"")*1&amp;(F3&lt;&gt;"")*1&amp;(G3&lt;&gt;"")*1</f>
        <v>00000</v>
      </c>
      <c r="K3" s="115">
        <f>IF(B3="右のすべてを含む",0,1)</f>
        <v>0</v>
      </c>
    </row>
    <row r="4" spans="1:11" ht="22.5" customHeight="1" x14ac:dyDescent="0.15">
      <c r="A4" s="198"/>
      <c r="B4" s="229" t="s">
        <v>255</v>
      </c>
      <c r="C4" s="199" t="str">
        <f>IF(J3="00000","","←　条件１と別の条件を入れる場合は、左のセルで　「かつ」　か　「または」　を選択してから条件２に入力してください。")</f>
        <v/>
      </c>
      <c r="D4" s="200"/>
      <c r="E4" s="201"/>
      <c r="F4" s="200"/>
      <c r="G4" s="202"/>
      <c r="K4" s="115">
        <f>IF(B4="または",0,1)</f>
        <v>1</v>
      </c>
    </row>
    <row r="5" spans="1:11" ht="27" customHeight="1" x14ac:dyDescent="0.15">
      <c r="A5" s="196" t="s">
        <v>170</v>
      </c>
      <c r="B5" s="197" t="s">
        <v>174</v>
      </c>
      <c r="C5" s="95"/>
      <c r="D5" s="156"/>
      <c r="E5" s="94"/>
      <c r="F5" s="96"/>
      <c r="G5" s="97"/>
      <c r="J5" s="115" t="str">
        <f>(C5&lt;&gt;"")*1&amp;(D5&lt;&gt;"")*1&amp;(E5&lt;&gt;"")*1&amp;(F5&lt;&gt;"")*1&amp;(G5&lt;&gt;"")*1</f>
        <v>00000</v>
      </c>
      <c r="K5" s="115">
        <f>IF(B5="右のすべてを含む",0,1)</f>
        <v>0</v>
      </c>
    </row>
    <row r="6" spans="1:11" ht="22.5" customHeight="1" x14ac:dyDescent="0.15">
      <c r="A6" s="198"/>
      <c r="B6" s="229" t="s">
        <v>255</v>
      </c>
      <c r="C6" s="199" t="str">
        <f>IF(OR(J3="00000",J5="00000"),"","←　条件１・２と別の条件を入れる場合は、左のセルで　「かつ」　か　「または」　を選択してから条件３に入力してください。")</f>
        <v/>
      </c>
      <c r="D6" s="200"/>
      <c r="E6" s="201"/>
      <c r="F6" s="200"/>
      <c r="G6" s="202"/>
      <c r="K6" s="115">
        <f>IF(B6="または",0,1)</f>
        <v>1</v>
      </c>
    </row>
    <row r="7" spans="1:11" ht="26.25" customHeight="1" thickBot="1" x14ac:dyDescent="0.2">
      <c r="A7" s="203" t="s">
        <v>171</v>
      </c>
      <c r="B7" s="204" t="s">
        <v>174</v>
      </c>
      <c r="C7" s="99"/>
      <c r="D7" s="157"/>
      <c r="E7" s="98"/>
      <c r="F7" s="100"/>
      <c r="G7" s="101"/>
      <c r="J7" s="115" t="str">
        <f>(C7&lt;&gt;"")*1&amp;(D7&lt;&gt;"")*1&amp;(E7&lt;&gt;"")*1&amp;(F7&lt;&gt;"")*1&amp;(G7&lt;&gt;"")*1</f>
        <v>00000</v>
      </c>
      <c r="K7" s="115">
        <f>IF(B7="右のすべてを含む",0,1)</f>
        <v>0</v>
      </c>
    </row>
    <row r="8" spans="1:11" x14ac:dyDescent="0.15">
      <c r="A8" s="118"/>
      <c r="B8" s="118"/>
      <c r="C8" s="118"/>
      <c r="D8" s="118"/>
      <c r="E8" s="118"/>
      <c r="F8" s="118"/>
      <c r="G8" s="118"/>
    </row>
    <row r="9" spans="1:11" ht="34.15" customHeight="1" thickBot="1" x14ac:dyDescent="0.2">
      <c r="A9" s="205"/>
      <c r="B9" s="205"/>
      <c r="C9" s="118"/>
      <c r="D9" s="118"/>
      <c r="E9" s="118"/>
      <c r="F9" s="118"/>
      <c r="G9" s="118"/>
    </row>
    <row r="10" spans="1:11" ht="16.5" x14ac:dyDescent="0.15">
      <c r="A10" s="205"/>
      <c r="B10" s="206"/>
      <c r="C10" s="233" t="s">
        <v>262</v>
      </c>
      <c r="D10" s="234"/>
      <c r="E10" s="234"/>
      <c r="F10" s="234"/>
      <c r="G10" s="235"/>
    </row>
    <row r="11" spans="1:11" ht="23.25" customHeight="1" thickBot="1" x14ac:dyDescent="0.2">
      <c r="A11" s="205"/>
      <c r="B11" s="207"/>
      <c r="C11" s="208"/>
      <c r="D11" s="209" t="str">
        <f>IF(MAX(台帳!AK:AK)&gt;35,"※抽出結果が３０件を超えているので、条件を追加してください。","")</f>
        <v/>
      </c>
      <c r="E11" s="210"/>
      <c r="F11" s="210"/>
      <c r="G11" s="211"/>
    </row>
    <row r="12" spans="1:11" ht="21" customHeight="1" x14ac:dyDescent="0.15">
      <c r="A12" s="118"/>
      <c r="B12" s="212" t="s">
        <v>196</v>
      </c>
      <c r="C12" s="213" t="s">
        <v>168</v>
      </c>
      <c r="D12" s="192" t="s">
        <v>269</v>
      </c>
      <c r="E12" s="193" t="s">
        <v>273</v>
      </c>
      <c r="F12" s="192" t="s">
        <v>40</v>
      </c>
      <c r="G12" s="195" t="s">
        <v>41</v>
      </c>
      <c r="J12" t="s">
        <v>662</v>
      </c>
    </row>
    <row r="13" spans="1:11" x14ac:dyDescent="0.15">
      <c r="A13" s="214" t="str">
        <f>IFERROR(INDEX(台帳!$A$2:$J$1177,MATCH(ROW()-12,台帳!$AK$2:$AK$1177,0),COLUMN()),"")</f>
        <v/>
      </c>
      <c r="B13" s="227" t="str">
        <f>A13</f>
        <v/>
      </c>
      <c r="C13" s="215" t="str">
        <f>IFERROR(INDEX(台帳!$A$2:$J$1177,MATCH(ROW()-12,台帳!$AK$2:$AK$1177,0),COLUMN()-1),"")</f>
        <v/>
      </c>
      <c r="D13" s="162" t="str">
        <f>IFERROR(INDEX(台帳!$A$2:$J$1177,MATCH(ROW()-12,台帳!$AK$2:$AK$1177,0),COLUMN()-1),"")</f>
        <v/>
      </c>
      <c r="E13" s="216" t="str">
        <f>IFERROR(INDEX(台帳!$A$2:$J$1177,MATCH(ROW()-12,台帳!$AK$2:$AK$1177,0),COLUMN()-1),"")</f>
        <v/>
      </c>
      <c r="F13" s="162" t="str">
        <f>IFERROR(INDEX(台帳!$A$2:$J$1177,MATCH(ROW()-12,台帳!$AK$2:$AK$1177,0),COLUMN()-1),"")</f>
        <v/>
      </c>
      <c r="G13" s="217" t="str">
        <f>IFERROR(INDEX(台帳!$A$2:$J$1177,MATCH(ROW()-12,台帳!$AK$2:$AK$1177,0),COLUMN()-1),"")</f>
        <v/>
      </c>
      <c r="J13" t="s">
        <v>663</v>
      </c>
    </row>
    <row r="14" spans="1:11" x14ac:dyDescent="0.15">
      <c r="A14" s="214" t="str">
        <f>IFERROR(INDEX(台帳!$A$2:$J$1177,MATCH(ROW()-12,台帳!$AK$2:$AK$1177,0),COLUMN()),"")</f>
        <v/>
      </c>
      <c r="B14" s="227" t="str">
        <f t="shared" ref="B14:B47" si="0">A14</f>
        <v/>
      </c>
      <c r="C14" s="215" t="str">
        <f>IFERROR(INDEX(台帳!$A$2:$J$1177,MATCH(ROW()-12,台帳!$AK$2:$AK$1177,0),COLUMN()-1),"")</f>
        <v/>
      </c>
      <c r="D14" s="162" t="str">
        <f>IFERROR(INDEX(台帳!$A$2:$J$1177,MATCH(ROW()-12,台帳!$AK$2:$AK$1177,0),COLUMN()-1),"")</f>
        <v/>
      </c>
      <c r="E14" s="216" t="str">
        <f>IFERROR(INDEX(台帳!$A$2:$J$1177,MATCH(ROW()-12,台帳!$AK$2:$AK$1177,0),COLUMN()-1),"")</f>
        <v/>
      </c>
      <c r="F14" s="162" t="str">
        <f>IFERROR(INDEX(台帳!$A$2:$J$1177,MATCH(ROW()-12,台帳!$AK$2:$AK$1177,0),COLUMN()-1),"")</f>
        <v/>
      </c>
      <c r="G14" s="217" t="str">
        <f>IFERROR(INDEX(台帳!$A$2:$J$1177,MATCH(ROW()-12,台帳!$AK$2:$AK$1177,0),COLUMN()-1),"")</f>
        <v/>
      </c>
      <c r="J14" t="s">
        <v>664</v>
      </c>
    </row>
    <row r="15" spans="1:11" x14ac:dyDescent="0.15">
      <c r="A15" s="214" t="str">
        <f>IFERROR(INDEX(台帳!$A$2:$J$1177,MATCH(ROW()-12,台帳!$AK$2:$AK$1177,0),COLUMN()),"")</f>
        <v/>
      </c>
      <c r="B15" s="227" t="str">
        <f t="shared" si="0"/>
        <v/>
      </c>
      <c r="C15" s="215" t="str">
        <f>IFERROR(INDEX(台帳!$A$2:$J$1177,MATCH(ROW()-12,台帳!$AK$2:$AK$1177,0),COLUMN()-1),"")</f>
        <v/>
      </c>
      <c r="D15" s="162" t="str">
        <f>IFERROR(INDEX(台帳!$A$2:$J$1177,MATCH(ROW()-12,台帳!$AK$2:$AK$1177,0),COLUMN()-1),"")</f>
        <v/>
      </c>
      <c r="E15" s="216" t="str">
        <f>IFERROR(INDEX(台帳!$A$2:$J$1177,MATCH(ROW()-12,台帳!$AK$2:$AK$1177,0),COLUMN()-1),"")</f>
        <v/>
      </c>
      <c r="F15" s="162" t="str">
        <f>IFERROR(INDEX(台帳!$A$2:$J$1177,MATCH(ROW()-12,台帳!$AK$2:$AK$1177,0),COLUMN()-1),"")</f>
        <v/>
      </c>
      <c r="G15" s="217" t="str">
        <f>IFERROR(INDEX(台帳!$A$2:$J$1177,MATCH(ROW()-12,台帳!$AK$2:$AK$1177,0),COLUMN()-1),"")</f>
        <v/>
      </c>
      <c r="J15" t="s">
        <v>665</v>
      </c>
    </row>
    <row r="16" spans="1:11" x14ac:dyDescent="0.15">
      <c r="A16" s="214" t="str">
        <f>IFERROR(INDEX(台帳!$A$2:$J$1177,MATCH(ROW()-12,台帳!$AK$2:$AK$1177,0),COLUMN()),"")</f>
        <v/>
      </c>
      <c r="B16" s="227" t="str">
        <f t="shared" si="0"/>
        <v/>
      </c>
      <c r="C16" s="215" t="str">
        <f>IFERROR(INDEX(台帳!$A$2:$J$1177,MATCH(ROW()-12,台帳!$AK$2:$AK$1177,0),COLUMN()-1),"")</f>
        <v/>
      </c>
      <c r="D16" s="162" t="str">
        <f>IFERROR(INDEX(台帳!$A$2:$J$1177,MATCH(ROW()-12,台帳!$AK$2:$AK$1177,0),COLUMN()-1),"")</f>
        <v/>
      </c>
      <c r="E16" s="216" t="str">
        <f>IFERROR(INDEX(台帳!$A$2:$J$1177,MATCH(ROW()-12,台帳!$AK$2:$AK$1177,0),COLUMN()-1),"")</f>
        <v/>
      </c>
      <c r="F16" s="162" t="str">
        <f>IFERROR(INDEX(台帳!$A$2:$J$1177,MATCH(ROW()-12,台帳!$AK$2:$AK$1177,0),COLUMN()-1),"")</f>
        <v/>
      </c>
      <c r="G16" s="217" t="str">
        <f>IFERROR(INDEX(台帳!$A$2:$J$1177,MATCH(ROW()-12,台帳!$AK$2:$AK$1177,0),COLUMN()-1),"")</f>
        <v/>
      </c>
      <c r="J16" t="s">
        <v>666</v>
      </c>
    </row>
    <row r="17" spans="1:10" x14ac:dyDescent="0.15">
      <c r="A17" s="214" t="str">
        <f>IFERROR(INDEX(台帳!$A$2:$J$1177,MATCH(ROW()-12,台帳!$AK$2:$AK$1177,0),COLUMN()),"")</f>
        <v/>
      </c>
      <c r="B17" s="227" t="str">
        <f t="shared" si="0"/>
        <v/>
      </c>
      <c r="C17" s="215" t="str">
        <f>IFERROR(INDEX(台帳!$A$2:$J$1177,MATCH(ROW()-12,台帳!$AK$2:$AK$1177,0),COLUMN()-1),"")</f>
        <v/>
      </c>
      <c r="D17" s="162" t="str">
        <f>IFERROR(INDEX(台帳!$A$2:$J$1177,MATCH(ROW()-12,台帳!$AK$2:$AK$1177,0),COLUMN()-1),"")</f>
        <v/>
      </c>
      <c r="E17" s="216" t="str">
        <f>IFERROR(INDEX(台帳!$A$2:$J$1177,MATCH(ROW()-12,台帳!$AK$2:$AK$1177,0),COLUMN()-1),"")</f>
        <v/>
      </c>
      <c r="F17" s="162" t="str">
        <f>IFERROR(INDEX(台帳!$A$2:$J$1177,MATCH(ROW()-12,台帳!$AK$2:$AK$1177,0),COLUMN()-1),"")</f>
        <v/>
      </c>
      <c r="G17" s="217" t="str">
        <f>IFERROR(INDEX(台帳!$A$2:$J$1177,MATCH(ROW()-12,台帳!$AK$2:$AK$1177,0),COLUMN()-1),"")</f>
        <v/>
      </c>
      <c r="J17" t="s">
        <v>667</v>
      </c>
    </row>
    <row r="18" spans="1:10" x14ac:dyDescent="0.15">
      <c r="A18" s="214" t="str">
        <f>IFERROR(INDEX(台帳!$A$2:$J$1177,MATCH(ROW()-12,台帳!$AK$2:$AK$1177,0),COLUMN()),"")</f>
        <v/>
      </c>
      <c r="B18" s="227" t="str">
        <f t="shared" si="0"/>
        <v/>
      </c>
      <c r="C18" s="215" t="str">
        <f>IFERROR(INDEX(台帳!$A$2:$J$1177,MATCH(ROW()-12,台帳!$AK$2:$AK$1177,0),COLUMN()-1),"")</f>
        <v/>
      </c>
      <c r="D18" s="162" t="str">
        <f>IFERROR(INDEX(台帳!$A$2:$J$1177,MATCH(ROW()-12,台帳!$AK$2:$AK$1177,0),COLUMN()-1),"")</f>
        <v/>
      </c>
      <c r="E18" s="216" t="str">
        <f>IFERROR(INDEX(台帳!$A$2:$J$1177,MATCH(ROW()-12,台帳!$AK$2:$AK$1177,0),COLUMN()-1),"")</f>
        <v/>
      </c>
      <c r="F18" s="162" t="str">
        <f>IFERROR(INDEX(台帳!$A$2:$J$1177,MATCH(ROW()-12,台帳!$AK$2:$AK$1177,0),COLUMN()-1),"")</f>
        <v/>
      </c>
      <c r="G18" s="217" t="str">
        <f>IFERROR(INDEX(台帳!$A$2:$J$1177,MATCH(ROW()-12,台帳!$AK$2:$AK$1177,0),COLUMN()-1),"")</f>
        <v/>
      </c>
      <c r="J18" t="s">
        <v>668</v>
      </c>
    </row>
    <row r="19" spans="1:10" x14ac:dyDescent="0.15">
      <c r="A19" s="214" t="str">
        <f>IFERROR(INDEX(台帳!$A$2:$J$1177,MATCH(ROW()-12,台帳!$AK$2:$AK$1177,0),COLUMN()),"")</f>
        <v/>
      </c>
      <c r="B19" s="227" t="str">
        <f t="shared" si="0"/>
        <v/>
      </c>
      <c r="C19" s="215" t="str">
        <f>IFERROR(INDEX(台帳!$A$2:$J$1177,MATCH(ROW()-12,台帳!$AK$2:$AK$1177,0),COLUMN()-1),"")</f>
        <v/>
      </c>
      <c r="D19" s="162" t="str">
        <f>IFERROR(INDEX(台帳!$A$2:$J$1177,MATCH(ROW()-12,台帳!$AK$2:$AK$1177,0),COLUMN()-1),"")</f>
        <v/>
      </c>
      <c r="E19" s="216" t="str">
        <f>IFERROR(INDEX(台帳!$A$2:$J$1177,MATCH(ROW()-12,台帳!$AK$2:$AK$1177,0),COLUMN()-1),"")</f>
        <v/>
      </c>
      <c r="F19" s="162" t="str">
        <f>IFERROR(INDEX(台帳!$A$2:$J$1177,MATCH(ROW()-12,台帳!$AK$2:$AK$1177,0),COLUMN()-1),"")</f>
        <v/>
      </c>
      <c r="G19" s="217" t="str">
        <f>IFERROR(INDEX(台帳!$A$2:$J$1177,MATCH(ROW()-12,台帳!$AK$2:$AK$1177,0),COLUMN()-1),"")</f>
        <v/>
      </c>
      <c r="J19" t="s">
        <v>669</v>
      </c>
    </row>
    <row r="20" spans="1:10" x14ac:dyDescent="0.15">
      <c r="A20" s="214" t="str">
        <f>IFERROR(INDEX(台帳!$A$2:$J$1177,MATCH(ROW()-12,台帳!$AK$2:$AK$1177,0),COLUMN()),"")</f>
        <v/>
      </c>
      <c r="B20" s="227" t="str">
        <f t="shared" si="0"/>
        <v/>
      </c>
      <c r="C20" s="215" t="str">
        <f>IFERROR(INDEX(台帳!$A$2:$J$1177,MATCH(ROW()-12,台帳!$AK$2:$AK$1177,0),COLUMN()-1),"")</f>
        <v/>
      </c>
      <c r="D20" s="162" t="str">
        <f>IFERROR(INDEX(台帳!$A$2:$J$1177,MATCH(ROW()-12,台帳!$AK$2:$AK$1177,0),COLUMN()-1),"")</f>
        <v/>
      </c>
      <c r="E20" s="216" t="str">
        <f>IFERROR(INDEX(台帳!$A$2:$J$1177,MATCH(ROW()-12,台帳!$AK$2:$AK$1177,0),COLUMN()-1),"")</f>
        <v/>
      </c>
      <c r="F20" s="162" t="str">
        <f>IFERROR(INDEX(台帳!$A$2:$J$1177,MATCH(ROW()-12,台帳!$AK$2:$AK$1177,0),COLUMN()-1),"")</f>
        <v/>
      </c>
      <c r="G20" s="217" t="str">
        <f>IFERROR(INDEX(台帳!$A$2:$J$1177,MATCH(ROW()-12,台帳!$AK$2:$AK$1177,0),COLUMN()-1),"")</f>
        <v/>
      </c>
      <c r="J20" t="s">
        <v>670</v>
      </c>
    </row>
    <row r="21" spans="1:10" x14ac:dyDescent="0.15">
      <c r="A21" s="214" t="str">
        <f>IFERROR(INDEX(台帳!$A$2:$J$1177,MATCH(ROW()-12,台帳!$AK$2:$AK$1177,0),COLUMN()),"")</f>
        <v/>
      </c>
      <c r="B21" s="227" t="str">
        <f t="shared" si="0"/>
        <v/>
      </c>
      <c r="C21" s="215" t="str">
        <f>IFERROR(INDEX(台帳!$A$2:$J$1177,MATCH(ROW()-12,台帳!$AK$2:$AK$1177,0),COLUMN()-1),"")</f>
        <v/>
      </c>
      <c r="D21" s="162" t="str">
        <f>IFERROR(INDEX(台帳!$A$2:$J$1177,MATCH(ROW()-12,台帳!$AK$2:$AK$1177,0),COLUMN()-1),"")</f>
        <v/>
      </c>
      <c r="E21" s="216" t="str">
        <f>IFERROR(INDEX(台帳!$A$2:$J$1177,MATCH(ROW()-12,台帳!$AK$2:$AK$1177,0),COLUMN()-1),"")</f>
        <v/>
      </c>
      <c r="F21" s="162" t="str">
        <f>IFERROR(INDEX(台帳!$A$2:$J$1177,MATCH(ROW()-12,台帳!$AK$2:$AK$1177,0),COLUMN()-1),"")</f>
        <v/>
      </c>
      <c r="G21" s="217" t="str">
        <f>IFERROR(INDEX(台帳!$A$2:$J$1177,MATCH(ROW()-12,台帳!$AK$2:$AK$1177,0),COLUMN()-1),"")</f>
        <v/>
      </c>
      <c r="J21" t="s">
        <v>671</v>
      </c>
    </row>
    <row r="22" spans="1:10" x14ac:dyDescent="0.15">
      <c r="A22" s="214" t="str">
        <f>IFERROR(INDEX(台帳!$A$2:$J$1177,MATCH(ROW()-12,台帳!$AK$2:$AK$1177,0),COLUMN()),"")</f>
        <v/>
      </c>
      <c r="B22" s="227" t="str">
        <f t="shared" si="0"/>
        <v/>
      </c>
      <c r="C22" s="215" t="str">
        <f>IFERROR(INDEX(台帳!$A$2:$J$1177,MATCH(ROW()-12,台帳!$AK$2:$AK$1177,0),COLUMN()-1),"")</f>
        <v/>
      </c>
      <c r="D22" s="162" t="str">
        <f>IFERROR(INDEX(台帳!$A$2:$J$1177,MATCH(ROW()-12,台帳!$AK$2:$AK$1177,0),COLUMN()-1),"")</f>
        <v/>
      </c>
      <c r="E22" s="216" t="str">
        <f>IFERROR(INDEX(台帳!$A$2:$J$1177,MATCH(ROW()-12,台帳!$AK$2:$AK$1177,0),COLUMN()-1),"")</f>
        <v/>
      </c>
      <c r="F22" s="162" t="str">
        <f>IFERROR(INDEX(台帳!$A$2:$J$1177,MATCH(ROW()-12,台帳!$AK$2:$AK$1177,0),COLUMN()-1),"")</f>
        <v/>
      </c>
      <c r="G22" s="217" t="str">
        <f>IFERROR(INDEX(台帳!$A$2:$J$1177,MATCH(ROW()-12,台帳!$AK$2:$AK$1177,0),COLUMN()-1),"")</f>
        <v/>
      </c>
      <c r="J22" t="s">
        <v>672</v>
      </c>
    </row>
    <row r="23" spans="1:10" x14ac:dyDescent="0.15">
      <c r="A23" s="214" t="str">
        <f>IFERROR(INDEX(台帳!$A$2:$J$1177,MATCH(ROW()-12,台帳!$AK$2:$AK$1177,0),COLUMN()),"")</f>
        <v/>
      </c>
      <c r="B23" s="227" t="str">
        <f t="shared" si="0"/>
        <v/>
      </c>
      <c r="C23" s="215" t="str">
        <f>IFERROR(INDEX(台帳!$A$2:$J$1177,MATCH(ROW()-12,台帳!$AK$2:$AK$1177,0),COLUMN()-1),"")</f>
        <v/>
      </c>
      <c r="D23" s="162" t="str">
        <f>IFERROR(INDEX(台帳!$A$2:$J$1177,MATCH(ROW()-12,台帳!$AK$2:$AK$1177,0),COLUMN()-1),"")</f>
        <v/>
      </c>
      <c r="E23" s="216" t="str">
        <f>IFERROR(INDEX(台帳!$A$2:$J$1177,MATCH(ROW()-12,台帳!$AK$2:$AK$1177,0),COLUMN()-1),"")</f>
        <v/>
      </c>
      <c r="F23" s="162" t="str">
        <f>IFERROR(INDEX(台帳!$A$2:$J$1177,MATCH(ROW()-12,台帳!$AK$2:$AK$1177,0),COLUMN()-1),"")</f>
        <v/>
      </c>
      <c r="G23" s="217" t="str">
        <f>IFERROR(INDEX(台帳!$A$2:$J$1177,MATCH(ROW()-12,台帳!$AK$2:$AK$1177,0),COLUMN()-1),"")</f>
        <v/>
      </c>
      <c r="J23" t="s">
        <v>673</v>
      </c>
    </row>
    <row r="24" spans="1:10" x14ac:dyDescent="0.15">
      <c r="A24" s="214" t="str">
        <f>IFERROR(INDEX(台帳!$A$2:$J$1177,MATCH(ROW()-12,台帳!$AK$2:$AK$1177,0),COLUMN()),"")</f>
        <v/>
      </c>
      <c r="B24" s="227" t="str">
        <f t="shared" si="0"/>
        <v/>
      </c>
      <c r="C24" s="215" t="str">
        <f>IFERROR(INDEX(台帳!$A$2:$J$1177,MATCH(ROW()-12,台帳!$AK$2:$AK$1177,0),COLUMN()-1),"")</f>
        <v/>
      </c>
      <c r="D24" s="162" t="str">
        <f>IFERROR(INDEX(台帳!$A$2:$J$1177,MATCH(ROW()-12,台帳!$AK$2:$AK$1177,0),COLUMN()-1),"")</f>
        <v/>
      </c>
      <c r="E24" s="216" t="str">
        <f>IFERROR(INDEX(台帳!$A$2:$J$1177,MATCH(ROW()-12,台帳!$AK$2:$AK$1177,0),COLUMN()-1),"")</f>
        <v/>
      </c>
      <c r="F24" s="162" t="str">
        <f>IFERROR(INDEX(台帳!$A$2:$J$1177,MATCH(ROW()-12,台帳!$AK$2:$AK$1177,0),COLUMN()-1),"")</f>
        <v/>
      </c>
      <c r="G24" s="217" t="str">
        <f>IFERROR(INDEX(台帳!$A$2:$J$1177,MATCH(ROW()-12,台帳!$AK$2:$AK$1177,0),COLUMN()-1),"")</f>
        <v/>
      </c>
      <c r="J24" t="s">
        <v>674</v>
      </c>
    </row>
    <row r="25" spans="1:10" x14ac:dyDescent="0.15">
      <c r="A25" s="214" t="str">
        <f>IFERROR(INDEX(台帳!$A$2:$J$1177,MATCH(ROW()-12,台帳!$AK$2:$AK$1177,0),COLUMN()),"")</f>
        <v/>
      </c>
      <c r="B25" s="227" t="str">
        <f t="shared" si="0"/>
        <v/>
      </c>
      <c r="C25" s="215" t="str">
        <f>IFERROR(INDEX(台帳!$A$2:$J$1177,MATCH(ROW()-12,台帳!$AK$2:$AK$1177,0),COLUMN()-1),"")</f>
        <v/>
      </c>
      <c r="D25" s="162" t="str">
        <f>IFERROR(INDEX(台帳!$A$2:$J$1177,MATCH(ROW()-12,台帳!$AK$2:$AK$1177,0),COLUMN()-1),"")</f>
        <v/>
      </c>
      <c r="E25" s="216" t="str">
        <f>IFERROR(INDEX(台帳!$A$2:$J$1177,MATCH(ROW()-12,台帳!$AK$2:$AK$1177,0),COLUMN()-1),"")</f>
        <v/>
      </c>
      <c r="F25" s="162" t="str">
        <f>IFERROR(INDEX(台帳!$A$2:$J$1177,MATCH(ROW()-12,台帳!$AK$2:$AK$1177,0),COLUMN()-1),"")</f>
        <v/>
      </c>
      <c r="G25" s="217" t="str">
        <f>IFERROR(INDEX(台帳!$A$2:$J$1177,MATCH(ROW()-12,台帳!$AK$2:$AK$1177,0),COLUMN()-1),"")</f>
        <v/>
      </c>
      <c r="J25" t="s">
        <v>675</v>
      </c>
    </row>
    <row r="26" spans="1:10" x14ac:dyDescent="0.15">
      <c r="A26" s="214" t="str">
        <f>IFERROR(INDEX(台帳!$A$2:$J$1177,MATCH(ROW()-12,台帳!$AK$2:$AK$1177,0),COLUMN()),"")</f>
        <v/>
      </c>
      <c r="B26" s="227" t="str">
        <f t="shared" si="0"/>
        <v/>
      </c>
      <c r="C26" s="215" t="str">
        <f>IFERROR(INDEX(台帳!$A$2:$J$1177,MATCH(ROW()-12,台帳!$AK$2:$AK$1177,0),COLUMN()-1),"")</f>
        <v/>
      </c>
      <c r="D26" s="162" t="str">
        <f>IFERROR(INDEX(台帳!$A$2:$J$1177,MATCH(ROW()-12,台帳!$AK$2:$AK$1177,0),COLUMN()-1),"")</f>
        <v/>
      </c>
      <c r="E26" s="216" t="str">
        <f>IFERROR(INDEX(台帳!$A$2:$J$1177,MATCH(ROW()-12,台帳!$AK$2:$AK$1177,0),COLUMN()-1),"")</f>
        <v/>
      </c>
      <c r="F26" s="162" t="str">
        <f>IFERROR(INDEX(台帳!$A$2:$J$1177,MATCH(ROW()-12,台帳!$AK$2:$AK$1177,0),COLUMN()-1),"")</f>
        <v/>
      </c>
      <c r="G26" s="217" t="str">
        <f>IFERROR(INDEX(台帳!$A$2:$J$1177,MATCH(ROW()-12,台帳!$AK$2:$AK$1177,0),COLUMN()-1),"")</f>
        <v/>
      </c>
    </row>
    <row r="27" spans="1:10" x14ac:dyDescent="0.15">
      <c r="A27" s="214" t="str">
        <f>IFERROR(INDEX(台帳!$A$2:$J$1177,MATCH(ROW()-12,台帳!$AK$2:$AK$1177,0),COLUMN()),"")</f>
        <v/>
      </c>
      <c r="B27" s="227" t="str">
        <f t="shared" si="0"/>
        <v/>
      </c>
      <c r="C27" s="215" t="str">
        <f>IFERROR(INDEX(台帳!$A$2:$J$1177,MATCH(ROW()-12,台帳!$AK$2:$AK$1177,0),COLUMN()-1),"")</f>
        <v/>
      </c>
      <c r="D27" s="162" t="str">
        <f>IFERROR(INDEX(台帳!$A$2:$J$1177,MATCH(ROW()-12,台帳!$AK$2:$AK$1177,0),COLUMN()-1),"")</f>
        <v/>
      </c>
      <c r="E27" s="216" t="str">
        <f>IFERROR(INDEX(台帳!$A$2:$J$1177,MATCH(ROW()-12,台帳!$AK$2:$AK$1177,0),COLUMN()-1),"")</f>
        <v/>
      </c>
      <c r="F27" s="162" t="str">
        <f>IFERROR(INDEX(台帳!$A$2:$J$1177,MATCH(ROW()-12,台帳!$AK$2:$AK$1177,0),COLUMN()-1),"")</f>
        <v/>
      </c>
      <c r="G27" s="217" t="str">
        <f>IFERROR(INDEX(台帳!$A$2:$J$1177,MATCH(ROW()-12,台帳!$AK$2:$AK$1177,0),COLUMN()-1),"")</f>
        <v/>
      </c>
    </row>
    <row r="28" spans="1:10" x14ac:dyDescent="0.15">
      <c r="A28" s="214" t="str">
        <f>IFERROR(INDEX(台帳!$A$2:$J$1177,MATCH(ROW()-12,台帳!$AK$2:$AK$1177,0),COLUMN()),"")</f>
        <v/>
      </c>
      <c r="B28" s="227" t="str">
        <f t="shared" si="0"/>
        <v/>
      </c>
      <c r="C28" s="215" t="str">
        <f>IFERROR(INDEX(台帳!$A$2:$J$1177,MATCH(ROW()-12,台帳!$AK$2:$AK$1177,0),COLUMN()-1),"")</f>
        <v/>
      </c>
      <c r="D28" s="162" t="str">
        <f>IFERROR(INDEX(台帳!$A$2:$J$1177,MATCH(ROW()-12,台帳!$AK$2:$AK$1177,0),COLUMN()-1),"")</f>
        <v/>
      </c>
      <c r="E28" s="216" t="str">
        <f>IFERROR(INDEX(台帳!$A$2:$J$1177,MATCH(ROW()-12,台帳!$AK$2:$AK$1177,0),COLUMN()-1),"")</f>
        <v/>
      </c>
      <c r="F28" s="162" t="str">
        <f>IFERROR(INDEX(台帳!$A$2:$J$1177,MATCH(ROW()-12,台帳!$AK$2:$AK$1177,0),COLUMN()-1),"")</f>
        <v/>
      </c>
      <c r="G28" s="217" t="str">
        <f>IFERROR(INDEX(台帳!$A$2:$J$1177,MATCH(ROW()-12,台帳!$AK$2:$AK$1177,0),COLUMN()-1),"")</f>
        <v/>
      </c>
    </row>
    <row r="29" spans="1:10" x14ac:dyDescent="0.15">
      <c r="A29" s="214" t="str">
        <f>IFERROR(INDEX(台帳!$A$2:$J$1177,MATCH(ROW()-12,台帳!$AK$2:$AK$1177,0),COLUMN()),"")</f>
        <v/>
      </c>
      <c r="B29" s="227" t="str">
        <f t="shared" si="0"/>
        <v/>
      </c>
      <c r="C29" s="215" t="str">
        <f>IFERROR(INDEX(台帳!$A$2:$J$1177,MATCH(ROW()-12,台帳!$AK$2:$AK$1177,0),COLUMN()-1),"")</f>
        <v/>
      </c>
      <c r="D29" s="162" t="str">
        <f>IFERROR(INDEX(台帳!$A$2:$J$1177,MATCH(ROW()-12,台帳!$AK$2:$AK$1177,0),COLUMN()-1),"")</f>
        <v/>
      </c>
      <c r="E29" s="216" t="str">
        <f>IFERROR(INDEX(台帳!$A$2:$J$1177,MATCH(ROW()-12,台帳!$AK$2:$AK$1177,0),COLUMN()-1),"")</f>
        <v/>
      </c>
      <c r="F29" s="162" t="str">
        <f>IFERROR(INDEX(台帳!$A$2:$J$1177,MATCH(ROW()-12,台帳!$AK$2:$AK$1177,0),COLUMN()-1),"")</f>
        <v/>
      </c>
      <c r="G29" s="217" t="str">
        <f>IFERROR(INDEX(台帳!$A$2:$J$1177,MATCH(ROW()-12,台帳!$AK$2:$AK$1177,0),COLUMN()-1),"")</f>
        <v/>
      </c>
    </row>
    <row r="30" spans="1:10" x14ac:dyDescent="0.15">
      <c r="A30" s="214" t="str">
        <f>IFERROR(INDEX(台帳!$A$2:$J$1177,MATCH(ROW()-12,台帳!$AK$2:$AK$1177,0),COLUMN()),"")</f>
        <v/>
      </c>
      <c r="B30" s="227" t="str">
        <f t="shared" si="0"/>
        <v/>
      </c>
      <c r="C30" s="215" t="str">
        <f>IFERROR(INDEX(台帳!$A$2:$J$1177,MATCH(ROW()-12,台帳!$AK$2:$AK$1177,0),COLUMN()-1),"")</f>
        <v/>
      </c>
      <c r="D30" s="162" t="str">
        <f>IFERROR(INDEX(台帳!$A$2:$J$1177,MATCH(ROW()-12,台帳!$AK$2:$AK$1177,0),COLUMN()-1),"")</f>
        <v/>
      </c>
      <c r="E30" s="216" t="str">
        <f>IFERROR(INDEX(台帳!$A$2:$J$1177,MATCH(ROW()-12,台帳!$AK$2:$AK$1177,0),COLUMN()-1),"")</f>
        <v/>
      </c>
      <c r="F30" s="162" t="str">
        <f>IFERROR(INDEX(台帳!$A$2:$J$1177,MATCH(ROW()-12,台帳!$AK$2:$AK$1177,0),COLUMN()-1),"")</f>
        <v/>
      </c>
      <c r="G30" s="217" t="str">
        <f>IFERROR(INDEX(台帳!$A$2:$J$1177,MATCH(ROW()-12,台帳!$AK$2:$AK$1177,0),COLUMN()-1),"")</f>
        <v/>
      </c>
    </row>
    <row r="31" spans="1:10" x14ac:dyDescent="0.15">
      <c r="A31" s="214" t="str">
        <f>IFERROR(INDEX(台帳!$A$2:$J$1177,MATCH(ROW()-12,台帳!$AK$2:$AK$1177,0),COLUMN()),"")</f>
        <v/>
      </c>
      <c r="B31" s="227" t="str">
        <f t="shared" si="0"/>
        <v/>
      </c>
      <c r="C31" s="215" t="str">
        <f>IFERROR(INDEX(台帳!$A$2:$J$1177,MATCH(ROW()-12,台帳!$AK$2:$AK$1177,0),COLUMN()-1),"")</f>
        <v/>
      </c>
      <c r="D31" s="162" t="str">
        <f>IFERROR(INDEX(台帳!$A$2:$J$1177,MATCH(ROW()-12,台帳!$AK$2:$AK$1177,0),COLUMN()-1),"")</f>
        <v/>
      </c>
      <c r="E31" s="216" t="str">
        <f>IFERROR(INDEX(台帳!$A$2:$J$1177,MATCH(ROW()-12,台帳!$AK$2:$AK$1177,0),COLUMN()-1),"")</f>
        <v/>
      </c>
      <c r="F31" s="162" t="str">
        <f>IFERROR(INDEX(台帳!$A$2:$J$1177,MATCH(ROW()-12,台帳!$AK$2:$AK$1177,0),COLUMN()-1),"")</f>
        <v/>
      </c>
      <c r="G31" s="217" t="str">
        <f>IFERROR(INDEX(台帳!$A$2:$J$1177,MATCH(ROW()-12,台帳!$AK$2:$AK$1177,0),COLUMN()-1),"")</f>
        <v/>
      </c>
    </row>
    <row r="32" spans="1:10" x14ac:dyDescent="0.15">
      <c r="A32" s="214" t="str">
        <f>IFERROR(INDEX(台帳!$A$2:$J$1177,MATCH(ROW()-12,台帳!$AK$2:$AK$1177,0),COLUMN()),"")</f>
        <v/>
      </c>
      <c r="B32" s="227" t="str">
        <f t="shared" si="0"/>
        <v/>
      </c>
      <c r="C32" s="215" t="str">
        <f>IFERROR(INDEX(台帳!$A$2:$J$1177,MATCH(ROW()-12,台帳!$AK$2:$AK$1177,0),COLUMN()-1),"")</f>
        <v/>
      </c>
      <c r="D32" s="162" t="str">
        <f>IFERROR(INDEX(台帳!$A$2:$J$1177,MATCH(ROW()-12,台帳!$AK$2:$AK$1177,0),COLUMN()-1),"")</f>
        <v/>
      </c>
      <c r="E32" s="216" t="str">
        <f>IFERROR(INDEX(台帳!$A$2:$J$1177,MATCH(ROW()-12,台帳!$AK$2:$AK$1177,0),COLUMN()-1),"")</f>
        <v/>
      </c>
      <c r="F32" s="162" t="str">
        <f>IFERROR(INDEX(台帳!$A$2:$J$1177,MATCH(ROW()-12,台帳!$AK$2:$AK$1177,0),COLUMN()-1),"")</f>
        <v/>
      </c>
      <c r="G32" s="217" t="str">
        <f>IFERROR(INDEX(台帳!$A$2:$J$1177,MATCH(ROW()-12,台帳!$AK$2:$AK$1177,0),COLUMN()-1),"")</f>
        <v/>
      </c>
    </row>
    <row r="33" spans="1:8" x14ac:dyDescent="0.15">
      <c r="A33" s="214" t="str">
        <f>IFERROR(INDEX(台帳!$A$2:$J$1177,MATCH(ROW()-12,台帳!$AK$2:$AK$1177,0),COLUMN()),"")</f>
        <v/>
      </c>
      <c r="B33" s="227" t="str">
        <f t="shared" si="0"/>
        <v/>
      </c>
      <c r="C33" s="215" t="str">
        <f>IFERROR(INDEX(台帳!$A$2:$J$1177,MATCH(ROW()-12,台帳!$AK$2:$AK$1177,0),COLUMN()-1),"")</f>
        <v/>
      </c>
      <c r="D33" s="162" t="str">
        <f>IFERROR(INDEX(台帳!$A$2:$J$1177,MATCH(ROW()-12,台帳!$AK$2:$AK$1177,0),COLUMN()-1),"")</f>
        <v/>
      </c>
      <c r="E33" s="216" t="str">
        <f>IFERROR(INDEX(台帳!$A$2:$J$1177,MATCH(ROW()-12,台帳!$AK$2:$AK$1177,0),COLUMN()-1),"")</f>
        <v/>
      </c>
      <c r="F33" s="162" t="str">
        <f>IFERROR(INDEX(台帳!$A$2:$J$1177,MATCH(ROW()-12,台帳!$AK$2:$AK$1177,0),COLUMN()-1),"")</f>
        <v/>
      </c>
      <c r="G33" s="217" t="str">
        <f>IFERROR(INDEX(台帳!$A$2:$J$1177,MATCH(ROW()-12,台帳!$AK$2:$AK$1177,0),COLUMN()-1),"")</f>
        <v/>
      </c>
    </row>
    <row r="34" spans="1:8" x14ac:dyDescent="0.15">
      <c r="A34" s="214" t="str">
        <f>IFERROR(INDEX(台帳!$A$2:$J$1177,MATCH(ROW()-12,台帳!$AK$2:$AK$1177,0),COLUMN()),"")</f>
        <v/>
      </c>
      <c r="B34" s="227" t="str">
        <f t="shared" si="0"/>
        <v/>
      </c>
      <c r="C34" s="215" t="str">
        <f>IFERROR(INDEX(台帳!$A$2:$J$1177,MATCH(ROW()-12,台帳!$AK$2:$AK$1177,0),COLUMN()-1),"")</f>
        <v/>
      </c>
      <c r="D34" s="162" t="str">
        <f>IFERROR(INDEX(台帳!$A$2:$J$1177,MATCH(ROW()-12,台帳!$AK$2:$AK$1177,0),COLUMN()-1),"")</f>
        <v/>
      </c>
      <c r="E34" s="216" t="str">
        <f>IFERROR(INDEX(台帳!$A$2:$J$1177,MATCH(ROW()-12,台帳!$AK$2:$AK$1177,0),COLUMN()-1),"")</f>
        <v/>
      </c>
      <c r="F34" s="162" t="str">
        <f>IFERROR(INDEX(台帳!$A$2:$J$1177,MATCH(ROW()-12,台帳!$AK$2:$AK$1177,0),COLUMN()-1),"")</f>
        <v/>
      </c>
      <c r="G34" s="217" t="str">
        <f>IFERROR(INDEX(台帳!$A$2:$J$1177,MATCH(ROW()-12,台帳!$AK$2:$AK$1177,0),COLUMN()-1),"")</f>
        <v/>
      </c>
    </row>
    <row r="35" spans="1:8" x14ac:dyDescent="0.15">
      <c r="A35" s="214" t="str">
        <f>IFERROR(INDEX(台帳!$A$2:$J$1177,MATCH(ROW()-12,台帳!$AK$2:$AK$1177,0),COLUMN()),"")</f>
        <v/>
      </c>
      <c r="B35" s="227" t="str">
        <f t="shared" si="0"/>
        <v/>
      </c>
      <c r="C35" s="215" t="str">
        <f>IFERROR(INDEX(台帳!$A$2:$J$1177,MATCH(ROW()-12,台帳!$AK$2:$AK$1177,0),COLUMN()-1),"")</f>
        <v/>
      </c>
      <c r="D35" s="162" t="str">
        <f>IFERROR(INDEX(台帳!$A$2:$J$1177,MATCH(ROW()-12,台帳!$AK$2:$AK$1177,0),COLUMN()-1),"")</f>
        <v/>
      </c>
      <c r="E35" s="216" t="str">
        <f>IFERROR(INDEX(台帳!$A$2:$J$1177,MATCH(ROW()-12,台帳!$AK$2:$AK$1177,0),COLUMN()-1),"")</f>
        <v/>
      </c>
      <c r="F35" s="162" t="str">
        <f>IFERROR(INDEX(台帳!$A$2:$J$1177,MATCH(ROW()-12,台帳!$AK$2:$AK$1177,0),COLUMN()-1),"")</f>
        <v/>
      </c>
      <c r="G35" s="217" t="str">
        <f>IFERROR(INDEX(台帳!$A$2:$J$1177,MATCH(ROW()-12,台帳!$AK$2:$AK$1177,0),COLUMN()-1),"")</f>
        <v/>
      </c>
    </row>
    <row r="36" spans="1:8" x14ac:dyDescent="0.15">
      <c r="A36" s="214" t="str">
        <f>IFERROR(INDEX(台帳!$A$2:$J$1177,MATCH(ROW()-12,台帳!$AK$2:$AK$1177,0),COLUMN()),"")</f>
        <v/>
      </c>
      <c r="B36" s="227" t="str">
        <f t="shared" si="0"/>
        <v/>
      </c>
      <c r="C36" s="215" t="str">
        <f>IFERROR(INDEX(台帳!$A$2:$J$1177,MATCH(ROW()-12,台帳!$AK$2:$AK$1177,0),COLUMN()-1),"")</f>
        <v/>
      </c>
      <c r="D36" s="162" t="str">
        <f>IFERROR(INDEX(台帳!$A$2:$J$1177,MATCH(ROW()-12,台帳!$AK$2:$AK$1177,0),COLUMN()-1),"")</f>
        <v/>
      </c>
      <c r="E36" s="216" t="str">
        <f>IFERROR(INDEX(台帳!$A$2:$J$1177,MATCH(ROW()-12,台帳!$AK$2:$AK$1177,0),COLUMN()-1),"")</f>
        <v/>
      </c>
      <c r="F36" s="162" t="str">
        <f>IFERROR(INDEX(台帳!$A$2:$J$1177,MATCH(ROW()-12,台帳!$AK$2:$AK$1177,0),COLUMN()-1),"")</f>
        <v/>
      </c>
      <c r="G36" s="217" t="str">
        <f>IFERROR(INDEX(台帳!$A$2:$J$1177,MATCH(ROW()-12,台帳!$AK$2:$AK$1177,0),COLUMN()-1),"")</f>
        <v/>
      </c>
    </row>
    <row r="37" spans="1:8" x14ac:dyDescent="0.15">
      <c r="A37" s="214" t="str">
        <f>IFERROR(INDEX(台帳!$A$2:$J$1177,MATCH(ROW()-12,台帳!$AK$2:$AK$1177,0),COLUMN()),"")</f>
        <v/>
      </c>
      <c r="B37" s="227" t="str">
        <f t="shared" si="0"/>
        <v/>
      </c>
      <c r="C37" s="215" t="str">
        <f>IFERROR(INDEX(台帳!$A$2:$J$1177,MATCH(ROW()-12,台帳!$AK$2:$AK$1177,0),COLUMN()-1),"")</f>
        <v/>
      </c>
      <c r="D37" s="162" t="str">
        <f>IFERROR(INDEX(台帳!$A$2:$J$1177,MATCH(ROW()-12,台帳!$AK$2:$AK$1177,0),COLUMN()-1),"")</f>
        <v/>
      </c>
      <c r="E37" s="216" t="str">
        <f>IFERROR(INDEX(台帳!$A$2:$J$1177,MATCH(ROW()-12,台帳!$AK$2:$AK$1177,0),COLUMN()-1),"")</f>
        <v/>
      </c>
      <c r="F37" s="162" t="str">
        <f>IFERROR(INDEX(台帳!$A$2:$J$1177,MATCH(ROW()-12,台帳!$AK$2:$AK$1177,0),COLUMN()-1),"")</f>
        <v/>
      </c>
      <c r="G37" s="217" t="str">
        <f>IFERROR(INDEX(台帳!$A$2:$J$1177,MATCH(ROW()-12,台帳!$AK$2:$AK$1177,0),COLUMN()-1),"")</f>
        <v/>
      </c>
    </row>
    <row r="38" spans="1:8" x14ac:dyDescent="0.15">
      <c r="A38" s="214" t="str">
        <f>IFERROR(INDEX(台帳!$A$2:$J$1177,MATCH(ROW()-12,台帳!$AK$2:$AK$1177,0),COLUMN()),"")</f>
        <v/>
      </c>
      <c r="B38" s="227" t="str">
        <f t="shared" si="0"/>
        <v/>
      </c>
      <c r="C38" s="215" t="str">
        <f>IFERROR(INDEX(台帳!$A$2:$J$1177,MATCH(ROW()-12,台帳!$AK$2:$AK$1177,0),COLUMN()-1),"")</f>
        <v/>
      </c>
      <c r="D38" s="162" t="str">
        <f>IFERROR(INDEX(台帳!$A$2:$J$1177,MATCH(ROW()-12,台帳!$AK$2:$AK$1177,0),COLUMN()-1),"")</f>
        <v/>
      </c>
      <c r="E38" s="216" t="str">
        <f>IFERROR(INDEX(台帳!$A$2:$J$1177,MATCH(ROW()-12,台帳!$AK$2:$AK$1177,0),COLUMN()-1),"")</f>
        <v/>
      </c>
      <c r="F38" s="162" t="str">
        <f>IFERROR(INDEX(台帳!$A$2:$J$1177,MATCH(ROW()-12,台帳!$AK$2:$AK$1177,0),COLUMN()-1),"")</f>
        <v/>
      </c>
      <c r="G38" s="217" t="str">
        <f>IFERROR(INDEX(台帳!$A$2:$J$1177,MATCH(ROW()-12,台帳!$AK$2:$AK$1177,0),COLUMN()-1),"")</f>
        <v/>
      </c>
    </row>
    <row r="39" spans="1:8" x14ac:dyDescent="0.15">
      <c r="A39" s="214" t="str">
        <f>IFERROR(INDEX(台帳!$A$2:$J$1177,MATCH(ROW()-12,台帳!$AK$2:$AK$1177,0),COLUMN()),"")</f>
        <v/>
      </c>
      <c r="B39" s="227" t="str">
        <f t="shared" si="0"/>
        <v/>
      </c>
      <c r="C39" s="215" t="str">
        <f>IFERROR(INDEX(台帳!$A$2:$J$1177,MATCH(ROW()-12,台帳!$AK$2:$AK$1177,0),COLUMN()-1),"")</f>
        <v/>
      </c>
      <c r="D39" s="162" t="str">
        <f>IFERROR(INDEX(台帳!$A$2:$J$1177,MATCH(ROW()-12,台帳!$AK$2:$AK$1177,0),COLUMN()-1),"")</f>
        <v/>
      </c>
      <c r="E39" s="216" t="str">
        <f>IFERROR(INDEX(台帳!$A$2:$J$1177,MATCH(ROW()-12,台帳!$AK$2:$AK$1177,0),COLUMN()-1),"")</f>
        <v/>
      </c>
      <c r="F39" s="162" t="str">
        <f>IFERROR(INDEX(台帳!$A$2:$J$1177,MATCH(ROW()-12,台帳!$AK$2:$AK$1177,0),COLUMN()-1),"")</f>
        <v/>
      </c>
      <c r="G39" s="217" t="str">
        <f>IFERROR(INDEX(台帳!$A$2:$J$1177,MATCH(ROW()-12,台帳!$AK$2:$AK$1177,0),COLUMN()-1),"")</f>
        <v/>
      </c>
    </row>
    <row r="40" spans="1:8" x14ac:dyDescent="0.15">
      <c r="A40" s="214" t="str">
        <f>IFERROR(INDEX(台帳!$A$2:$J$1177,MATCH(ROW()-12,台帳!$AK$2:$AK$1177,0),COLUMN()),"")</f>
        <v/>
      </c>
      <c r="B40" s="227" t="str">
        <f t="shared" si="0"/>
        <v/>
      </c>
      <c r="C40" s="215" t="str">
        <f>IFERROR(INDEX(台帳!$A$2:$J$1177,MATCH(ROW()-12,台帳!$AK$2:$AK$1177,0),COLUMN()-1),"")</f>
        <v/>
      </c>
      <c r="D40" s="162" t="str">
        <f>IFERROR(INDEX(台帳!$A$2:$J$1177,MATCH(ROW()-12,台帳!$AK$2:$AK$1177,0),COLUMN()-1),"")</f>
        <v/>
      </c>
      <c r="E40" s="216" t="str">
        <f>IFERROR(INDEX(台帳!$A$2:$J$1177,MATCH(ROW()-12,台帳!$AK$2:$AK$1177,0),COLUMN()-1),"")</f>
        <v/>
      </c>
      <c r="F40" s="162" t="str">
        <f>IFERROR(INDEX(台帳!$A$2:$J$1177,MATCH(ROW()-12,台帳!$AK$2:$AK$1177,0),COLUMN()-1),"")</f>
        <v/>
      </c>
      <c r="G40" s="217" t="str">
        <f>IFERROR(INDEX(台帳!$A$2:$J$1177,MATCH(ROW()-12,台帳!$AK$2:$AK$1177,0),COLUMN()-1),"")</f>
        <v/>
      </c>
    </row>
    <row r="41" spans="1:8" x14ac:dyDescent="0.15">
      <c r="A41" s="214" t="str">
        <f>IFERROR(INDEX(台帳!$A$2:$J$1177,MATCH(ROW()-12,台帳!$AK$2:$AK$1177,0),COLUMN()),"")</f>
        <v/>
      </c>
      <c r="B41" s="227" t="str">
        <f t="shared" si="0"/>
        <v/>
      </c>
      <c r="C41" s="215" t="str">
        <f>IFERROR(INDEX(台帳!$A$2:$J$1177,MATCH(ROW()-12,台帳!$AK$2:$AK$1177,0),COLUMN()-1),"")</f>
        <v/>
      </c>
      <c r="D41" s="162" t="str">
        <f>IFERROR(INDEX(台帳!$A$2:$J$1177,MATCH(ROW()-12,台帳!$AK$2:$AK$1177,0),COLUMN()-1),"")</f>
        <v/>
      </c>
      <c r="E41" s="216" t="str">
        <f>IFERROR(INDEX(台帳!$A$2:$J$1177,MATCH(ROW()-12,台帳!$AK$2:$AK$1177,0),COLUMN()-1),"")</f>
        <v/>
      </c>
      <c r="F41" s="162" t="str">
        <f>IFERROR(INDEX(台帳!$A$2:$J$1177,MATCH(ROW()-12,台帳!$AK$2:$AK$1177,0),COLUMN()-1),"")</f>
        <v/>
      </c>
      <c r="G41" s="217" t="str">
        <f>IFERROR(INDEX(台帳!$A$2:$J$1177,MATCH(ROW()-12,台帳!$AK$2:$AK$1177,0),COLUMN()-1),"")</f>
        <v/>
      </c>
    </row>
    <row r="42" spans="1:8" x14ac:dyDescent="0.15">
      <c r="A42" s="214" t="str">
        <f>IFERROR(INDEX(台帳!$A$2:$J$1177,MATCH(ROW()-12,台帳!$AK$2:$AK$1177,0),COLUMN()),"")</f>
        <v/>
      </c>
      <c r="B42" s="227" t="str">
        <f t="shared" si="0"/>
        <v/>
      </c>
      <c r="C42" s="215" t="str">
        <f>IFERROR(INDEX(台帳!$A$2:$J$1177,MATCH(ROW()-12,台帳!$AK$2:$AK$1177,0),COLUMN()-1),"")</f>
        <v/>
      </c>
      <c r="D42" s="162" t="str">
        <f>IFERROR(INDEX(台帳!$A$2:$J$1177,MATCH(ROW()-12,台帳!$AK$2:$AK$1177,0),COLUMN()-1),"")</f>
        <v/>
      </c>
      <c r="E42" s="216" t="str">
        <f>IFERROR(INDEX(台帳!$A$2:$J$1177,MATCH(ROW()-12,台帳!$AK$2:$AK$1177,0),COLUMN()-1),"")</f>
        <v/>
      </c>
      <c r="F42" s="162" t="str">
        <f>IFERROR(INDEX(台帳!$A$2:$J$1177,MATCH(ROW()-12,台帳!$AK$2:$AK$1177,0),COLUMN()-1),"")</f>
        <v/>
      </c>
      <c r="G42" s="217" t="str">
        <f>IFERROR(INDEX(台帳!$A$2:$J$1177,MATCH(ROW()-12,台帳!$AK$2:$AK$1177,0),COLUMN()-1),"")</f>
        <v/>
      </c>
    </row>
    <row r="43" spans="1:8" x14ac:dyDescent="0.15">
      <c r="A43" s="214" t="str">
        <f>IFERROR(INDEX(台帳!$A$2:$J$1177,MATCH(ROW()-12,台帳!$AK$2:$AK$1177,0),COLUMN()),"")</f>
        <v/>
      </c>
      <c r="B43" s="227" t="str">
        <f t="shared" si="0"/>
        <v/>
      </c>
      <c r="C43" s="215" t="str">
        <f>IFERROR(INDEX(台帳!$A$2:$J$1177,MATCH(ROW()-12,台帳!$AK$2:$AK$1177,0),COLUMN()-1),"")</f>
        <v/>
      </c>
      <c r="D43" s="162" t="str">
        <f>IFERROR(INDEX(台帳!$A$2:$J$1177,MATCH(ROW()-12,台帳!$AK$2:$AK$1177,0),COLUMN()-1),"")</f>
        <v/>
      </c>
      <c r="E43" s="216" t="str">
        <f>IFERROR(INDEX(台帳!$A$2:$J$1177,MATCH(ROW()-12,台帳!$AK$2:$AK$1177,0),COLUMN()-1),"")</f>
        <v/>
      </c>
      <c r="F43" s="162" t="str">
        <f>IFERROR(INDEX(台帳!$A$2:$J$1177,MATCH(ROW()-12,台帳!$AK$2:$AK$1177,0),COLUMN()-1),"")</f>
        <v/>
      </c>
      <c r="G43" s="217" t="str">
        <f>IFERROR(INDEX(台帳!$A$2:$J$1177,MATCH(ROW()-12,台帳!$AK$2:$AK$1177,0),COLUMN()-1),"")</f>
        <v/>
      </c>
    </row>
    <row r="44" spans="1:8" x14ac:dyDescent="0.15">
      <c r="A44" s="214" t="str">
        <f>IFERROR(INDEX(台帳!$A$2:$J$1177,MATCH(ROW()-12,台帳!$AK$2:$AK$1177,0),COLUMN()),"")</f>
        <v/>
      </c>
      <c r="B44" s="227" t="str">
        <f t="shared" si="0"/>
        <v/>
      </c>
      <c r="C44" s="215" t="str">
        <f>IFERROR(INDEX(台帳!$A$2:$J$1177,MATCH(ROW()-12,台帳!$AK$2:$AK$1177,0),COLUMN()-1),"")</f>
        <v/>
      </c>
      <c r="D44" s="162" t="str">
        <f>IFERROR(INDEX(台帳!$A$2:$J$1177,MATCH(ROW()-12,台帳!$AK$2:$AK$1177,0),COLUMN()-1),"")</f>
        <v/>
      </c>
      <c r="E44" s="216" t="str">
        <f>IFERROR(INDEX(台帳!$A$2:$J$1177,MATCH(ROW()-12,台帳!$AK$2:$AK$1177,0),COLUMN()-1),"")</f>
        <v/>
      </c>
      <c r="F44" s="162" t="str">
        <f>IFERROR(INDEX(台帳!$A$2:$J$1177,MATCH(ROW()-12,台帳!$AK$2:$AK$1177,0),COLUMN()-1),"")</f>
        <v/>
      </c>
      <c r="G44" s="217" t="str">
        <f>IFERROR(INDEX(台帳!$A$2:$J$1177,MATCH(ROW()-12,台帳!$AK$2:$AK$1177,0),COLUMN()-1),"")</f>
        <v/>
      </c>
    </row>
    <row r="45" spans="1:8" x14ac:dyDescent="0.15">
      <c r="A45" s="214" t="str">
        <f>IFERROR(INDEX(台帳!$A$2:$J$1177,MATCH(ROW()-12,台帳!$AK$2:$AK$1177,0),COLUMN()),"")</f>
        <v/>
      </c>
      <c r="B45" s="227" t="str">
        <f t="shared" si="0"/>
        <v/>
      </c>
      <c r="C45" s="215" t="str">
        <f>IFERROR(INDEX(台帳!$A$2:$J$1177,MATCH(ROW()-12,台帳!$AK$2:$AK$1177,0),COLUMN()-1),"")</f>
        <v/>
      </c>
      <c r="D45" s="162" t="str">
        <f>IFERROR(INDEX(台帳!$A$2:$J$1177,MATCH(ROW()-12,台帳!$AK$2:$AK$1177,0),COLUMN()-1),"")</f>
        <v/>
      </c>
      <c r="E45" s="216" t="str">
        <f>IFERROR(INDEX(台帳!$A$2:$J$1177,MATCH(ROW()-12,台帳!$AK$2:$AK$1177,0),COLUMN()-1),"")</f>
        <v/>
      </c>
      <c r="F45" s="162" t="str">
        <f>IFERROR(INDEX(台帳!$A$2:$J$1177,MATCH(ROW()-12,台帳!$AK$2:$AK$1177,0),COLUMN()-1),"")</f>
        <v/>
      </c>
      <c r="G45" s="217" t="str">
        <f>IFERROR(INDEX(台帳!$A$2:$J$1177,MATCH(ROW()-12,台帳!$AK$2:$AK$1177,0),COLUMN()-1),"")</f>
        <v/>
      </c>
    </row>
    <row r="46" spans="1:8" x14ac:dyDescent="0.15">
      <c r="A46" s="214" t="str">
        <f>IFERROR(INDEX(台帳!$A$2:$J$1177,MATCH(ROW()-12,台帳!$AK$2:$AK$1177,0),COLUMN()),"")</f>
        <v/>
      </c>
      <c r="B46" s="227" t="str">
        <f t="shared" si="0"/>
        <v/>
      </c>
      <c r="C46" s="215" t="str">
        <f>IFERROR(INDEX(台帳!$A$2:$J$1177,MATCH(ROW()-12,台帳!$AK$2:$AK$1177,0),COLUMN()-1),"")</f>
        <v/>
      </c>
      <c r="D46" s="162" t="str">
        <f>IFERROR(INDEX(台帳!$A$2:$J$1177,MATCH(ROW()-12,台帳!$AK$2:$AK$1177,0),COLUMN()-1),"")</f>
        <v/>
      </c>
      <c r="E46" s="216" t="str">
        <f>IFERROR(INDEX(台帳!$A$2:$J$1177,MATCH(ROW()-12,台帳!$AK$2:$AK$1177,0),COLUMN()-1),"")</f>
        <v/>
      </c>
      <c r="F46" s="162" t="str">
        <f>IFERROR(INDEX(台帳!$A$2:$J$1177,MATCH(ROW()-12,台帳!$AK$2:$AK$1177,0),COLUMN()-1),"")</f>
        <v/>
      </c>
      <c r="G46" s="217" t="str">
        <f>IFERROR(INDEX(台帳!$A$2:$J$1177,MATCH(ROW()-12,台帳!$AK$2:$AK$1177,0),COLUMN()-1),"")</f>
        <v/>
      </c>
    </row>
    <row r="47" spans="1:8" ht="14.25" thickBot="1" x14ac:dyDescent="0.2">
      <c r="A47" s="214" t="str">
        <f>IFERROR(INDEX(台帳!$A$2:$J$1177,MATCH(ROW()-12,台帳!$AK$2:$AK$1177,0),COLUMN()),"")</f>
        <v/>
      </c>
      <c r="B47" s="228" t="str">
        <f t="shared" si="0"/>
        <v/>
      </c>
      <c r="C47" s="218" t="str">
        <f>IFERROR(INDEX(台帳!$A$2:$J$1177,MATCH(ROW()-12,台帳!$AK$2:$AK$1177,0),COLUMN()-1),"")</f>
        <v/>
      </c>
      <c r="D47" s="219" t="str">
        <f>IFERROR(INDEX(台帳!$A$2:$J$1177,MATCH(ROW()-12,台帳!$AK$2:$AK$1177,0),COLUMN()-1),"")</f>
        <v/>
      </c>
      <c r="E47" s="220" t="str">
        <f>IFERROR(INDEX(台帳!$A$2:$J$1177,MATCH(ROW()-12,台帳!$AK$2:$AK$1177,0),COLUMN()-1),"")</f>
        <v/>
      </c>
      <c r="F47" s="219" t="str">
        <f>IFERROR(INDEX(台帳!$A$2:$J$1177,MATCH(ROW()-12,台帳!$AK$2:$AK$1177,0),COLUMN()-1),"")</f>
        <v/>
      </c>
      <c r="G47" s="221" t="str">
        <f>IFERROR(INDEX(台帳!$A$2:$J$1177,MATCH(ROW()-12,台帳!$AK$2:$AK$1177,0),COLUMN()-1),"")</f>
        <v/>
      </c>
    </row>
    <row r="48" spans="1:8" x14ac:dyDescent="0.15">
      <c r="A48" s="177">
        <f>COUNTA(B13:B47)</f>
        <v>35</v>
      </c>
      <c r="B48" s="7"/>
      <c r="C48" s="7"/>
      <c r="D48" s="7"/>
      <c r="E48" s="7"/>
      <c r="F48" s="7"/>
      <c r="G48" s="7"/>
      <c r="H48" s="6"/>
    </row>
    <row r="49" spans="1:8" x14ac:dyDescent="0.15">
      <c r="A49" s="177" t="str">
        <f>IF(A48=35,"","申請用番号欄の数式が削除されました。元に戻すかファイルを開きなおしてください。")</f>
        <v/>
      </c>
      <c r="B49" s="7"/>
      <c r="C49" s="7"/>
      <c r="D49" s="7"/>
      <c r="E49" s="7"/>
      <c r="F49" s="7"/>
      <c r="G49" s="7"/>
      <c r="H49" s="6"/>
    </row>
    <row r="50" spans="1:8" x14ac:dyDescent="0.15">
      <c r="A50" s="6"/>
      <c r="B50" s="6"/>
      <c r="C50" s="6"/>
      <c r="D50" s="6"/>
      <c r="E50" s="6"/>
      <c r="F50" s="6"/>
      <c r="G50" s="6"/>
      <c r="H50" s="6"/>
    </row>
  </sheetData>
  <sheetProtection algorithmName="SHA-512" hashValue="jlJOXMoJViqF17r7qUo55j6LrFnJwLTYhyWIGPRwI8qoKIRwNsH5UEFt+mUef4l5p/9byQuXGT7IRmWeU1do7A==" saltValue="AhgNJG3NDoVqKoccJsUJtw==" spinCount="100000" sheet="1" selectLockedCells="1"/>
  <mergeCells count="3">
    <mergeCell ref="C1:G1"/>
    <mergeCell ref="C10:G10"/>
    <mergeCell ref="H1:I2"/>
  </mergeCells>
  <phoneticPr fontId="2"/>
  <conditionalFormatting sqref="A5:G5">
    <cfRule type="expression" dxfId="8" priority="5">
      <formula>OR($J$3="00000",$B$4="",$B$4="　")</formula>
    </cfRule>
  </conditionalFormatting>
  <conditionalFormatting sqref="A7:G7">
    <cfRule type="expression" dxfId="7" priority="6">
      <formula>OR($J$3="00000",$J$5="00000",$B$6="",$B$6="　")</formula>
    </cfRule>
  </conditionalFormatting>
  <conditionalFormatting sqref="B4:D4">
    <cfRule type="expression" dxfId="6" priority="2">
      <formula>$J$3="00000"</formula>
    </cfRule>
  </conditionalFormatting>
  <conditionalFormatting sqref="B6:D6">
    <cfRule type="expression" dxfId="5" priority="1">
      <formula>OR($J$3="00000",$J$5="00000")</formula>
    </cfRule>
  </conditionalFormatting>
  <dataValidations count="6">
    <dataValidation type="list" allowBlank="1" showInputMessage="1" showErrorMessage="1" sqref="B7 B3 B5" xr:uid="{00000000-0002-0000-0000-000000000000}">
      <formula1>"右のすべてを含む,右のどれかを含む"</formula1>
    </dataValidation>
    <dataValidation type="list" allowBlank="1" showInputMessage="1" showErrorMessage="1" sqref="B6 B4" xr:uid="{00000000-0002-0000-0000-000001000000}">
      <formula1>"　,かつ,または"</formula1>
    </dataValidation>
    <dataValidation imeMode="disabled" allowBlank="1" showInputMessage="1" showErrorMessage="1" sqref="F3 F5 F7" xr:uid="{00000000-0002-0000-0000-000002000000}"/>
    <dataValidation type="list" allowBlank="1" showInputMessage="1" sqref="E7 E3 E5" xr:uid="{00000000-0002-0000-0000-000003000000}">
      <formula1>$J$12:$J$35</formula1>
    </dataValidation>
    <dataValidation type="whole" operator="equal" allowBlank="1" showInputMessage="1" showErrorMessage="1" prompt="数式を消さないようにお願いします。" sqref="B13:B47" xr:uid="{3A124250-2E6A-4A07-8269-D11D0E1644FB}">
      <formula1>-10</formula1>
    </dataValidation>
    <dataValidation operator="equal" allowBlank="1" showInputMessage="1" showErrorMessage="1" sqref="C13:G47" xr:uid="{AE82DC7A-0ED4-4721-B3AE-2B676C449CE8}"/>
  </dataValidations>
  <pageMargins left="0.70866141732283472" right="0.70866141732283472" top="0.74803149606299213" bottom="0.74803149606299213"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F83"/>
  <sheetViews>
    <sheetView zoomScaleNormal="100" workbookViewId="0">
      <selection activeCell="C18" sqref="C18:V18"/>
    </sheetView>
  </sheetViews>
  <sheetFormatPr defaultColWidth="1.36328125" defaultRowHeight="17.25" customHeight="1" x14ac:dyDescent="0.15"/>
  <cols>
    <col min="1" max="1" width="1.54296875" style="25" customWidth="1"/>
    <col min="2" max="2" width="12.6328125" style="27" customWidth="1"/>
    <col min="3" max="28" width="1.36328125" style="27"/>
    <col min="29" max="29" width="1.36328125" style="27" customWidth="1"/>
    <col min="30" max="30" width="1.36328125" style="27"/>
    <col min="31" max="31" width="1.36328125" style="27" customWidth="1"/>
    <col min="32" max="32" width="1.36328125" style="27"/>
    <col min="33" max="33" width="1.36328125" style="27" customWidth="1"/>
    <col min="34" max="38" width="1.36328125" style="27"/>
    <col min="39" max="39" width="1.36328125" style="27" customWidth="1"/>
    <col min="40" max="40" width="1.7265625" style="27" customWidth="1"/>
    <col min="41" max="41" width="13.81640625" style="27" customWidth="1"/>
    <col min="42" max="42" width="1.36328125" style="27"/>
    <col min="43" max="43" width="18.1796875" style="27" customWidth="1"/>
    <col min="44" max="92" width="1.36328125" style="27"/>
    <col min="93" max="93" width="1.26953125" style="27" customWidth="1"/>
    <col min="94" max="16384" width="1.36328125" style="27"/>
  </cols>
  <sheetData>
    <row r="1" spans="1:58" ht="20.25" customHeight="1" x14ac:dyDescent="0.15">
      <c r="B1" s="26" t="s">
        <v>216</v>
      </c>
      <c r="D1" s="299" t="s">
        <v>2239</v>
      </c>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299"/>
      <c r="AK1" s="28"/>
      <c r="AL1" s="28"/>
      <c r="AO1" s="93" t="s">
        <v>28</v>
      </c>
      <c r="AQ1" s="238" t="s">
        <v>254</v>
      </c>
    </row>
    <row r="2" spans="1:58" ht="22.5" customHeight="1" x14ac:dyDescent="0.15">
      <c r="C2" s="29" t="s">
        <v>250</v>
      </c>
      <c r="AA2" s="186"/>
      <c r="AB2" s="186"/>
      <c r="AJ2" s="31"/>
      <c r="AK2" s="31"/>
      <c r="AL2" s="31"/>
      <c r="AO2" s="239" t="str">
        <f>IF((COUNTIF(AO5:AO79,"←未入力")+COUNTIF(AO5:AO79,"←エラー")+COUNTIF(AO5:AO79,"重複"))&gt;0,"エラー（未入力）が残っています","OK")</f>
        <v>エラー（未入力）が残っています</v>
      </c>
      <c r="AP2" s="32"/>
      <c r="AQ2" s="238"/>
      <c r="AR2" s="32"/>
      <c r="AS2" s="32"/>
      <c r="AT2" s="32"/>
      <c r="AU2" s="32"/>
      <c r="AV2" s="32"/>
      <c r="AW2" s="32"/>
      <c r="AX2" s="32"/>
      <c r="AY2" s="32"/>
      <c r="AZ2" s="32"/>
      <c r="BA2" s="32"/>
      <c r="BB2" s="32"/>
      <c r="BC2" s="32"/>
      <c r="BD2" s="32"/>
      <c r="BE2" s="32"/>
      <c r="BF2" s="32"/>
    </row>
    <row r="3" spans="1:58" ht="22.5" customHeight="1" x14ac:dyDescent="0.15">
      <c r="C3" s="33" t="s">
        <v>209</v>
      </c>
      <c r="AA3" s="186"/>
      <c r="AB3" s="186"/>
      <c r="AJ3" s="31"/>
      <c r="AK3" s="31"/>
      <c r="AL3" s="31"/>
      <c r="AO3" s="239"/>
      <c r="AP3" s="32"/>
      <c r="AQ3" s="238"/>
      <c r="AR3" s="32"/>
      <c r="AS3" s="32"/>
      <c r="AT3" s="32"/>
      <c r="AU3" s="32"/>
      <c r="AV3" s="32"/>
      <c r="AW3" s="32"/>
      <c r="AX3" s="32"/>
      <c r="AY3" s="32"/>
      <c r="AZ3" s="32"/>
      <c r="BA3" s="32"/>
      <c r="BB3" s="32"/>
      <c r="BC3" s="32"/>
      <c r="BD3" s="32"/>
      <c r="BE3" s="32"/>
      <c r="BF3" s="32"/>
    </row>
    <row r="4" spans="1:58" ht="12.75" customHeight="1" x14ac:dyDescent="0.15">
      <c r="B4" s="34"/>
      <c r="AJ4" s="31"/>
      <c r="AK4" s="31"/>
      <c r="AL4" s="31"/>
      <c r="AO4" s="240"/>
      <c r="AP4" s="35"/>
      <c r="AQ4" s="238"/>
      <c r="AR4" s="35"/>
      <c r="AS4" s="35"/>
      <c r="AT4" s="35"/>
      <c r="AU4" s="35"/>
      <c r="AV4" s="35"/>
      <c r="AW4" s="35"/>
      <c r="AX4" s="35"/>
      <c r="AY4" s="35"/>
      <c r="AZ4" s="35"/>
      <c r="BA4" s="35"/>
      <c r="BB4" s="35"/>
      <c r="BC4" s="35"/>
      <c r="BD4" s="35"/>
      <c r="BE4" s="35"/>
      <c r="BF4" s="35"/>
    </row>
    <row r="5" spans="1:58" ht="27" customHeight="1" x14ac:dyDescent="0.15">
      <c r="B5" s="27" t="s">
        <v>206</v>
      </c>
      <c r="C5" s="36"/>
      <c r="D5" s="37"/>
      <c r="E5" s="38" t="s">
        <v>217</v>
      </c>
      <c r="F5" s="275"/>
      <c r="G5" s="275"/>
      <c r="H5" s="39" t="s">
        <v>0</v>
      </c>
      <c r="I5" s="275"/>
      <c r="J5" s="275"/>
      <c r="K5" s="39" t="s">
        <v>1</v>
      </c>
      <c r="L5" s="275"/>
      <c r="M5" s="275"/>
      <c r="N5" s="39" t="s">
        <v>2</v>
      </c>
      <c r="O5" s="40"/>
      <c r="W5" s="186"/>
      <c r="AO5" s="41" t="str">
        <f>IF(OR(F5="",I5="",L5=""),"←未入力","←ＯＫ")</f>
        <v>←未入力</v>
      </c>
      <c r="AP5" s="42"/>
      <c r="AR5" s="42"/>
      <c r="AS5" s="42"/>
      <c r="AT5" s="42"/>
      <c r="AU5" s="42"/>
      <c r="AV5" s="42"/>
      <c r="AW5" s="42"/>
      <c r="AX5" s="42"/>
      <c r="AY5" s="42"/>
      <c r="AZ5" s="42"/>
      <c r="BA5" s="42"/>
      <c r="BB5" s="42"/>
      <c r="BC5" s="42"/>
      <c r="BD5" s="42"/>
      <c r="BE5" s="42"/>
      <c r="BF5" s="42"/>
    </row>
    <row r="6" spans="1:58" ht="11.25" customHeight="1" x14ac:dyDescent="0.15">
      <c r="C6" s="43"/>
      <c r="D6" s="44"/>
      <c r="E6" s="45"/>
      <c r="F6" s="46"/>
      <c r="G6" s="46"/>
      <c r="H6" s="46"/>
      <c r="I6" s="46"/>
      <c r="J6" s="46"/>
      <c r="K6" s="46"/>
      <c r="L6" s="46"/>
      <c r="M6" s="46"/>
      <c r="N6" s="46"/>
      <c r="O6" s="44"/>
      <c r="P6" s="47"/>
      <c r="Q6" s="47"/>
      <c r="R6" s="47"/>
      <c r="W6" s="186"/>
      <c r="AO6" s="48"/>
      <c r="AP6" s="42"/>
      <c r="AR6" s="42"/>
      <c r="AS6" s="42"/>
      <c r="AT6" s="42"/>
      <c r="AU6" s="42"/>
      <c r="AV6" s="42"/>
      <c r="AW6" s="42"/>
      <c r="AX6" s="42"/>
      <c r="AY6" s="42"/>
      <c r="AZ6" s="42"/>
      <c r="BA6" s="42"/>
      <c r="BB6" s="42"/>
      <c r="BC6" s="42"/>
      <c r="BD6" s="42"/>
      <c r="BE6" s="42"/>
      <c r="BF6" s="42"/>
    </row>
    <row r="7" spans="1:58" ht="17.25" customHeight="1" x14ac:dyDescent="0.15">
      <c r="B7" s="27" t="s">
        <v>27</v>
      </c>
      <c r="AO7" s="49"/>
    </row>
    <row r="8" spans="1:58" ht="15.75" customHeight="1" x14ac:dyDescent="0.15">
      <c r="B8" s="277" t="s">
        <v>3</v>
      </c>
      <c r="C8" s="278"/>
      <c r="D8" s="263"/>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5"/>
      <c r="AO8" s="50" t="str">
        <f>IF(D8="","←未入力","←ＯＫ")</f>
        <v>←未入力</v>
      </c>
      <c r="AP8" s="42"/>
      <c r="AQ8" s="42"/>
      <c r="AR8" s="42"/>
      <c r="AS8" s="42"/>
      <c r="AT8" s="42"/>
    </row>
    <row r="9" spans="1:58" ht="15.75" customHeight="1" x14ac:dyDescent="0.15">
      <c r="B9" s="282" t="s">
        <v>208</v>
      </c>
      <c r="C9" s="283"/>
      <c r="D9" s="260"/>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2"/>
      <c r="AO9" s="50" t="str">
        <f>IF(D9="","←未入力","←ＯＫ")</f>
        <v>←未入力</v>
      </c>
      <c r="AP9" s="42"/>
      <c r="AQ9" s="42"/>
      <c r="AR9" s="42"/>
      <c r="AS9" s="42"/>
      <c r="AT9" s="42"/>
    </row>
    <row r="10" spans="1:58" ht="15.75" customHeight="1" x14ac:dyDescent="0.15">
      <c r="B10" s="291" t="s">
        <v>207</v>
      </c>
      <c r="C10" s="292"/>
      <c r="D10" s="286" t="s">
        <v>4</v>
      </c>
      <c r="E10" s="287"/>
      <c r="F10" s="287"/>
      <c r="G10" s="287"/>
      <c r="H10" s="287"/>
      <c r="I10" s="266"/>
      <c r="J10" s="266"/>
      <c r="K10" s="266"/>
      <c r="L10" s="184" t="s">
        <v>5</v>
      </c>
      <c r="M10" s="266"/>
      <c r="N10" s="266"/>
      <c r="O10" s="266"/>
      <c r="P10" s="266"/>
      <c r="Q10" s="184" t="s">
        <v>6</v>
      </c>
      <c r="R10" s="184"/>
      <c r="S10" s="184"/>
      <c r="T10" s="184"/>
      <c r="U10" s="184"/>
      <c r="V10" s="184"/>
      <c r="W10" s="184"/>
      <c r="X10" s="184"/>
      <c r="Y10" s="184"/>
      <c r="Z10" s="184"/>
      <c r="AA10" s="184"/>
      <c r="AB10" s="184"/>
      <c r="AC10" s="184"/>
      <c r="AD10" s="184"/>
      <c r="AE10" s="184"/>
      <c r="AF10" s="184"/>
      <c r="AG10" s="184"/>
      <c r="AH10" s="184"/>
      <c r="AI10" s="184"/>
      <c r="AJ10" s="184"/>
      <c r="AK10" s="184"/>
      <c r="AL10" s="184"/>
      <c r="AM10" s="185"/>
      <c r="AO10" s="50" t="str">
        <f>IF(OR(I10="",M10=""),"←未入力","←ＯＫ")</f>
        <v>←未入力</v>
      </c>
      <c r="AP10" s="42"/>
      <c r="AQ10" s="42"/>
      <c r="AR10" s="42"/>
      <c r="AS10" s="42"/>
      <c r="AT10" s="42"/>
      <c r="AU10" s="42"/>
      <c r="AV10" s="42"/>
      <c r="AW10" s="42"/>
      <c r="AX10" s="42"/>
      <c r="AY10" s="42"/>
      <c r="AZ10" s="42"/>
    </row>
    <row r="11" spans="1:58" ht="15.75" customHeight="1" x14ac:dyDescent="0.15">
      <c r="B11" s="293"/>
      <c r="C11" s="294"/>
      <c r="D11" s="288"/>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90"/>
      <c r="AO11" s="50" t="str">
        <f>IF(D11="","←未入力","←ＯＫ")</f>
        <v>←未入力</v>
      </c>
      <c r="AP11" s="42"/>
      <c r="AQ11" s="42"/>
      <c r="AR11" s="42"/>
      <c r="AS11" s="42"/>
      <c r="AT11" s="42"/>
    </row>
    <row r="12" spans="1:58" ht="15.75" customHeight="1" x14ac:dyDescent="0.15">
      <c r="B12" s="284" t="s">
        <v>7</v>
      </c>
      <c r="C12" s="285"/>
      <c r="D12" s="251" t="s">
        <v>8</v>
      </c>
      <c r="E12" s="252"/>
      <c r="F12" s="252"/>
      <c r="G12" s="252"/>
      <c r="H12" s="252"/>
      <c r="I12" s="253"/>
      <c r="J12" s="241"/>
      <c r="K12" s="242"/>
      <c r="L12" s="242"/>
      <c r="M12" s="242"/>
      <c r="N12" s="242"/>
      <c r="O12" s="242"/>
      <c r="P12" s="242"/>
      <c r="Q12" s="242"/>
      <c r="R12" s="242"/>
      <c r="S12" s="267"/>
      <c r="T12" s="276" t="s">
        <v>9</v>
      </c>
      <c r="U12" s="276"/>
      <c r="V12" s="276"/>
      <c r="W12" s="276"/>
      <c r="X12" s="281"/>
      <c r="Y12" s="242"/>
      <c r="Z12" s="242"/>
      <c r="AA12" s="242"/>
      <c r="AB12" s="242"/>
      <c r="AC12" s="242"/>
      <c r="AD12" s="242"/>
      <c r="AE12" s="242"/>
      <c r="AF12" s="242"/>
      <c r="AG12" s="242"/>
      <c r="AH12" s="242"/>
      <c r="AI12" s="242"/>
      <c r="AJ12" s="242"/>
      <c r="AK12" s="242"/>
      <c r="AL12" s="242"/>
      <c r="AM12" s="267"/>
      <c r="AO12" s="50" t="str">
        <f>IF(OR(J12="",X12=""),"←未入力","←ＯＫ")</f>
        <v>←未入力</v>
      </c>
      <c r="AP12" s="42"/>
      <c r="AQ12" s="42"/>
      <c r="AR12" s="42"/>
      <c r="AS12" s="42"/>
      <c r="AT12" s="42"/>
      <c r="AU12" s="42"/>
      <c r="AV12" s="42"/>
      <c r="AW12" s="42"/>
      <c r="AX12" s="42"/>
      <c r="AY12" s="42"/>
      <c r="AZ12" s="42"/>
    </row>
    <row r="13" spans="1:58" ht="15.75" customHeight="1" x14ac:dyDescent="0.15">
      <c r="B13" s="284" t="s">
        <v>10</v>
      </c>
      <c r="C13" s="285"/>
      <c r="D13" s="251" t="s">
        <v>11</v>
      </c>
      <c r="E13" s="252"/>
      <c r="F13" s="252"/>
      <c r="G13" s="252"/>
      <c r="H13" s="252"/>
      <c r="I13" s="253"/>
      <c r="J13" s="279"/>
      <c r="K13" s="279"/>
      <c r="L13" s="279"/>
      <c r="M13" s="279"/>
      <c r="N13" s="279"/>
      <c r="O13" s="279"/>
      <c r="P13" s="279"/>
      <c r="Q13" s="279"/>
      <c r="R13" s="279"/>
      <c r="S13" s="279"/>
      <c r="T13" s="279"/>
      <c r="U13" s="279"/>
      <c r="V13" s="279"/>
      <c r="W13" s="251" t="s">
        <v>12</v>
      </c>
      <c r="X13" s="252"/>
      <c r="Y13" s="252"/>
      <c r="Z13" s="252"/>
      <c r="AA13" s="280"/>
      <c r="AB13" s="280"/>
      <c r="AC13" s="279"/>
      <c r="AD13" s="279"/>
      <c r="AE13" s="279"/>
      <c r="AF13" s="279"/>
      <c r="AG13" s="279"/>
      <c r="AH13" s="279"/>
      <c r="AI13" s="279"/>
      <c r="AJ13" s="279"/>
      <c r="AK13" s="279"/>
      <c r="AL13" s="279"/>
      <c r="AM13" s="279"/>
      <c r="AO13" s="50" t="str">
        <f>IF(OR(J13="",AC13=""),"←未入力","←ＯＫ")</f>
        <v>←未入力</v>
      </c>
      <c r="AP13" s="42"/>
      <c r="AQ13" s="42"/>
      <c r="AR13" s="42"/>
      <c r="AS13" s="42"/>
      <c r="AT13" s="42"/>
      <c r="AU13" s="42"/>
      <c r="AV13" s="42"/>
      <c r="AW13" s="42"/>
      <c r="AX13" s="42"/>
      <c r="AY13" s="42"/>
      <c r="AZ13" s="42"/>
    </row>
    <row r="14" spans="1:58" ht="15.75" customHeight="1" x14ac:dyDescent="0.15">
      <c r="B14" s="284" t="s">
        <v>13</v>
      </c>
      <c r="C14" s="285"/>
      <c r="D14" s="251" t="s">
        <v>11</v>
      </c>
      <c r="E14" s="252"/>
      <c r="F14" s="252"/>
      <c r="G14" s="252"/>
      <c r="H14" s="252"/>
      <c r="I14" s="253"/>
      <c r="J14" s="279"/>
      <c r="K14" s="279"/>
      <c r="L14" s="279"/>
      <c r="M14" s="279"/>
      <c r="N14" s="279"/>
      <c r="O14" s="279"/>
      <c r="P14" s="279"/>
      <c r="Q14" s="279"/>
      <c r="R14" s="279"/>
      <c r="S14" s="279"/>
      <c r="T14" s="279"/>
      <c r="U14" s="279"/>
      <c r="V14" s="279"/>
      <c r="W14" s="251" t="s">
        <v>12</v>
      </c>
      <c r="X14" s="252"/>
      <c r="Y14" s="252"/>
      <c r="Z14" s="252"/>
      <c r="AA14" s="252"/>
      <c r="AB14" s="252"/>
      <c r="AC14" s="241"/>
      <c r="AD14" s="242"/>
      <c r="AE14" s="242"/>
      <c r="AF14" s="242"/>
      <c r="AG14" s="242"/>
      <c r="AH14" s="242"/>
      <c r="AI14" s="242"/>
      <c r="AJ14" s="242"/>
      <c r="AK14" s="242"/>
      <c r="AL14" s="242"/>
      <c r="AM14" s="267"/>
      <c r="AO14" s="50" t="str">
        <f>IF(AC14="","←未入力","←ＯＫ")</f>
        <v>←未入力</v>
      </c>
      <c r="AP14" s="42"/>
      <c r="AQ14" s="42"/>
      <c r="AR14" s="42"/>
      <c r="AS14" s="42"/>
      <c r="AT14" s="42"/>
      <c r="AU14" s="42"/>
      <c r="AV14" s="42"/>
      <c r="AW14" s="42"/>
      <c r="AX14" s="42"/>
      <c r="AY14" s="42"/>
      <c r="AZ14" s="42"/>
    </row>
    <row r="15" spans="1:58" s="44" customFormat="1" ht="9" customHeight="1" x14ac:dyDescent="0.15">
      <c r="A15" s="51"/>
      <c r="B15" s="52"/>
      <c r="C15" s="53"/>
      <c r="D15" s="54"/>
      <c r="E15" s="54"/>
      <c r="F15" s="54"/>
      <c r="G15" s="54"/>
      <c r="H15" s="54"/>
      <c r="I15" s="54"/>
      <c r="J15" s="53"/>
      <c r="K15" s="53"/>
      <c r="L15" s="53"/>
      <c r="M15" s="53"/>
      <c r="N15" s="53"/>
      <c r="O15" s="53"/>
      <c r="P15" s="53"/>
      <c r="Q15" s="53"/>
      <c r="R15" s="53"/>
      <c r="S15" s="53"/>
      <c r="T15" s="53"/>
      <c r="U15" s="53"/>
      <c r="V15" s="54"/>
      <c r="W15" s="54"/>
      <c r="X15" s="54"/>
      <c r="Y15" s="54"/>
      <c r="Z15" s="54"/>
      <c r="AA15" s="54"/>
      <c r="AB15" s="53"/>
      <c r="AC15" s="53"/>
      <c r="AD15" s="53"/>
      <c r="AE15" s="53"/>
      <c r="AF15" s="53"/>
      <c r="AG15" s="53"/>
      <c r="AH15" s="53"/>
      <c r="AI15" s="53"/>
      <c r="AJ15" s="53"/>
      <c r="AK15" s="53"/>
      <c r="AL15" s="53"/>
      <c r="AO15" s="49"/>
    </row>
    <row r="16" spans="1:58" ht="17.25" customHeight="1" x14ac:dyDescent="0.15">
      <c r="B16" s="27" t="s">
        <v>26</v>
      </c>
      <c r="C16" s="116" t="s">
        <v>251</v>
      </c>
      <c r="D16" s="55"/>
      <c r="E16" s="55"/>
      <c r="F16" s="55"/>
      <c r="G16" s="55"/>
      <c r="H16" s="55"/>
      <c r="I16" s="55"/>
      <c r="J16" s="55"/>
      <c r="K16" s="55"/>
      <c r="L16" s="55"/>
      <c r="M16" s="56"/>
      <c r="N16" s="56"/>
      <c r="O16" s="56"/>
      <c r="P16" s="56"/>
      <c r="Q16" s="55"/>
      <c r="R16" s="55"/>
      <c r="S16" s="55"/>
      <c r="T16" s="55"/>
      <c r="U16" s="55"/>
      <c r="V16" s="57"/>
      <c r="W16" s="57"/>
      <c r="X16" s="57"/>
      <c r="Y16" s="57"/>
      <c r="Z16" s="57"/>
      <c r="AA16" s="57"/>
      <c r="AB16" s="57"/>
      <c r="AC16" s="57"/>
      <c r="AD16" s="57"/>
      <c r="AE16" s="57"/>
      <c r="AF16" s="57"/>
      <c r="AG16" s="57"/>
      <c r="AH16" s="56"/>
      <c r="AI16" s="56"/>
      <c r="AJ16" s="56"/>
      <c r="AK16" s="56"/>
      <c r="AL16" s="58"/>
      <c r="AO16" s="49"/>
    </row>
    <row r="17" spans="2:52" ht="17.25" customHeight="1" x14ac:dyDescent="0.15">
      <c r="B17" s="183" t="s">
        <v>21</v>
      </c>
      <c r="C17" s="241"/>
      <c r="D17" s="242"/>
      <c r="E17" s="242"/>
      <c r="F17" s="242"/>
      <c r="G17" s="242"/>
      <c r="H17" s="242"/>
      <c r="I17" s="242"/>
      <c r="J17" s="242"/>
      <c r="K17" s="242"/>
      <c r="L17" s="242"/>
      <c r="M17" s="242"/>
      <c r="N17" s="242"/>
      <c r="O17" s="242"/>
      <c r="P17" s="242"/>
      <c r="Q17" s="242"/>
      <c r="R17" s="242"/>
      <c r="S17" s="242"/>
      <c r="T17" s="242"/>
      <c r="U17" s="242"/>
      <c r="V17" s="242"/>
      <c r="W17" s="243" t="s">
        <v>210</v>
      </c>
      <c r="X17" s="244"/>
      <c r="Y17" s="244"/>
      <c r="Z17" s="244"/>
      <c r="AA17" s="244"/>
      <c r="AB17" s="244"/>
      <c r="AC17" s="244"/>
      <c r="AD17" s="245"/>
      <c r="AE17" s="246"/>
      <c r="AF17" s="246"/>
      <c r="AG17" s="246"/>
      <c r="AH17" s="246"/>
      <c r="AI17" s="246"/>
      <c r="AJ17" s="246"/>
      <c r="AK17" s="246"/>
      <c r="AL17" s="246"/>
      <c r="AO17" s="50" t="str">
        <f>IF(OR(C17="",AE17=""),"←未入力","←ＯＫ")</f>
        <v>←未入力</v>
      </c>
      <c r="AP17" s="42"/>
      <c r="AQ17" s="42"/>
      <c r="AR17" s="42"/>
      <c r="AS17" s="42"/>
      <c r="AT17" s="42"/>
      <c r="AU17" s="42"/>
      <c r="AV17" s="42"/>
      <c r="AW17" s="42"/>
      <c r="AX17" s="42"/>
      <c r="AY17" s="42"/>
      <c r="AZ17" s="42"/>
    </row>
    <row r="18" spans="2:52" ht="17.25" customHeight="1" x14ac:dyDescent="0.15">
      <c r="B18" s="59" t="s">
        <v>224</v>
      </c>
      <c r="C18" s="241"/>
      <c r="D18" s="242"/>
      <c r="E18" s="242"/>
      <c r="F18" s="242"/>
      <c r="G18" s="242"/>
      <c r="H18" s="242"/>
      <c r="I18" s="242"/>
      <c r="J18" s="242"/>
      <c r="K18" s="242"/>
      <c r="L18" s="242"/>
      <c r="M18" s="242"/>
      <c r="N18" s="242"/>
      <c r="O18" s="242"/>
      <c r="P18" s="242"/>
      <c r="Q18" s="242"/>
      <c r="R18" s="242"/>
      <c r="S18" s="242"/>
      <c r="T18" s="242"/>
      <c r="U18" s="242"/>
      <c r="V18" s="242"/>
      <c r="W18" s="243" t="s">
        <v>211</v>
      </c>
      <c r="X18" s="244"/>
      <c r="Y18" s="244"/>
      <c r="Z18" s="244"/>
      <c r="AA18" s="244"/>
      <c r="AB18" s="244"/>
      <c r="AC18" s="244"/>
      <c r="AD18" s="245"/>
      <c r="AE18" s="246"/>
      <c r="AF18" s="246"/>
      <c r="AG18" s="246"/>
      <c r="AH18" s="246"/>
      <c r="AI18" s="246"/>
      <c r="AJ18" s="246"/>
      <c r="AK18" s="246"/>
      <c r="AL18" s="246"/>
      <c r="AO18" s="50" t="str">
        <f>IF(OR(C18="",AE18=""),"←未入力","←ＯＫ")</f>
        <v>←未入力</v>
      </c>
      <c r="AP18" s="42"/>
      <c r="AQ18" s="42"/>
      <c r="AR18" s="42"/>
      <c r="AS18" s="42"/>
      <c r="AT18" s="42"/>
    </row>
    <row r="19" spans="2:52" ht="17.25" customHeight="1" x14ac:dyDescent="0.15">
      <c r="B19" s="182" t="s">
        <v>22</v>
      </c>
      <c r="C19" s="249"/>
      <c r="D19" s="250"/>
      <c r="E19" s="250"/>
      <c r="F19" s="250"/>
      <c r="G19" s="250"/>
      <c r="H19" s="250"/>
      <c r="I19" s="250"/>
      <c r="J19" s="250"/>
      <c r="K19" s="250"/>
      <c r="L19" s="250"/>
      <c r="M19" s="250"/>
      <c r="N19" s="250"/>
      <c r="O19" s="250"/>
      <c r="P19" s="250"/>
      <c r="Q19" s="250"/>
      <c r="R19" s="251" t="s">
        <v>23</v>
      </c>
      <c r="S19" s="252"/>
      <c r="T19" s="252"/>
      <c r="U19" s="252"/>
      <c r="V19" s="252"/>
      <c r="W19" s="252"/>
      <c r="X19" s="252"/>
      <c r="Y19" s="253"/>
      <c r="Z19" s="254"/>
      <c r="AA19" s="255"/>
      <c r="AB19" s="255"/>
      <c r="AC19" s="255"/>
      <c r="AD19" s="255"/>
      <c r="AE19" s="255"/>
      <c r="AF19" s="255"/>
      <c r="AG19" s="255"/>
      <c r="AH19" s="255"/>
      <c r="AI19" s="255"/>
      <c r="AJ19" s="255"/>
      <c r="AK19" s="255"/>
      <c r="AL19" s="256"/>
      <c r="AO19" s="50" t="str">
        <f>IF(OR(C19="",Z19=""),"←未入力","←ＯＫ")</f>
        <v>←未入力</v>
      </c>
      <c r="AP19" s="42"/>
      <c r="AQ19" s="42"/>
      <c r="AR19" s="42"/>
      <c r="AS19" s="42"/>
      <c r="AT19" s="42"/>
    </row>
    <row r="20" spans="2:52" ht="17.25" customHeight="1" x14ac:dyDescent="0.15">
      <c r="B20" s="181" t="s">
        <v>223</v>
      </c>
      <c r="C20" s="263"/>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5"/>
      <c r="AO20" s="50" t="str">
        <f>IF(C20="","←未入力","←ＯＫ")</f>
        <v>←未入力</v>
      </c>
      <c r="AP20" s="42"/>
      <c r="AQ20" s="42"/>
      <c r="AR20" s="42"/>
      <c r="AS20" s="42"/>
      <c r="AT20" s="42"/>
    </row>
    <row r="21" spans="2:52" ht="17.25" customHeight="1" x14ac:dyDescent="0.15">
      <c r="B21" s="182" t="s">
        <v>24</v>
      </c>
      <c r="C21" s="260"/>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2"/>
      <c r="AO21" s="50" t="str">
        <f>IF(C21="","←未入力","←ＯＫ")</f>
        <v>←未入力</v>
      </c>
      <c r="AP21" s="42"/>
      <c r="AQ21" s="42"/>
      <c r="AR21" s="42"/>
      <c r="AS21" s="42"/>
      <c r="AT21" s="42"/>
    </row>
    <row r="22" spans="2:52" ht="12.75" customHeight="1" x14ac:dyDescent="0.15">
      <c r="AO22" s="49"/>
    </row>
    <row r="23" spans="2:52" ht="17.25" customHeight="1" x14ac:dyDescent="0.15">
      <c r="B23" s="28" t="s">
        <v>212</v>
      </c>
      <c r="AB23" s="60"/>
      <c r="AO23" s="49"/>
    </row>
    <row r="24" spans="2:52" ht="17.25" customHeight="1" x14ac:dyDescent="0.15">
      <c r="B24" s="257" t="s">
        <v>14</v>
      </c>
      <c r="C24" s="258"/>
      <c r="D24" s="258"/>
      <c r="E24" s="258"/>
      <c r="F24" s="258"/>
      <c r="G24" s="258"/>
      <c r="H24" s="258"/>
      <c r="I24" s="258"/>
      <c r="J24" s="258"/>
      <c r="K24" s="258"/>
      <c r="L24" s="258"/>
      <c r="M24" s="258"/>
      <c r="N24" s="258"/>
      <c r="O24" s="258"/>
      <c r="P24" s="258"/>
      <c r="Q24" s="258"/>
      <c r="R24" s="258"/>
      <c r="S24" s="258"/>
      <c r="T24" s="258"/>
      <c r="U24" s="61"/>
      <c r="V24" s="61"/>
      <c r="W24" s="61"/>
      <c r="X24" s="61"/>
      <c r="Y24" s="62"/>
      <c r="Z24" s="62"/>
      <c r="AA24" s="62"/>
      <c r="AC24" s="62"/>
      <c r="AD24" s="62"/>
      <c r="AE24" s="62"/>
      <c r="AF24" s="62"/>
      <c r="AG24" s="62"/>
      <c r="AH24" s="62"/>
      <c r="AI24" s="62"/>
      <c r="AJ24" s="62"/>
      <c r="AK24" s="62"/>
      <c r="AL24" s="62"/>
      <c r="AM24" s="106" t="s">
        <v>15</v>
      </c>
      <c r="AO24" s="64"/>
    </row>
    <row r="25" spans="2:52" ht="14.25" customHeight="1" x14ac:dyDescent="0.15">
      <c r="B25" s="247" t="s">
        <v>16</v>
      </c>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142" t="b">
        <v>0</v>
      </c>
      <c r="AM25" s="222"/>
      <c r="AO25" s="50" t="str">
        <f>IF(AL25=TRUE,"←ＯＫ","←未入力")</f>
        <v>←未入力</v>
      </c>
      <c r="AP25" s="42"/>
      <c r="AQ25" s="42"/>
      <c r="AR25" s="42"/>
      <c r="AS25" s="42"/>
      <c r="AT25" s="42"/>
    </row>
    <row r="26" spans="2:52" ht="14.25" customHeight="1" x14ac:dyDescent="0.15">
      <c r="B26" s="247" t="s">
        <v>17</v>
      </c>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142" t="b">
        <v>0</v>
      </c>
      <c r="AM26" s="222"/>
      <c r="AO26" s="50" t="str">
        <f t="shared" ref="AO26:AO27" si="0">IF(AL26=TRUE,"←ＯＫ","←未入力")</f>
        <v>←未入力</v>
      </c>
      <c r="AP26" s="42"/>
      <c r="AQ26" s="42"/>
      <c r="AR26" s="42"/>
      <c r="AS26" s="42"/>
      <c r="AT26" s="42"/>
    </row>
    <row r="27" spans="2:52" ht="14.25" customHeight="1" x14ac:dyDescent="0.15">
      <c r="B27" s="247" t="s">
        <v>18</v>
      </c>
      <c r="C27" s="248"/>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142" t="b">
        <v>0</v>
      </c>
      <c r="AM27" s="222"/>
      <c r="AO27" s="50" t="str">
        <f t="shared" si="0"/>
        <v>←未入力</v>
      </c>
      <c r="AP27" s="42"/>
      <c r="AQ27" s="42"/>
      <c r="AR27" s="42"/>
      <c r="AS27" s="42"/>
      <c r="AT27" s="42"/>
    </row>
    <row r="28" spans="2:52" ht="3" customHeight="1" x14ac:dyDescent="0.15">
      <c r="B28" s="66"/>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223"/>
      <c r="AM28" s="224"/>
      <c r="AO28" s="64"/>
    </row>
    <row r="29" spans="2:52" ht="14.25" customHeight="1" x14ac:dyDescent="0.15">
      <c r="B29" s="69" t="s">
        <v>213</v>
      </c>
      <c r="C29" s="179"/>
      <c r="D29" s="179"/>
      <c r="E29" s="179"/>
      <c r="F29" s="179"/>
      <c r="G29" s="179"/>
      <c r="H29" s="179"/>
      <c r="I29" s="179"/>
      <c r="J29" s="179"/>
      <c r="K29" s="179"/>
      <c r="L29" s="179"/>
      <c r="M29" s="179"/>
      <c r="N29" s="179"/>
      <c r="O29" s="179"/>
      <c r="P29" s="179"/>
      <c r="Q29" s="179"/>
      <c r="R29" s="179"/>
      <c r="S29" s="179"/>
      <c r="T29" s="179"/>
      <c r="U29" s="179"/>
      <c r="V29" s="179"/>
      <c r="W29" s="179"/>
      <c r="X29" s="179"/>
      <c r="Y29" s="62"/>
      <c r="Z29" s="62"/>
      <c r="AA29" s="62"/>
      <c r="AC29" s="62"/>
      <c r="AD29" s="62"/>
      <c r="AE29" s="62"/>
      <c r="AF29" s="62"/>
      <c r="AG29" s="62"/>
      <c r="AH29" s="62"/>
      <c r="AI29" s="62"/>
      <c r="AJ29" s="62"/>
      <c r="AK29" s="62"/>
      <c r="AL29" s="225"/>
      <c r="AM29" s="226" t="s">
        <v>15</v>
      </c>
      <c r="AO29" s="64"/>
    </row>
    <row r="30" spans="2:52" ht="14.25" customHeight="1" x14ac:dyDescent="0.15">
      <c r="B30" s="247" t="s">
        <v>263</v>
      </c>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42" t="b">
        <v>0</v>
      </c>
      <c r="AM30" s="222"/>
      <c r="AO30" s="50" t="str">
        <f t="shared" ref="AO30:AO31" si="1">IF(AL30=TRUE,"←ＯＫ","←未入力")</f>
        <v>←未入力</v>
      </c>
      <c r="AP30" s="42"/>
      <c r="AQ30" s="42"/>
      <c r="AR30" s="42"/>
      <c r="AS30" s="42"/>
      <c r="AT30" s="42"/>
    </row>
    <row r="31" spans="2:52" ht="14.25" customHeight="1" x14ac:dyDescent="0.15">
      <c r="B31" s="247" t="s">
        <v>19</v>
      </c>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42" t="b">
        <v>0</v>
      </c>
      <c r="AM31" s="222"/>
      <c r="AO31" s="50" t="str">
        <f t="shared" si="1"/>
        <v>←未入力</v>
      </c>
      <c r="AP31" s="42"/>
      <c r="AQ31" s="42"/>
      <c r="AR31" s="42"/>
      <c r="AS31" s="42"/>
      <c r="AT31" s="42"/>
    </row>
    <row r="32" spans="2:52" ht="3" customHeight="1" x14ac:dyDescent="0.15">
      <c r="B32" s="7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223"/>
      <c r="AM32" s="224"/>
      <c r="AO32" s="64"/>
    </row>
    <row r="33" spans="1:46" ht="14.25" customHeight="1" x14ac:dyDescent="0.15">
      <c r="B33" s="69" t="s">
        <v>294</v>
      </c>
      <c r="C33" s="179"/>
      <c r="D33" s="179"/>
      <c r="E33" s="179"/>
      <c r="F33" s="179"/>
      <c r="G33" s="179"/>
      <c r="H33" s="179"/>
      <c r="I33" s="179"/>
      <c r="J33" s="179"/>
      <c r="K33" s="179"/>
      <c r="L33" s="179"/>
      <c r="M33" s="179"/>
      <c r="N33" s="179"/>
      <c r="O33" s="179"/>
      <c r="P33" s="179"/>
      <c r="Q33" s="179"/>
      <c r="R33" s="179"/>
      <c r="S33" s="179"/>
      <c r="T33" s="179"/>
      <c r="U33" s="179"/>
      <c r="V33" s="179"/>
      <c r="W33" s="179"/>
      <c r="X33" s="179"/>
      <c r="Y33" s="62"/>
      <c r="Z33" s="62"/>
      <c r="AA33" s="62"/>
      <c r="AC33" s="62"/>
      <c r="AD33" s="62"/>
      <c r="AE33" s="62"/>
      <c r="AF33" s="62"/>
      <c r="AG33" s="62"/>
      <c r="AH33" s="62"/>
      <c r="AI33" s="62"/>
      <c r="AJ33" s="62"/>
      <c r="AK33" s="62"/>
      <c r="AL33" s="225"/>
      <c r="AM33" s="226" t="s">
        <v>15</v>
      </c>
      <c r="AO33" s="64"/>
    </row>
    <row r="34" spans="1:46" ht="14.25" customHeight="1" x14ac:dyDescent="0.15">
      <c r="B34" s="247" t="s">
        <v>286</v>
      </c>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42" t="b">
        <v>0</v>
      </c>
      <c r="AM34" s="222"/>
      <c r="AO34" s="50" t="str">
        <f t="shared" ref="AO34:AO35" si="2">IF(AL34=TRUE,"←ＯＫ","←未入力")</f>
        <v>←未入力</v>
      </c>
      <c r="AP34" s="42"/>
      <c r="AQ34" s="42"/>
      <c r="AR34" s="42"/>
      <c r="AS34" s="42"/>
      <c r="AT34" s="42"/>
    </row>
    <row r="35" spans="1:46" ht="14.25" customHeight="1" x14ac:dyDescent="0.15">
      <c r="B35" s="247" t="s">
        <v>295</v>
      </c>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142" t="b">
        <v>0</v>
      </c>
      <c r="AM35" s="222"/>
      <c r="AO35" s="50" t="str">
        <f t="shared" si="2"/>
        <v>←未入力</v>
      </c>
      <c r="AP35" s="42"/>
      <c r="AQ35" s="42"/>
      <c r="AR35" s="42"/>
      <c r="AS35" s="42"/>
      <c r="AT35" s="42"/>
    </row>
    <row r="36" spans="1:46" ht="3" customHeight="1" x14ac:dyDescent="0.15">
      <c r="B36" s="70"/>
      <c r="C36" s="60" t="b">
        <v>0</v>
      </c>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8"/>
      <c r="AO36" s="64"/>
    </row>
    <row r="37" spans="1:46" ht="10.5" customHeight="1" x14ac:dyDescent="0.15">
      <c r="AO37" s="49"/>
    </row>
    <row r="38" spans="1:46" s="44" customFormat="1" ht="17.25" customHeight="1" x14ac:dyDescent="0.15">
      <c r="A38" s="51"/>
      <c r="B38" s="44" t="s">
        <v>25</v>
      </c>
      <c r="C38" s="71" t="s">
        <v>214</v>
      </c>
      <c r="AO38" s="49"/>
    </row>
    <row r="39" spans="1:46" s="44" customFormat="1" ht="17.25" customHeight="1" x14ac:dyDescent="0.15">
      <c r="A39" s="51"/>
      <c r="C39" s="71" t="s">
        <v>215</v>
      </c>
      <c r="AO39" s="49"/>
    </row>
    <row r="40" spans="1:46" s="44" customFormat="1" ht="17.25" customHeight="1" x14ac:dyDescent="0.15">
      <c r="A40" s="51"/>
      <c r="C40" s="274" t="s">
        <v>253</v>
      </c>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O40" s="49"/>
    </row>
    <row r="41" spans="1:46" s="44" customFormat="1" ht="17.25" customHeight="1" x14ac:dyDescent="0.15">
      <c r="A41" s="51"/>
      <c r="C41" s="274"/>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O41" s="49"/>
    </row>
    <row r="42" spans="1:46" s="44" customFormat="1" ht="17.25" customHeight="1" x14ac:dyDescent="0.15">
      <c r="A42" s="51"/>
      <c r="C42" s="72"/>
      <c r="D42" s="27"/>
      <c r="F42" s="27"/>
      <c r="AO42" s="49"/>
    </row>
    <row r="43" spans="1:46" ht="17.25" customHeight="1" x14ac:dyDescent="0.15">
      <c r="B43" s="180" t="s">
        <v>203</v>
      </c>
      <c r="C43" s="251" t="s">
        <v>270</v>
      </c>
      <c r="D43" s="252"/>
      <c r="E43" s="252"/>
      <c r="F43" s="252"/>
      <c r="G43" s="252"/>
      <c r="H43" s="252"/>
      <c r="I43" s="252"/>
      <c r="J43" s="252"/>
      <c r="K43" s="252"/>
      <c r="L43" s="252"/>
      <c r="M43" s="252"/>
      <c r="N43" s="252"/>
      <c r="O43" s="252"/>
      <c r="P43" s="252"/>
      <c r="Q43" s="253"/>
      <c r="R43" s="251" t="s">
        <v>271</v>
      </c>
      <c r="S43" s="252"/>
      <c r="T43" s="252"/>
      <c r="U43" s="252"/>
      <c r="V43" s="252"/>
      <c r="W43" s="252"/>
      <c r="X43" s="252"/>
      <c r="Y43" s="252"/>
      <c r="Z43" s="252"/>
      <c r="AA43" s="252"/>
      <c r="AB43" s="252"/>
      <c r="AC43" s="252"/>
      <c r="AD43" s="252"/>
      <c r="AE43" s="252"/>
      <c r="AF43" s="252"/>
      <c r="AG43" s="276" t="s">
        <v>219</v>
      </c>
      <c r="AH43" s="276"/>
      <c r="AI43" s="276"/>
      <c r="AJ43" s="276"/>
      <c r="AK43" s="276"/>
      <c r="AL43" s="276"/>
      <c r="AM43" s="276"/>
      <c r="AO43" s="49"/>
      <c r="AQ43" s="73" t="s">
        <v>293</v>
      </c>
      <c r="AR43" s="42"/>
      <c r="AS43" s="42"/>
      <c r="AT43" s="42"/>
    </row>
    <row r="44" spans="1:46" ht="15.75" customHeight="1" x14ac:dyDescent="0.15">
      <c r="A44" s="74">
        <v>1</v>
      </c>
      <c r="B44" s="24"/>
      <c r="C44" s="271" t="str">
        <f>IF(B44="","",VLOOKUP(IF(ISTEXT(B44),0,B44),台帳!$A$2:$K$1177,3,0))</f>
        <v/>
      </c>
      <c r="D44" s="272"/>
      <c r="E44" s="272"/>
      <c r="F44" s="272"/>
      <c r="G44" s="272"/>
      <c r="H44" s="272"/>
      <c r="I44" s="272"/>
      <c r="J44" s="272"/>
      <c r="K44" s="272"/>
      <c r="L44" s="272"/>
      <c r="M44" s="272"/>
      <c r="N44" s="272"/>
      <c r="O44" s="272"/>
      <c r="P44" s="272"/>
      <c r="Q44" s="273"/>
      <c r="R44" s="271" t="str">
        <f>IF(B44="","",VLOOKUP(IF(ISTEXT(B44),0,B44),台帳!$A$2:$K$1177,11,0))</f>
        <v/>
      </c>
      <c r="S44" s="272"/>
      <c r="T44" s="272"/>
      <c r="U44" s="272"/>
      <c r="V44" s="272"/>
      <c r="W44" s="272"/>
      <c r="X44" s="272"/>
      <c r="Y44" s="272"/>
      <c r="Z44" s="272"/>
      <c r="AA44" s="272"/>
      <c r="AB44" s="272"/>
      <c r="AC44" s="272"/>
      <c r="AD44" s="272"/>
      <c r="AE44" s="272"/>
      <c r="AF44" s="273"/>
      <c r="AG44" s="268" t="str">
        <f>IF(B44="","",VLOOKUP(IF(ISTEXT(B44),0,B44),台帳!$A$2:$K$1177,10,0))</f>
        <v/>
      </c>
      <c r="AH44" s="269"/>
      <c r="AI44" s="269"/>
      <c r="AJ44" s="269"/>
      <c r="AK44" s="269"/>
      <c r="AL44" s="269"/>
      <c r="AM44" s="270"/>
      <c r="AN44" s="159">
        <f>(B44&lt;100)*(B44&gt;0)</f>
        <v>0</v>
      </c>
      <c r="AO44" s="50" t="str">
        <f>IF(B44="","←未入力",IF(IFERROR(C44,1)=1,"←エラー",IF(COUNTIF(B44:B78,B44)&gt;1,"重複","")))</f>
        <v>←未入力</v>
      </c>
      <c r="AP44" s="42"/>
      <c r="AQ44" s="75" t="str">
        <f>IF(B44="","",VLOOKUP(IF(ISTEXT(B44),0,B44),台帳!$A$2:$K$1177,2,0))</f>
        <v/>
      </c>
      <c r="AR44" s="42"/>
      <c r="AS44" s="42"/>
      <c r="AT44" s="42"/>
    </row>
    <row r="45" spans="1:46" ht="15.75" customHeight="1" x14ac:dyDescent="0.15">
      <c r="A45" s="74">
        <v>2</v>
      </c>
      <c r="B45" s="24"/>
      <c r="C45" s="271" t="str">
        <f>IF(B45="","",VLOOKUP(IF(ISTEXT(B45),0,B45),台帳!$A$2:$K$1177,3,0))</f>
        <v/>
      </c>
      <c r="D45" s="272"/>
      <c r="E45" s="272"/>
      <c r="F45" s="272"/>
      <c r="G45" s="272"/>
      <c r="H45" s="272"/>
      <c r="I45" s="272"/>
      <c r="J45" s="272"/>
      <c r="K45" s="272"/>
      <c r="L45" s="272"/>
      <c r="M45" s="272"/>
      <c r="N45" s="272"/>
      <c r="O45" s="272"/>
      <c r="P45" s="272"/>
      <c r="Q45" s="273"/>
      <c r="R45" s="271" t="str">
        <f>IF(B45="","",VLOOKUP(IF(ISTEXT(B45),0,B45),台帳!$A$2:$K$1177,11,0))</f>
        <v/>
      </c>
      <c r="S45" s="272"/>
      <c r="T45" s="272"/>
      <c r="U45" s="272"/>
      <c r="V45" s="272"/>
      <c r="W45" s="272"/>
      <c r="X45" s="272"/>
      <c r="Y45" s="272"/>
      <c r="Z45" s="272"/>
      <c r="AA45" s="272"/>
      <c r="AB45" s="272"/>
      <c r="AC45" s="272"/>
      <c r="AD45" s="272"/>
      <c r="AE45" s="272"/>
      <c r="AF45" s="273"/>
      <c r="AG45" s="268" t="str">
        <f>IF(B45="","",VLOOKUP(IF(ISTEXT(B45),0,B45),台帳!$A$2:$K$1177,10,0))</f>
        <v/>
      </c>
      <c r="AH45" s="269"/>
      <c r="AI45" s="269"/>
      <c r="AJ45" s="269"/>
      <c r="AK45" s="269"/>
      <c r="AL45" s="269"/>
      <c r="AM45" s="270"/>
      <c r="AN45" s="159">
        <f t="shared" ref="AN45:AN78" si="3">(B45&lt;100)*(B45&gt;0)</f>
        <v>0</v>
      </c>
      <c r="AO45" s="50" t="str">
        <f>IF(AND(B45=0,SUM(B46:B$78)&gt;0),"←未入力",IF(IFERROR(C45,1)=1,"←エラー",IF(COUNTIF(B$44:B$78,B45)&gt;1,"重複","")))</f>
        <v/>
      </c>
      <c r="AP45" s="42"/>
      <c r="AQ45" s="75" t="str">
        <f>IF(B45="","",VLOOKUP(IF(ISTEXT(B45),0,B45),台帳!$A$2:$K$1177,2,0))</f>
        <v/>
      </c>
      <c r="AR45" s="42"/>
      <c r="AS45" s="42"/>
      <c r="AT45" s="42"/>
    </row>
    <row r="46" spans="1:46" ht="15.75" customHeight="1" x14ac:dyDescent="0.15">
      <c r="A46" s="74">
        <v>3</v>
      </c>
      <c r="B46" s="24"/>
      <c r="C46" s="271" t="str">
        <f>IF(B46="","",VLOOKUP(IF(ISTEXT(B46),0,B46),台帳!$A$2:$K$1177,3,0))</f>
        <v/>
      </c>
      <c r="D46" s="272"/>
      <c r="E46" s="272"/>
      <c r="F46" s="272"/>
      <c r="G46" s="272"/>
      <c r="H46" s="272"/>
      <c r="I46" s="272"/>
      <c r="J46" s="272"/>
      <c r="K46" s="272"/>
      <c r="L46" s="272"/>
      <c r="M46" s="272"/>
      <c r="N46" s="272"/>
      <c r="O46" s="272"/>
      <c r="P46" s="272"/>
      <c r="Q46" s="273"/>
      <c r="R46" s="271" t="str">
        <f>IF(B46="","",VLOOKUP(IF(ISTEXT(B46),0,B46),台帳!$A$2:$K$1177,11,0))</f>
        <v/>
      </c>
      <c r="S46" s="272"/>
      <c r="T46" s="272"/>
      <c r="U46" s="272"/>
      <c r="V46" s="272"/>
      <c r="W46" s="272"/>
      <c r="X46" s="272"/>
      <c r="Y46" s="272"/>
      <c r="Z46" s="272"/>
      <c r="AA46" s="272"/>
      <c r="AB46" s="272"/>
      <c r="AC46" s="272"/>
      <c r="AD46" s="272"/>
      <c r="AE46" s="272"/>
      <c r="AF46" s="273"/>
      <c r="AG46" s="268" t="str">
        <f>IF(B46="","",VLOOKUP(IF(ISTEXT(B46),0,B46),台帳!$A$2:$K$1177,10,0))</f>
        <v/>
      </c>
      <c r="AH46" s="269"/>
      <c r="AI46" s="269"/>
      <c r="AJ46" s="269"/>
      <c r="AK46" s="269"/>
      <c r="AL46" s="269"/>
      <c r="AM46" s="270"/>
      <c r="AN46" s="159">
        <f t="shared" si="3"/>
        <v>0</v>
      </c>
      <c r="AO46" s="50" t="str">
        <f>IF(AND(B46=0,SUM(B47:B$78)&gt;0),"←未入力",IF(IFERROR(C46,1)=1,"←エラー",IF(COUNTIF(B$44:B$78,B46)&gt;1,"重複","")))</f>
        <v/>
      </c>
      <c r="AP46" s="42"/>
      <c r="AQ46" s="75" t="str">
        <f>IF(B46="","",VLOOKUP(IF(ISTEXT(B46),0,B46),台帳!$A$2:$K$1177,2,0))</f>
        <v/>
      </c>
      <c r="AR46" s="42"/>
      <c r="AS46" s="42"/>
      <c r="AT46" s="42"/>
    </row>
    <row r="47" spans="1:46" ht="15.75" customHeight="1" x14ac:dyDescent="0.15">
      <c r="A47" s="74">
        <v>4</v>
      </c>
      <c r="B47" s="24"/>
      <c r="C47" s="271" t="str">
        <f>IF(B47="","",VLOOKUP(IF(ISTEXT(B47),0,B47),台帳!$A$2:$K$1177,3,0))</f>
        <v/>
      </c>
      <c r="D47" s="272"/>
      <c r="E47" s="272"/>
      <c r="F47" s="272"/>
      <c r="G47" s="272"/>
      <c r="H47" s="272"/>
      <c r="I47" s="272"/>
      <c r="J47" s="272"/>
      <c r="K47" s="272"/>
      <c r="L47" s="272"/>
      <c r="M47" s="272"/>
      <c r="N47" s="272"/>
      <c r="O47" s="272"/>
      <c r="P47" s="272"/>
      <c r="Q47" s="273"/>
      <c r="R47" s="271" t="str">
        <f>IF(B47="","",VLOOKUP(IF(ISTEXT(B47),0,B47),台帳!$A$2:$K$1177,11,0))</f>
        <v/>
      </c>
      <c r="S47" s="272"/>
      <c r="T47" s="272"/>
      <c r="U47" s="272"/>
      <c r="V47" s="272"/>
      <c r="W47" s="272"/>
      <c r="X47" s="272"/>
      <c r="Y47" s="272"/>
      <c r="Z47" s="272"/>
      <c r="AA47" s="272"/>
      <c r="AB47" s="272"/>
      <c r="AC47" s="272"/>
      <c r="AD47" s="272"/>
      <c r="AE47" s="272"/>
      <c r="AF47" s="273"/>
      <c r="AG47" s="268" t="str">
        <f>IF(B47="","",VLOOKUP(IF(ISTEXT(B47),0,B47),台帳!$A$2:$K$1177,10,0))</f>
        <v/>
      </c>
      <c r="AH47" s="269"/>
      <c r="AI47" s="269"/>
      <c r="AJ47" s="269"/>
      <c r="AK47" s="269"/>
      <c r="AL47" s="269"/>
      <c r="AM47" s="270"/>
      <c r="AN47" s="159">
        <f t="shared" si="3"/>
        <v>0</v>
      </c>
      <c r="AO47" s="50" t="str">
        <f>IF(AND(B47=0,SUM(B48:B$78)&gt;0),"←未入力",IF(IFERROR(C47,1)=1,"←エラー",IF(COUNTIF(B$44:B$78,B47)&gt;1,"重複","")))</f>
        <v/>
      </c>
      <c r="AP47" s="42"/>
      <c r="AQ47" s="75" t="str">
        <f>IF(B47="","",VLOOKUP(IF(ISTEXT(B47),0,B47),台帳!$A$2:$K$1177,2,0))</f>
        <v/>
      </c>
      <c r="AR47" s="42"/>
      <c r="AS47" s="42"/>
      <c r="AT47" s="42"/>
    </row>
    <row r="48" spans="1:46" ht="15.75" customHeight="1" x14ac:dyDescent="0.15">
      <c r="A48" s="74">
        <v>5</v>
      </c>
      <c r="B48" s="24"/>
      <c r="C48" s="271" t="str">
        <f>IF(B48="","",VLOOKUP(IF(ISTEXT(B48),0,B48),台帳!$A$2:$K$1177,3,0))</f>
        <v/>
      </c>
      <c r="D48" s="272"/>
      <c r="E48" s="272"/>
      <c r="F48" s="272"/>
      <c r="G48" s="272"/>
      <c r="H48" s="272"/>
      <c r="I48" s="272"/>
      <c r="J48" s="272"/>
      <c r="K48" s="272"/>
      <c r="L48" s="272"/>
      <c r="M48" s="272"/>
      <c r="N48" s="272"/>
      <c r="O48" s="272"/>
      <c r="P48" s="272"/>
      <c r="Q48" s="273"/>
      <c r="R48" s="271" t="str">
        <f>IF(B48="","",VLOOKUP(IF(ISTEXT(B48),0,B48),台帳!$A$2:$K$1177,11,0))</f>
        <v/>
      </c>
      <c r="S48" s="272"/>
      <c r="T48" s="272"/>
      <c r="U48" s="272"/>
      <c r="V48" s="272"/>
      <c r="W48" s="272"/>
      <c r="X48" s="272"/>
      <c r="Y48" s="272"/>
      <c r="Z48" s="272"/>
      <c r="AA48" s="272"/>
      <c r="AB48" s="272"/>
      <c r="AC48" s="272"/>
      <c r="AD48" s="272"/>
      <c r="AE48" s="272"/>
      <c r="AF48" s="273"/>
      <c r="AG48" s="268" t="str">
        <f>IF(B48="","",VLOOKUP(IF(ISTEXT(B48),0,B48),台帳!$A$2:$K$1177,10,0))</f>
        <v/>
      </c>
      <c r="AH48" s="269"/>
      <c r="AI48" s="269"/>
      <c r="AJ48" s="269"/>
      <c r="AK48" s="269"/>
      <c r="AL48" s="269"/>
      <c r="AM48" s="270"/>
      <c r="AN48" s="159">
        <f t="shared" si="3"/>
        <v>0</v>
      </c>
      <c r="AO48" s="50" t="str">
        <f>IF(AND(B48=0,SUM(B49:B$78)&gt;0),"←未入力",IF(IFERROR(C48,1)=1,"←エラー",IF(COUNTIF(B$44:B$78,B48)&gt;1,"重複","")))</f>
        <v/>
      </c>
      <c r="AP48" s="42"/>
      <c r="AQ48" s="75" t="str">
        <f>IF(B48="","",VLOOKUP(IF(ISTEXT(B48),0,B48),台帳!$A$2:$K$1177,2,0))</f>
        <v/>
      </c>
      <c r="AR48" s="42"/>
      <c r="AS48" s="42"/>
      <c r="AT48" s="42"/>
    </row>
    <row r="49" spans="1:46" ht="15.75" customHeight="1" x14ac:dyDescent="0.15">
      <c r="A49" s="74">
        <v>6</v>
      </c>
      <c r="B49" s="24"/>
      <c r="C49" s="271" t="str">
        <f>IF(B49="","",VLOOKUP(IF(ISTEXT(B49),0,B49),台帳!$A$2:$K$1177,3,0))</f>
        <v/>
      </c>
      <c r="D49" s="272"/>
      <c r="E49" s="272"/>
      <c r="F49" s="272"/>
      <c r="G49" s="272"/>
      <c r="H49" s="272"/>
      <c r="I49" s="272"/>
      <c r="J49" s="272"/>
      <c r="K49" s="272"/>
      <c r="L49" s="272"/>
      <c r="M49" s="272"/>
      <c r="N49" s="272"/>
      <c r="O49" s="272"/>
      <c r="P49" s="272"/>
      <c r="Q49" s="273"/>
      <c r="R49" s="271" t="str">
        <f>IF(B49="","",VLOOKUP(IF(ISTEXT(B49),0,B49),台帳!$A$2:$K$1177,11,0))</f>
        <v/>
      </c>
      <c r="S49" s="272"/>
      <c r="T49" s="272"/>
      <c r="U49" s="272"/>
      <c r="V49" s="272"/>
      <c r="W49" s="272"/>
      <c r="X49" s="272"/>
      <c r="Y49" s="272"/>
      <c r="Z49" s="272"/>
      <c r="AA49" s="272"/>
      <c r="AB49" s="272"/>
      <c r="AC49" s="272"/>
      <c r="AD49" s="272"/>
      <c r="AE49" s="272"/>
      <c r="AF49" s="273"/>
      <c r="AG49" s="268" t="str">
        <f>IF(B49="","",VLOOKUP(IF(ISTEXT(B49),0,B49),台帳!$A$2:$K$1177,10,0))</f>
        <v/>
      </c>
      <c r="AH49" s="269"/>
      <c r="AI49" s="269"/>
      <c r="AJ49" s="269"/>
      <c r="AK49" s="269"/>
      <c r="AL49" s="269"/>
      <c r="AM49" s="270"/>
      <c r="AN49" s="159">
        <f t="shared" si="3"/>
        <v>0</v>
      </c>
      <c r="AO49" s="50" t="str">
        <f>IF(AND(B49=0,SUM(B50:B$78)&gt;0),"←未入力",IF(IFERROR(C49,1)=1,"←エラー",IF(COUNTIF(B$44:B$78,B49)&gt;1,"重複","")))</f>
        <v/>
      </c>
      <c r="AP49" s="42"/>
      <c r="AQ49" s="75" t="str">
        <f>IF(B49="","",VLOOKUP(IF(ISTEXT(B49),0,B49),台帳!$A$2:$K$1177,2,0))</f>
        <v/>
      </c>
      <c r="AR49" s="42"/>
      <c r="AS49" s="42"/>
      <c r="AT49" s="42"/>
    </row>
    <row r="50" spans="1:46" ht="15.75" customHeight="1" x14ac:dyDescent="0.15">
      <c r="A50" s="74">
        <v>7</v>
      </c>
      <c r="B50" s="24"/>
      <c r="C50" s="271" t="str">
        <f>IF(B50="","",VLOOKUP(IF(ISTEXT(B50),0,B50),台帳!$A$2:$K$1177,3,0))</f>
        <v/>
      </c>
      <c r="D50" s="272"/>
      <c r="E50" s="272"/>
      <c r="F50" s="272"/>
      <c r="G50" s="272"/>
      <c r="H50" s="272"/>
      <c r="I50" s="272"/>
      <c r="J50" s="272"/>
      <c r="K50" s="272"/>
      <c r="L50" s="272"/>
      <c r="M50" s="272"/>
      <c r="N50" s="272"/>
      <c r="O50" s="272"/>
      <c r="P50" s="272"/>
      <c r="Q50" s="273"/>
      <c r="R50" s="271" t="str">
        <f>IF(B50="","",VLOOKUP(IF(ISTEXT(B50),0,B50),台帳!$A$2:$K$1177,11,0))</f>
        <v/>
      </c>
      <c r="S50" s="272"/>
      <c r="T50" s="272"/>
      <c r="U50" s="272"/>
      <c r="V50" s="272"/>
      <c r="W50" s="272"/>
      <c r="X50" s="272"/>
      <c r="Y50" s="272"/>
      <c r="Z50" s="272"/>
      <c r="AA50" s="272"/>
      <c r="AB50" s="272"/>
      <c r="AC50" s="272"/>
      <c r="AD50" s="272"/>
      <c r="AE50" s="272"/>
      <c r="AF50" s="273"/>
      <c r="AG50" s="268" t="str">
        <f>IF(B50="","",VLOOKUP(IF(ISTEXT(B50),0,B50),台帳!$A$2:$K$1177,10,0))</f>
        <v/>
      </c>
      <c r="AH50" s="269"/>
      <c r="AI50" s="269"/>
      <c r="AJ50" s="269"/>
      <c r="AK50" s="269"/>
      <c r="AL50" s="269"/>
      <c r="AM50" s="270"/>
      <c r="AN50" s="159">
        <f t="shared" si="3"/>
        <v>0</v>
      </c>
      <c r="AO50" s="50" t="str">
        <f>IF(AND(B50=0,SUM(B51:B$78)&gt;0),"←未入力",IF(IFERROR(C50,1)=1,"←エラー",IF(COUNTIF(B$44:B$78,B50)&gt;1,"重複","")))</f>
        <v/>
      </c>
      <c r="AP50" s="42"/>
      <c r="AQ50" s="75" t="str">
        <f>IF(B50="","",VLOOKUP(IF(ISTEXT(B50),0,B50),台帳!$A$2:$K$1177,2,0))</f>
        <v/>
      </c>
      <c r="AR50" s="42"/>
      <c r="AS50" s="42"/>
      <c r="AT50" s="42"/>
    </row>
    <row r="51" spans="1:46" ht="15.75" customHeight="1" x14ac:dyDescent="0.15">
      <c r="A51" s="74">
        <v>8</v>
      </c>
      <c r="B51" s="24"/>
      <c r="C51" s="271" t="str">
        <f>IF(B51="","",VLOOKUP(IF(ISTEXT(B51),0,B51),台帳!$A$2:$K$1177,3,0))</f>
        <v/>
      </c>
      <c r="D51" s="272"/>
      <c r="E51" s="272"/>
      <c r="F51" s="272"/>
      <c r="G51" s="272"/>
      <c r="H51" s="272"/>
      <c r="I51" s="272"/>
      <c r="J51" s="272"/>
      <c r="K51" s="272"/>
      <c r="L51" s="272"/>
      <c r="M51" s="272"/>
      <c r="N51" s="272"/>
      <c r="O51" s="272"/>
      <c r="P51" s="272"/>
      <c r="Q51" s="273"/>
      <c r="R51" s="271" t="str">
        <f>IF(B51="","",VLOOKUP(IF(ISTEXT(B51),0,B51),台帳!$A$2:$K$1177,11,0))</f>
        <v/>
      </c>
      <c r="S51" s="272"/>
      <c r="T51" s="272"/>
      <c r="U51" s="272"/>
      <c r="V51" s="272"/>
      <c r="W51" s="272"/>
      <c r="X51" s="272"/>
      <c r="Y51" s="272"/>
      <c r="Z51" s="272"/>
      <c r="AA51" s="272"/>
      <c r="AB51" s="272"/>
      <c r="AC51" s="272"/>
      <c r="AD51" s="272"/>
      <c r="AE51" s="272"/>
      <c r="AF51" s="273"/>
      <c r="AG51" s="268" t="str">
        <f>IF(B51="","",VLOOKUP(IF(ISTEXT(B51),0,B51),台帳!$A$2:$K$1177,10,0))</f>
        <v/>
      </c>
      <c r="AH51" s="269"/>
      <c r="AI51" s="269"/>
      <c r="AJ51" s="269"/>
      <c r="AK51" s="269"/>
      <c r="AL51" s="269"/>
      <c r="AM51" s="270"/>
      <c r="AN51" s="159">
        <f t="shared" si="3"/>
        <v>0</v>
      </c>
      <c r="AO51" s="50" t="str">
        <f>IF(AND(B51=0,SUM(B52:B$78)&gt;0),"←未入力",IF(IFERROR(C51,1)=1,"←エラー",IF(COUNTIF(B$44:B$78,B51)&gt;1,"重複","")))</f>
        <v/>
      </c>
      <c r="AP51" s="42"/>
      <c r="AQ51" s="75" t="str">
        <f>IF(B51="","",VLOOKUP(IF(ISTEXT(B51),0,B51),台帳!$A$2:$K$1177,2,0))</f>
        <v/>
      </c>
      <c r="AR51" s="42"/>
      <c r="AS51" s="42"/>
      <c r="AT51" s="42"/>
    </row>
    <row r="52" spans="1:46" ht="15.75" customHeight="1" x14ac:dyDescent="0.15">
      <c r="A52" s="74">
        <v>9</v>
      </c>
      <c r="B52" s="24"/>
      <c r="C52" s="271" t="str">
        <f>IF(B52="","",VLOOKUP(IF(ISTEXT(B52),0,B52),台帳!$A$2:$K$1177,3,0))</f>
        <v/>
      </c>
      <c r="D52" s="272"/>
      <c r="E52" s="272"/>
      <c r="F52" s="272"/>
      <c r="G52" s="272"/>
      <c r="H52" s="272"/>
      <c r="I52" s="272"/>
      <c r="J52" s="272"/>
      <c r="K52" s="272"/>
      <c r="L52" s="272"/>
      <c r="M52" s="272"/>
      <c r="N52" s="272"/>
      <c r="O52" s="272"/>
      <c r="P52" s="272"/>
      <c r="Q52" s="273"/>
      <c r="R52" s="271" t="str">
        <f>IF(B52="","",VLOOKUP(IF(ISTEXT(B52),0,B52),台帳!$A$2:$K$1177,11,0))</f>
        <v/>
      </c>
      <c r="S52" s="272"/>
      <c r="T52" s="272"/>
      <c r="U52" s="272"/>
      <c r="V52" s="272"/>
      <c r="W52" s="272"/>
      <c r="X52" s="272"/>
      <c r="Y52" s="272"/>
      <c r="Z52" s="272"/>
      <c r="AA52" s="272"/>
      <c r="AB52" s="272"/>
      <c r="AC52" s="272"/>
      <c r="AD52" s="272"/>
      <c r="AE52" s="272"/>
      <c r="AF52" s="273"/>
      <c r="AG52" s="268" t="str">
        <f>IF(B52="","",VLOOKUP(IF(ISTEXT(B52),0,B52),台帳!$A$2:$K$1177,10,0))</f>
        <v/>
      </c>
      <c r="AH52" s="269"/>
      <c r="AI52" s="269"/>
      <c r="AJ52" s="269"/>
      <c r="AK52" s="269"/>
      <c r="AL52" s="269"/>
      <c r="AM52" s="270"/>
      <c r="AN52" s="159">
        <f t="shared" si="3"/>
        <v>0</v>
      </c>
      <c r="AO52" s="50" t="str">
        <f>IF(AND(B52=0,SUM(B53:B$78)&gt;0),"←未入力",IF(IFERROR(C52,1)=1,"←エラー",IF(COUNTIF(B$44:B$78,B52)&gt;1,"重複","")))</f>
        <v/>
      </c>
      <c r="AP52" s="42"/>
      <c r="AQ52" s="75" t="str">
        <f>IF(B52="","",VLOOKUP(IF(ISTEXT(B52),0,B52),台帳!$A$2:$K$1177,2,0))</f>
        <v/>
      </c>
      <c r="AR52" s="42"/>
      <c r="AS52" s="42"/>
      <c r="AT52" s="42"/>
    </row>
    <row r="53" spans="1:46" ht="15.75" customHeight="1" x14ac:dyDescent="0.15">
      <c r="A53" s="74">
        <v>10</v>
      </c>
      <c r="B53" s="24"/>
      <c r="C53" s="271" t="str">
        <f>IF(B53="","",VLOOKUP(IF(ISTEXT(B53),0,B53),台帳!$A$2:$K$1177,3,0))</f>
        <v/>
      </c>
      <c r="D53" s="272"/>
      <c r="E53" s="272"/>
      <c r="F53" s="272"/>
      <c r="G53" s="272"/>
      <c r="H53" s="272"/>
      <c r="I53" s="272"/>
      <c r="J53" s="272"/>
      <c r="K53" s="272"/>
      <c r="L53" s="272"/>
      <c r="M53" s="272"/>
      <c r="N53" s="272"/>
      <c r="O53" s="272"/>
      <c r="P53" s="272"/>
      <c r="Q53" s="273"/>
      <c r="R53" s="271" t="str">
        <f>IF(B53="","",VLOOKUP(IF(ISTEXT(B53),0,B53),台帳!$A$2:$K$1177,11,0))</f>
        <v/>
      </c>
      <c r="S53" s="272"/>
      <c r="T53" s="272"/>
      <c r="U53" s="272"/>
      <c r="V53" s="272"/>
      <c r="W53" s="272"/>
      <c r="X53" s="272"/>
      <c r="Y53" s="272"/>
      <c r="Z53" s="272"/>
      <c r="AA53" s="272"/>
      <c r="AB53" s="272"/>
      <c r="AC53" s="272"/>
      <c r="AD53" s="272"/>
      <c r="AE53" s="272"/>
      <c r="AF53" s="273"/>
      <c r="AG53" s="268" t="str">
        <f>IF(B53="","",VLOOKUP(IF(ISTEXT(B53),0,B53),台帳!$A$2:$K$1177,10,0))</f>
        <v/>
      </c>
      <c r="AH53" s="269"/>
      <c r="AI53" s="269"/>
      <c r="AJ53" s="269"/>
      <c r="AK53" s="269"/>
      <c r="AL53" s="269"/>
      <c r="AM53" s="270"/>
      <c r="AN53" s="159">
        <f t="shared" si="3"/>
        <v>0</v>
      </c>
      <c r="AO53" s="50" t="str">
        <f>IF(AND(B53=0,SUM(B54:B$78)&gt;0),"←未入力",IF(IFERROR(C53,1)=1,"←エラー",IF(COUNTIF(B$44:B$78,B53)&gt;1,"重複","")))</f>
        <v/>
      </c>
      <c r="AP53" s="42"/>
      <c r="AQ53" s="75" t="str">
        <f>IF(B53="","",VLOOKUP(IF(ISTEXT(B53),0,B53),台帳!$A$2:$K$1177,2,0))</f>
        <v/>
      </c>
      <c r="AR53" s="42"/>
      <c r="AS53" s="42"/>
      <c r="AT53" s="42"/>
    </row>
    <row r="54" spans="1:46" ht="15.75" customHeight="1" x14ac:dyDescent="0.15">
      <c r="A54" s="74">
        <v>11</v>
      </c>
      <c r="B54" s="24"/>
      <c r="C54" s="271" t="str">
        <f>IF(B54="","",VLOOKUP(IF(ISTEXT(B54),0,B54),台帳!$A$2:$K$1177,3,0))</f>
        <v/>
      </c>
      <c r="D54" s="272"/>
      <c r="E54" s="272"/>
      <c r="F54" s="272"/>
      <c r="G54" s="272"/>
      <c r="H54" s="272"/>
      <c r="I54" s="272"/>
      <c r="J54" s="272"/>
      <c r="K54" s="272"/>
      <c r="L54" s="272"/>
      <c r="M54" s="272"/>
      <c r="N54" s="272"/>
      <c r="O54" s="272"/>
      <c r="P54" s="272"/>
      <c r="Q54" s="273"/>
      <c r="R54" s="271" t="str">
        <f>IF(B54="","",VLOOKUP(IF(ISTEXT(B54),0,B54),台帳!$A$2:$K$1177,11,0))</f>
        <v/>
      </c>
      <c r="S54" s="272"/>
      <c r="T54" s="272"/>
      <c r="U54" s="272"/>
      <c r="V54" s="272"/>
      <c r="W54" s="272"/>
      <c r="X54" s="272"/>
      <c r="Y54" s="272"/>
      <c r="Z54" s="272"/>
      <c r="AA54" s="272"/>
      <c r="AB54" s="272"/>
      <c r="AC54" s="272"/>
      <c r="AD54" s="272"/>
      <c r="AE54" s="272"/>
      <c r="AF54" s="273"/>
      <c r="AG54" s="268" t="str">
        <f>IF(B54="","",VLOOKUP(IF(ISTEXT(B54),0,B54),台帳!$A$2:$K$1177,10,0))</f>
        <v/>
      </c>
      <c r="AH54" s="269"/>
      <c r="AI54" s="269"/>
      <c r="AJ54" s="269"/>
      <c r="AK54" s="269"/>
      <c r="AL54" s="269"/>
      <c r="AM54" s="270"/>
      <c r="AN54" s="159">
        <f t="shared" si="3"/>
        <v>0</v>
      </c>
      <c r="AO54" s="50" t="str">
        <f>IF(AND(B54=0,SUM(B55:B$78)&gt;0),"←未入力",IF(IFERROR(C54,1)=1,"←エラー",IF(COUNTIF(B$44:B$78,B54)&gt;1,"重複","")))</f>
        <v/>
      </c>
      <c r="AP54" s="42"/>
      <c r="AQ54" s="75" t="str">
        <f>IF(B54="","",VLOOKUP(IF(ISTEXT(B54),0,B54),台帳!$A$2:$K$1177,2,0))</f>
        <v/>
      </c>
      <c r="AR54" s="42"/>
      <c r="AS54" s="42"/>
      <c r="AT54" s="42"/>
    </row>
    <row r="55" spans="1:46" ht="15.75" customHeight="1" x14ac:dyDescent="0.15">
      <c r="A55" s="74">
        <v>12</v>
      </c>
      <c r="B55" s="24"/>
      <c r="C55" s="271" t="str">
        <f>IF(B55="","",VLOOKUP(IF(ISTEXT(B55),0,B55),台帳!$A$2:$K$1177,3,0))</f>
        <v/>
      </c>
      <c r="D55" s="272"/>
      <c r="E55" s="272"/>
      <c r="F55" s="272"/>
      <c r="G55" s="272"/>
      <c r="H55" s="272"/>
      <c r="I55" s="272"/>
      <c r="J55" s="272"/>
      <c r="K55" s="272"/>
      <c r="L55" s="272"/>
      <c r="M55" s="272"/>
      <c r="N55" s="272"/>
      <c r="O55" s="272"/>
      <c r="P55" s="272"/>
      <c r="Q55" s="273"/>
      <c r="R55" s="271" t="str">
        <f>IF(B55="","",VLOOKUP(IF(ISTEXT(B55),0,B55),台帳!$A$2:$K$1177,11,0))</f>
        <v/>
      </c>
      <c r="S55" s="272"/>
      <c r="T55" s="272"/>
      <c r="U55" s="272"/>
      <c r="V55" s="272"/>
      <c r="W55" s="272"/>
      <c r="X55" s="272"/>
      <c r="Y55" s="272"/>
      <c r="Z55" s="272"/>
      <c r="AA55" s="272"/>
      <c r="AB55" s="272"/>
      <c r="AC55" s="272"/>
      <c r="AD55" s="272"/>
      <c r="AE55" s="272"/>
      <c r="AF55" s="273"/>
      <c r="AG55" s="268" t="str">
        <f>IF(B55="","",VLOOKUP(IF(ISTEXT(B55),0,B55),台帳!$A$2:$K$1177,10,0))</f>
        <v/>
      </c>
      <c r="AH55" s="269"/>
      <c r="AI55" s="269"/>
      <c r="AJ55" s="269"/>
      <c r="AK55" s="269"/>
      <c r="AL55" s="269"/>
      <c r="AM55" s="270"/>
      <c r="AN55" s="159">
        <f t="shared" si="3"/>
        <v>0</v>
      </c>
      <c r="AO55" s="50" t="str">
        <f>IF(AND(B55=0,SUM(B56:B$78)&gt;0),"←未入力",IF(IFERROR(C55,1)=1,"←エラー",IF(COUNTIF(B$44:B$78,B55)&gt;1,"重複","")))</f>
        <v/>
      </c>
      <c r="AP55" s="42"/>
      <c r="AQ55" s="75" t="str">
        <f>IF(B55="","",VLOOKUP(IF(ISTEXT(B55),0,B55),台帳!$A$2:$K$1177,2,0))</f>
        <v/>
      </c>
      <c r="AR55" s="42"/>
      <c r="AS55" s="42"/>
      <c r="AT55" s="42"/>
    </row>
    <row r="56" spans="1:46" ht="15.75" customHeight="1" x14ac:dyDescent="0.15">
      <c r="A56" s="74">
        <v>13</v>
      </c>
      <c r="B56" s="24"/>
      <c r="C56" s="271" t="str">
        <f>IF(B56="","",VLOOKUP(IF(ISTEXT(B56),0,B56),台帳!$A$2:$K$1177,3,0))</f>
        <v/>
      </c>
      <c r="D56" s="272"/>
      <c r="E56" s="272"/>
      <c r="F56" s="272"/>
      <c r="G56" s="272"/>
      <c r="H56" s="272"/>
      <c r="I56" s="272"/>
      <c r="J56" s="272"/>
      <c r="K56" s="272"/>
      <c r="L56" s="272"/>
      <c r="M56" s="272"/>
      <c r="N56" s="272"/>
      <c r="O56" s="272"/>
      <c r="P56" s="272"/>
      <c r="Q56" s="273"/>
      <c r="R56" s="271" t="str">
        <f>IF(B56="","",VLOOKUP(IF(ISTEXT(B56),0,B56),台帳!$A$2:$K$1177,11,0))</f>
        <v/>
      </c>
      <c r="S56" s="272"/>
      <c r="T56" s="272"/>
      <c r="U56" s="272"/>
      <c r="V56" s="272"/>
      <c r="W56" s="272"/>
      <c r="X56" s="272"/>
      <c r="Y56" s="272"/>
      <c r="Z56" s="272"/>
      <c r="AA56" s="272"/>
      <c r="AB56" s="272"/>
      <c r="AC56" s="272"/>
      <c r="AD56" s="272"/>
      <c r="AE56" s="272"/>
      <c r="AF56" s="273"/>
      <c r="AG56" s="268" t="str">
        <f>IF(B56="","",VLOOKUP(IF(ISTEXT(B56),0,B56),台帳!$A$2:$K$1177,10,0))</f>
        <v/>
      </c>
      <c r="AH56" s="269"/>
      <c r="AI56" s="269"/>
      <c r="AJ56" s="269"/>
      <c r="AK56" s="269"/>
      <c r="AL56" s="269"/>
      <c r="AM56" s="270"/>
      <c r="AN56" s="159">
        <f t="shared" si="3"/>
        <v>0</v>
      </c>
      <c r="AO56" s="50" t="str">
        <f>IF(AND(B56=0,SUM(B57:B$78)&gt;0),"←未入力",IF(IFERROR(C56,1)=1,"←エラー",IF(COUNTIF(B$44:B$78,B56)&gt;1,"重複","")))</f>
        <v/>
      </c>
      <c r="AP56" s="42"/>
      <c r="AQ56" s="75" t="str">
        <f>IF(B56="","",VLOOKUP(IF(ISTEXT(B56),0,B56),台帳!$A$2:$K$1177,2,0))</f>
        <v/>
      </c>
      <c r="AR56" s="42"/>
      <c r="AS56" s="42"/>
      <c r="AT56" s="42"/>
    </row>
    <row r="57" spans="1:46" ht="15.75" customHeight="1" x14ac:dyDescent="0.15">
      <c r="A57" s="74">
        <v>14</v>
      </c>
      <c r="B57" s="24"/>
      <c r="C57" s="271" t="str">
        <f>IF(B57="","",VLOOKUP(IF(ISTEXT(B57),0,B57),台帳!$A$2:$K$1177,3,0))</f>
        <v/>
      </c>
      <c r="D57" s="272"/>
      <c r="E57" s="272"/>
      <c r="F57" s="272"/>
      <c r="G57" s="272"/>
      <c r="H57" s="272"/>
      <c r="I57" s="272"/>
      <c r="J57" s="272"/>
      <c r="K57" s="272"/>
      <c r="L57" s="272"/>
      <c r="M57" s="272"/>
      <c r="N57" s="272"/>
      <c r="O57" s="272"/>
      <c r="P57" s="272"/>
      <c r="Q57" s="273"/>
      <c r="R57" s="271" t="str">
        <f>IF(B57="","",VLOOKUP(IF(ISTEXT(B57),0,B57),台帳!$A$2:$K$1177,11,0))</f>
        <v/>
      </c>
      <c r="S57" s="272"/>
      <c r="T57" s="272"/>
      <c r="U57" s="272"/>
      <c r="V57" s="272"/>
      <c r="W57" s="272"/>
      <c r="X57" s="272"/>
      <c r="Y57" s="272"/>
      <c r="Z57" s="272"/>
      <c r="AA57" s="272"/>
      <c r="AB57" s="272"/>
      <c r="AC57" s="272"/>
      <c r="AD57" s="272"/>
      <c r="AE57" s="272"/>
      <c r="AF57" s="273"/>
      <c r="AG57" s="268" t="str">
        <f>IF(B57="","",VLOOKUP(IF(ISTEXT(B57),0,B57),台帳!$A$2:$K$1177,10,0))</f>
        <v/>
      </c>
      <c r="AH57" s="269"/>
      <c r="AI57" s="269"/>
      <c r="AJ57" s="269"/>
      <c r="AK57" s="269"/>
      <c r="AL57" s="269"/>
      <c r="AM57" s="270"/>
      <c r="AN57" s="159">
        <f t="shared" si="3"/>
        <v>0</v>
      </c>
      <c r="AO57" s="50" t="str">
        <f>IF(AND(B57=0,SUM(B58:B$78)&gt;0),"←未入力",IF(IFERROR(C57,1)=1,"←エラー",IF(COUNTIF(B$44:B$78,B57)&gt;1,"重複","")))</f>
        <v/>
      </c>
      <c r="AP57" s="42"/>
      <c r="AQ57" s="75" t="str">
        <f>IF(B57="","",VLOOKUP(IF(ISTEXT(B57),0,B57),台帳!$A$2:$K$1177,2,0))</f>
        <v/>
      </c>
      <c r="AR57" s="42"/>
      <c r="AS57" s="42"/>
      <c r="AT57" s="42"/>
    </row>
    <row r="58" spans="1:46" ht="15.75" customHeight="1" x14ac:dyDescent="0.15">
      <c r="A58" s="74">
        <v>15</v>
      </c>
      <c r="B58" s="24"/>
      <c r="C58" s="271" t="str">
        <f>IF(B58="","",VLOOKUP(IF(ISTEXT(B58),0,B58),台帳!$A$2:$K$1177,3,0))</f>
        <v/>
      </c>
      <c r="D58" s="272"/>
      <c r="E58" s="272"/>
      <c r="F58" s="272"/>
      <c r="G58" s="272"/>
      <c r="H58" s="272"/>
      <c r="I58" s="272"/>
      <c r="J58" s="272"/>
      <c r="K58" s="272"/>
      <c r="L58" s="272"/>
      <c r="M58" s="272"/>
      <c r="N58" s="272"/>
      <c r="O58" s="272"/>
      <c r="P58" s="272"/>
      <c r="Q58" s="273"/>
      <c r="R58" s="271" t="str">
        <f>IF(B58="","",VLOOKUP(IF(ISTEXT(B58),0,B58),台帳!$A$2:$K$1177,11,0))</f>
        <v/>
      </c>
      <c r="S58" s="272"/>
      <c r="T58" s="272"/>
      <c r="U58" s="272"/>
      <c r="V58" s="272"/>
      <c r="W58" s="272"/>
      <c r="X58" s="272"/>
      <c r="Y58" s="272"/>
      <c r="Z58" s="272"/>
      <c r="AA58" s="272"/>
      <c r="AB58" s="272"/>
      <c r="AC58" s="272"/>
      <c r="AD58" s="272"/>
      <c r="AE58" s="272"/>
      <c r="AF58" s="273"/>
      <c r="AG58" s="268" t="str">
        <f>IF(B58="","",VLOOKUP(IF(ISTEXT(B58),0,B58),台帳!$A$2:$K$1177,10,0))</f>
        <v/>
      </c>
      <c r="AH58" s="269"/>
      <c r="AI58" s="269"/>
      <c r="AJ58" s="269"/>
      <c r="AK58" s="269"/>
      <c r="AL58" s="269"/>
      <c r="AM58" s="270"/>
      <c r="AN58" s="159">
        <f t="shared" si="3"/>
        <v>0</v>
      </c>
      <c r="AO58" s="50" t="str">
        <f>IF(AND(B58=0,SUM(B59:B$78)&gt;0),"←未入力",IF(IFERROR(C58,1)=1,"←エラー",IF(COUNTIF(B$44:B$78,B58)&gt;1,"重複","")))</f>
        <v/>
      </c>
      <c r="AP58" s="42"/>
      <c r="AQ58" s="75" t="str">
        <f>IF(B58="","",VLOOKUP(IF(ISTEXT(B58),0,B58),台帳!$A$2:$K$1177,2,0))</f>
        <v/>
      </c>
      <c r="AR58" s="42"/>
      <c r="AS58" s="42"/>
      <c r="AT58" s="42"/>
    </row>
    <row r="59" spans="1:46" ht="15.75" customHeight="1" x14ac:dyDescent="0.15">
      <c r="A59" s="74">
        <v>16</v>
      </c>
      <c r="B59" s="24"/>
      <c r="C59" s="271" t="str">
        <f>IF(B59="","",VLOOKUP(IF(ISTEXT(B59),0,B59),台帳!$A$2:$K$1177,3,0))</f>
        <v/>
      </c>
      <c r="D59" s="272"/>
      <c r="E59" s="272"/>
      <c r="F59" s="272"/>
      <c r="G59" s="272"/>
      <c r="H59" s="272"/>
      <c r="I59" s="272"/>
      <c r="J59" s="272"/>
      <c r="K59" s="272"/>
      <c r="L59" s="272"/>
      <c r="M59" s="272"/>
      <c r="N59" s="272"/>
      <c r="O59" s="272"/>
      <c r="P59" s="272"/>
      <c r="Q59" s="273"/>
      <c r="R59" s="271" t="str">
        <f>IF(B59="","",VLOOKUP(IF(ISTEXT(B59),0,B59),台帳!$A$2:$K$1177,11,0))</f>
        <v/>
      </c>
      <c r="S59" s="272"/>
      <c r="T59" s="272"/>
      <c r="U59" s="272"/>
      <c r="V59" s="272"/>
      <c r="W59" s="272"/>
      <c r="X59" s="272"/>
      <c r="Y59" s="272"/>
      <c r="Z59" s="272"/>
      <c r="AA59" s="272"/>
      <c r="AB59" s="272"/>
      <c r="AC59" s="272"/>
      <c r="AD59" s="272"/>
      <c r="AE59" s="272"/>
      <c r="AF59" s="273"/>
      <c r="AG59" s="268" t="str">
        <f>IF(B59="","",VLOOKUP(IF(ISTEXT(B59),0,B59),台帳!$A$2:$K$1177,10,0))</f>
        <v/>
      </c>
      <c r="AH59" s="269"/>
      <c r="AI59" s="269"/>
      <c r="AJ59" s="269"/>
      <c r="AK59" s="269"/>
      <c r="AL59" s="269"/>
      <c r="AM59" s="270"/>
      <c r="AN59" s="159">
        <f t="shared" si="3"/>
        <v>0</v>
      </c>
      <c r="AO59" s="50" t="str">
        <f>IF(AND(B59=0,SUM(B60:B$78)&gt;0),"←未入力",IF(IFERROR(C59,1)=1,"←エラー",IF(COUNTIF(B$44:B$78,B59)&gt;1,"重複","")))</f>
        <v/>
      </c>
      <c r="AP59" s="42"/>
      <c r="AQ59" s="75" t="str">
        <f>IF(B59="","",VLOOKUP(IF(ISTEXT(B59),0,B59),台帳!$A$2:$K$1177,2,0))</f>
        <v/>
      </c>
      <c r="AR59" s="42"/>
      <c r="AS59" s="42"/>
      <c r="AT59" s="42"/>
    </row>
    <row r="60" spans="1:46" ht="15.75" customHeight="1" x14ac:dyDescent="0.15">
      <c r="A60" s="74">
        <v>17</v>
      </c>
      <c r="B60" s="24"/>
      <c r="C60" s="271" t="str">
        <f>IF(B60="","",VLOOKUP(IF(ISTEXT(B60),0,B60),台帳!$A$2:$K$1177,3,0))</f>
        <v/>
      </c>
      <c r="D60" s="272"/>
      <c r="E60" s="272"/>
      <c r="F60" s="272"/>
      <c r="G60" s="272"/>
      <c r="H60" s="272"/>
      <c r="I60" s="272"/>
      <c r="J60" s="272"/>
      <c r="K60" s="272"/>
      <c r="L60" s="272"/>
      <c r="M60" s="272"/>
      <c r="N60" s="272"/>
      <c r="O60" s="272"/>
      <c r="P60" s="272"/>
      <c r="Q60" s="273"/>
      <c r="R60" s="271" t="str">
        <f>IF(B60="","",VLOOKUP(IF(ISTEXT(B60),0,B60),台帳!$A$2:$K$1177,11,0))</f>
        <v/>
      </c>
      <c r="S60" s="272"/>
      <c r="T60" s="272"/>
      <c r="U60" s="272"/>
      <c r="V60" s="272"/>
      <c r="W60" s="272"/>
      <c r="X60" s="272"/>
      <c r="Y60" s="272"/>
      <c r="Z60" s="272"/>
      <c r="AA60" s="272"/>
      <c r="AB60" s="272"/>
      <c r="AC60" s="272"/>
      <c r="AD60" s="272"/>
      <c r="AE60" s="272"/>
      <c r="AF60" s="273"/>
      <c r="AG60" s="268" t="str">
        <f>IF(B60="","",VLOOKUP(IF(ISTEXT(B60),0,B60),台帳!$A$2:$K$1177,10,0))</f>
        <v/>
      </c>
      <c r="AH60" s="269"/>
      <c r="AI60" s="269"/>
      <c r="AJ60" s="269"/>
      <c r="AK60" s="269"/>
      <c r="AL60" s="269"/>
      <c r="AM60" s="270"/>
      <c r="AN60" s="159">
        <f t="shared" si="3"/>
        <v>0</v>
      </c>
      <c r="AO60" s="50" t="str">
        <f>IF(AND(B60=0,SUM(B61:B$78)&gt;0),"←未入力",IF(IFERROR(C60,1)=1,"←エラー",IF(COUNTIF(B$44:B$78,B60)&gt;1,"重複","")))</f>
        <v/>
      </c>
      <c r="AP60" s="42"/>
      <c r="AQ60" s="75" t="str">
        <f>IF(B60="","",VLOOKUP(IF(ISTEXT(B60),0,B60),台帳!$A$2:$K$1177,2,0))</f>
        <v/>
      </c>
      <c r="AR60" s="42"/>
      <c r="AS60" s="42"/>
      <c r="AT60" s="42"/>
    </row>
    <row r="61" spans="1:46" ht="15.75" customHeight="1" x14ac:dyDescent="0.15">
      <c r="A61" s="74">
        <v>18</v>
      </c>
      <c r="B61" s="24"/>
      <c r="C61" s="271" t="str">
        <f>IF(B61="","",VLOOKUP(IF(ISTEXT(B61),0,B61),台帳!$A$2:$K$1177,3,0))</f>
        <v/>
      </c>
      <c r="D61" s="272"/>
      <c r="E61" s="272"/>
      <c r="F61" s="272"/>
      <c r="G61" s="272"/>
      <c r="H61" s="272"/>
      <c r="I61" s="272"/>
      <c r="J61" s="272"/>
      <c r="K61" s="272"/>
      <c r="L61" s="272"/>
      <c r="M61" s="272"/>
      <c r="N61" s="272"/>
      <c r="O61" s="272"/>
      <c r="P61" s="272"/>
      <c r="Q61" s="273"/>
      <c r="R61" s="271" t="str">
        <f>IF(B61="","",VLOOKUP(IF(ISTEXT(B61),0,B61),台帳!$A$2:$K$1177,11,0))</f>
        <v/>
      </c>
      <c r="S61" s="272"/>
      <c r="T61" s="272"/>
      <c r="U61" s="272"/>
      <c r="V61" s="272"/>
      <c r="W61" s="272"/>
      <c r="X61" s="272"/>
      <c r="Y61" s="272"/>
      <c r="Z61" s="272"/>
      <c r="AA61" s="272"/>
      <c r="AB61" s="272"/>
      <c r="AC61" s="272"/>
      <c r="AD61" s="272"/>
      <c r="AE61" s="272"/>
      <c r="AF61" s="273"/>
      <c r="AG61" s="268" t="str">
        <f>IF(B61="","",VLOOKUP(IF(ISTEXT(B61),0,B61),台帳!$A$2:$K$1177,10,0))</f>
        <v/>
      </c>
      <c r="AH61" s="269"/>
      <c r="AI61" s="269"/>
      <c r="AJ61" s="269"/>
      <c r="AK61" s="269"/>
      <c r="AL61" s="269"/>
      <c r="AM61" s="270"/>
      <c r="AN61" s="159">
        <f t="shared" si="3"/>
        <v>0</v>
      </c>
      <c r="AO61" s="50" t="str">
        <f>IF(AND(B61=0,SUM(B62:B$78)&gt;0),"←未入力",IF(IFERROR(C61,1)=1,"←エラー",IF(COUNTIF(B$44:B$78,B61)&gt;1,"重複","")))</f>
        <v/>
      </c>
      <c r="AP61" s="42"/>
      <c r="AQ61" s="75" t="str">
        <f>IF(B61="","",VLOOKUP(IF(ISTEXT(B61),0,B61),台帳!$A$2:$K$1177,2,0))</f>
        <v/>
      </c>
      <c r="AR61" s="42"/>
      <c r="AS61" s="42"/>
      <c r="AT61" s="42"/>
    </row>
    <row r="62" spans="1:46" ht="15.75" customHeight="1" x14ac:dyDescent="0.15">
      <c r="A62" s="74">
        <v>19</v>
      </c>
      <c r="B62" s="24"/>
      <c r="C62" s="271" t="str">
        <f>IF(B62="","",VLOOKUP(IF(ISTEXT(B62),0,B62),台帳!$A$2:$K$1177,3,0))</f>
        <v/>
      </c>
      <c r="D62" s="272"/>
      <c r="E62" s="272"/>
      <c r="F62" s="272"/>
      <c r="G62" s="272"/>
      <c r="H62" s="272"/>
      <c r="I62" s="272"/>
      <c r="J62" s="272"/>
      <c r="K62" s="272"/>
      <c r="L62" s="272"/>
      <c r="M62" s="272"/>
      <c r="N62" s="272"/>
      <c r="O62" s="272"/>
      <c r="P62" s="272"/>
      <c r="Q62" s="273"/>
      <c r="R62" s="271" t="str">
        <f>IF(B62="","",VLOOKUP(IF(ISTEXT(B62),0,B62),台帳!$A$2:$K$1177,11,0))</f>
        <v/>
      </c>
      <c r="S62" s="272"/>
      <c r="T62" s="272"/>
      <c r="U62" s="272"/>
      <c r="V62" s="272"/>
      <c r="W62" s="272"/>
      <c r="X62" s="272"/>
      <c r="Y62" s="272"/>
      <c r="Z62" s="272"/>
      <c r="AA62" s="272"/>
      <c r="AB62" s="272"/>
      <c r="AC62" s="272"/>
      <c r="AD62" s="272"/>
      <c r="AE62" s="272"/>
      <c r="AF62" s="273"/>
      <c r="AG62" s="268" t="str">
        <f>IF(B62="","",VLOOKUP(IF(ISTEXT(B62),0,B62),台帳!$A$2:$K$1177,10,0))</f>
        <v/>
      </c>
      <c r="AH62" s="269"/>
      <c r="AI62" s="269"/>
      <c r="AJ62" s="269"/>
      <c r="AK62" s="269"/>
      <c r="AL62" s="269"/>
      <c r="AM62" s="270"/>
      <c r="AN62" s="159">
        <f t="shared" si="3"/>
        <v>0</v>
      </c>
      <c r="AO62" s="50" t="str">
        <f>IF(AND(B62=0,SUM(B63:B$78)&gt;0),"←未入力",IF(IFERROR(C62,1)=1,"←エラー",IF(COUNTIF(B$44:B$78,B62)&gt;1,"重複","")))</f>
        <v/>
      </c>
      <c r="AP62" s="42"/>
      <c r="AQ62" s="75" t="str">
        <f>IF(B62="","",VLOOKUP(IF(ISTEXT(B62),0,B62),台帳!$A$2:$K$1177,2,0))</f>
        <v/>
      </c>
      <c r="AR62" s="42"/>
      <c r="AS62" s="42"/>
      <c r="AT62" s="42"/>
    </row>
    <row r="63" spans="1:46" ht="15.75" customHeight="1" x14ac:dyDescent="0.15">
      <c r="A63" s="74">
        <v>20</v>
      </c>
      <c r="B63" s="24"/>
      <c r="C63" s="271" t="str">
        <f>IF(B63="","",VLOOKUP(IF(ISTEXT(B63),0,B63),台帳!$A$2:$K$1177,3,0))</f>
        <v/>
      </c>
      <c r="D63" s="272"/>
      <c r="E63" s="272"/>
      <c r="F63" s="272"/>
      <c r="G63" s="272"/>
      <c r="H63" s="272"/>
      <c r="I63" s="272"/>
      <c r="J63" s="272"/>
      <c r="K63" s="272"/>
      <c r="L63" s="272"/>
      <c r="M63" s="272"/>
      <c r="N63" s="272"/>
      <c r="O63" s="272"/>
      <c r="P63" s="272"/>
      <c r="Q63" s="273"/>
      <c r="R63" s="271" t="str">
        <f>IF(B63="","",VLOOKUP(IF(ISTEXT(B63),0,B63),台帳!$A$2:$K$1177,11,0))</f>
        <v/>
      </c>
      <c r="S63" s="272"/>
      <c r="T63" s="272"/>
      <c r="U63" s="272"/>
      <c r="V63" s="272"/>
      <c r="W63" s="272"/>
      <c r="X63" s="272"/>
      <c r="Y63" s="272"/>
      <c r="Z63" s="272"/>
      <c r="AA63" s="272"/>
      <c r="AB63" s="272"/>
      <c r="AC63" s="272"/>
      <c r="AD63" s="272"/>
      <c r="AE63" s="272"/>
      <c r="AF63" s="273"/>
      <c r="AG63" s="268" t="str">
        <f>IF(B63="","",VLOOKUP(IF(ISTEXT(B63),0,B63),台帳!$A$2:$K$1177,10,0))</f>
        <v/>
      </c>
      <c r="AH63" s="269"/>
      <c r="AI63" s="269"/>
      <c r="AJ63" s="269"/>
      <c r="AK63" s="269"/>
      <c r="AL63" s="269"/>
      <c r="AM63" s="270"/>
      <c r="AN63" s="159">
        <f t="shared" si="3"/>
        <v>0</v>
      </c>
      <c r="AO63" s="50" t="str">
        <f>IF(AND(B63=0,SUM(B64:B$78)&gt;0),"←未入力",IF(IFERROR(C63,1)=1,"←エラー",IF(COUNTIF(B$44:B$78,B63)&gt;1,"重複","")))</f>
        <v/>
      </c>
      <c r="AP63" s="42"/>
      <c r="AQ63" s="75" t="str">
        <f>IF(B63="","",VLOOKUP(IF(ISTEXT(B63),0,B63),台帳!$A$2:$K$1177,2,0))</f>
        <v/>
      </c>
      <c r="AR63" s="42"/>
      <c r="AS63" s="42"/>
      <c r="AT63" s="42"/>
    </row>
    <row r="64" spans="1:46" ht="15.75" customHeight="1" x14ac:dyDescent="0.15">
      <c r="A64" s="74">
        <v>21</v>
      </c>
      <c r="B64" s="24"/>
      <c r="C64" s="271" t="str">
        <f>IF(B64="","",VLOOKUP(IF(ISTEXT(B64),0,B64),台帳!$A$2:$K$1177,3,0))</f>
        <v/>
      </c>
      <c r="D64" s="272"/>
      <c r="E64" s="272"/>
      <c r="F64" s="272"/>
      <c r="G64" s="272"/>
      <c r="H64" s="272"/>
      <c r="I64" s="272"/>
      <c r="J64" s="272"/>
      <c r="K64" s="272"/>
      <c r="L64" s="272"/>
      <c r="M64" s="272"/>
      <c r="N64" s="272"/>
      <c r="O64" s="272"/>
      <c r="P64" s="272"/>
      <c r="Q64" s="273"/>
      <c r="R64" s="271" t="str">
        <f>IF(B64="","",VLOOKUP(IF(ISTEXT(B64),0,B64),台帳!$A$2:$K$1177,11,0))</f>
        <v/>
      </c>
      <c r="S64" s="272"/>
      <c r="T64" s="272"/>
      <c r="U64" s="272"/>
      <c r="V64" s="272"/>
      <c r="W64" s="272"/>
      <c r="X64" s="272"/>
      <c r="Y64" s="272"/>
      <c r="Z64" s="272"/>
      <c r="AA64" s="272"/>
      <c r="AB64" s="272"/>
      <c r="AC64" s="272"/>
      <c r="AD64" s="272"/>
      <c r="AE64" s="272"/>
      <c r="AF64" s="273"/>
      <c r="AG64" s="268" t="str">
        <f>IF(B64="","",VLOOKUP(IF(ISTEXT(B64),0,B64),台帳!$A$2:$K$1177,10,0))</f>
        <v/>
      </c>
      <c r="AH64" s="269"/>
      <c r="AI64" s="269"/>
      <c r="AJ64" s="269"/>
      <c r="AK64" s="269"/>
      <c r="AL64" s="269"/>
      <c r="AM64" s="270"/>
      <c r="AN64" s="159">
        <f t="shared" si="3"/>
        <v>0</v>
      </c>
      <c r="AO64" s="50" t="str">
        <f>IF(AND(B64=0,SUM(B65:B$78)&gt;0),"←未入力",IF(IFERROR(C64,1)=1,"←エラー",IF(COUNTIF(B$44:B$78,B64)&gt;1,"重複","")))</f>
        <v/>
      </c>
      <c r="AP64" s="42"/>
      <c r="AQ64" s="75" t="str">
        <f>IF(B64="","",VLOOKUP(IF(ISTEXT(B64),0,B64),台帳!$A$2:$K$1177,2,0))</f>
        <v/>
      </c>
      <c r="AR64" s="42"/>
      <c r="AS64" s="42"/>
      <c r="AT64" s="42"/>
    </row>
    <row r="65" spans="1:46" ht="15.75" customHeight="1" x14ac:dyDescent="0.15">
      <c r="A65" s="74">
        <v>22</v>
      </c>
      <c r="B65" s="24"/>
      <c r="C65" s="271" t="str">
        <f>IF(B65="","",VLOOKUP(IF(ISTEXT(B65),0,B65),台帳!$A$2:$K$1177,3,0))</f>
        <v/>
      </c>
      <c r="D65" s="272"/>
      <c r="E65" s="272"/>
      <c r="F65" s="272"/>
      <c r="G65" s="272"/>
      <c r="H65" s="272"/>
      <c r="I65" s="272"/>
      <c r="J65" s="272"/>
      <c r="K65" s="272"/>
      <c r="L65" s="272"/>
      <c r="M65" s="272"/>
      <c r="N65" s="272"/>
      <c r="O65" s="272"/>
      <c r="P65" s="272"/>
      <c r="Q65" s="273"/>
      <c r="R65" s="271" t="str">
        <f>IF(B65="","",VLOOKUP(IF(ISTEXT(B65),0,B65),台帳!$A$2:$K$1177,11,0))</f>
        <v/>
      </c>
      <c r="S65" s="272"/>
      <c r="T65" s="272"/>
      <c r="U65" s="272"/>
      <c r="V65" s="272"/>
      <c r="W65" s="272"/>
      <c r="X65" s="272"/>
      <c r="Y65" s="272"/>
      <c r="Z65" s="272"/>
      <c r="AA65" s="272"/>
      <c r="AB65" s="272"/>
      <c r="AC65" s="272"/>
      <c r="AD65" s="272"/>
      <c r="AE65" s="272"/>
      <c r="AF65" s="273"/>
      <c r="AG65" s="268" t="str">
        <f>IF(B65="","",VLOOKUP(IF(ISTEXT(B65),0,B65),台帳!$A$2:$K$1177,10,0))</f>
        <v/>
      </c>
      <c r="AH65" s="269"/>
      <c r="AI65" s="269"/>
      <c r="AJ65" s="269"/>
      <c r="AK65" s="269"/>
      <c r="AL65" s="269"/>
      <c r="AM65" s="270"/>
      <c r="AN65" s="159">
        <f t="shared" si="3"/>
        <v>0</v>
      </c>
      <c r="AO65" s="50" t="str">
        <f>IF(AND(B65=0,SUM(B66:B$78)&gt;0),"←未入力",IF(IFERROR(C65,1)=1,"←エラー",IF(COUNTIF(B$44:B$78,B65)&gt;1,"重複","")))</f>
        <v/>
      </c>
      <c r="AP65" s="42"/>
      <c r="AQ65" s="75" t="str">
        <f>IF(B65="","",VLOOKUP(IF(ISTEXT(B65),0,B65),台帳!$A$2:$K$1177,2,0))</f>
        <v/>
      </c>
      <c r="AR65" s="42"/>
      <c r="AS65" s="42"/>
      <c r="AT65" s="42"/>
    </row>
    <row r="66" spans="1:46" ht="15.75" customHeight="1" x14ac:dyDescent="0.15">
      <c r="A66" s="74">
        <v>23</v>
      </c>
      <c r="B66" s="24"/>
      <c r="C66" s="271" t="str">
        <f>IF(B66="","",VLOOKUP(IF(ISTEXT(B66),0,B66),台帳!$A$2:$K$1177,3,0))</f>
        <v/>
      </c>
      <c r="D66" s="272"/>
      <c r="E66" s="272"/>
      <c r="F66" s="272"/>
      <c r="G66" s="272"/>
      <c r="H66" s="272"/>
      <c r="I66" s="272"/>
      <c r="J66" s="272"/>
      <c r="K66" s="272"/>
      <c r="L66" s="272"/>
      <c r="M66" s="272"/>
      <c r="N66" s="272"/>
      <c r="O66" s="272"/>
      <c r="P66" s="272"/>
      <c r="Q66" s="273"/>
      <c r="R66" s="271" t="str">
        <f>IF(B66="","",VLOOKUP(IF(ISTEXT(B66),0,B66),台帳!$A$2:$K$1177,11,0))</f>
        <v/>
      </c>
      <c r="S66" s="272"/>
      <c r="T66" s="272"/>
      <c r="U66" s="272"/>
      <c r="V66" s="272"/>
      <c r="W66" s="272"/>
      <c r="X66" s="272"/>
      <c r="Y66" s="272"/>
      <c r="Z66" s="272"/>
      <c r="AA66" s="272"/>
      <c r="AB66" s="272"/>
      <c r="AC66" s="272"/>
      <c r="AD66" s="272"/>
      <c r="AE66" s="272"/>
      <c r="AF66" s="273"/>
      <c r="AG66" s="268" t="str">
        <f>IF(B66="","",VLOOKUP(IF(ISTEXT(B66),0,B66),台帳!$A$2:$K$1177,10,0))</f>
        <v/>
      </c>
      <c r="AH66" s="269"/>
      <c r="AI66" s="269"/>
      <c r="AJ66" s="269"/>
      <c r="AK66" s="269"/>
      <c r="AL66" s="269"/>
      <c r="AM66" s="270"/>
      <c r="AN66" s="159">
        <f t="shared" si="3"/>
        <v>0</v>
      </c>
      <c r="AO66" s="50" t="str">
        <f>IF(AND(B66=0,SUM(B67:B$78)&gt;0),"←未入力",IF(IFERROR(C66,1)=1,"←エラー",IF(COUNTIF(B$44:B$78,B66)&gt;1,"重複","")))</f>
        <v/>
      </c>
      <c r="AP66" s="42"/>
      <c r="AQ66" s="75" t="str">
        <f>IF(B66="","",VLOOKUP(IF(ISTEXT(B66),0,B66),台帳!$A$2:$K$1177,2,0))</f>
        <v/>
      </c>
      <c r="AR66" s="42"/>
      <c r="AS66" s="42"/>
      <c r="AT66" s="42"/>
    </row>
    <row r="67" spans="1:46" ht="15.75" customHeight="1" x14ac:dyDescent="0.15">
      <c r="A67" s="74">
        <v>24</v>
      </c>
      <c r="B67" s="24"/>
      <c r="C67" s="271" t="str">
        <f>IF(B67="","",VLOOKUP(IF(ISTEXT(B67),0,B67),台帳!$A$2:$K$1177,3,0))</f>
        <v/>
      </c>
      <c r="D67" s="272"/>
      <c r="E67" s="272"/>
      <c r="F67" s="272"/>
      <c r="G67" s="272"/>
      <c r="H67" s="272"/>
      <c r="I67" s="272"/>
      <c r="J67" s="272"/>
      <c r="K67" s="272"/>
      <c r="L67" s="272"/>
      <c r="M67" s="272"/>
      <c r="N67" s="272"/>
      <c r="O67" s="272"/>
      <c r="P67" s="272"/>
      <c r="Q67" s="273"/>
      <c r="R67" s="271" t="str">
        <f>IF(B67="","",VLOOKUP(IF(ISTEXT(B67),0,B67),台帳!$A$2:$K$1177,11,0))</f>
        <v/>
      </c>
      <c r="S67" s="272"/>
      <c r="T67" s="272"/>
      <c r="U67" s="272"/>
      <c r="V67" s="272"/>
      <c r="W67" s="272"/>
      <c r="X67" s="272"/>
      <c r="Y67" s="272"/>
      <c r="Z67" s="272"/>
      <c r="AA67" s="272"/>
      <c r="AB67" s="272"/>
      <c r="AC67" s="272"/>
      <c r="AD67" s="272"/>
      <c r="AE67" s="272"/>
      <c r="AF67" s="273"/>
      <c r="AG67" s="268" t="str">
        <f>IF(B67="","",VLOOKUP(IF(ISTEXT(B67),0,B67),台帳!$A$2:$K$1177,10,0))</f>
        <v/>
      </c>
      <c r="AH67" s="269"/>
      <c r="AI67" s="269"/>
      <c r="AJ67" s="269"/>
      <c r="AK67" s="269"/>
      <c r="AL67" s="269"/>
      <c r="AM67" s="270"/>
      <c r="AN67" s="159">
        <f t="shared" si="3"/>
        <v>0</v>
      </c>
      <c r="AO67" s="50" t="str">
        <f>IF(AND(B67=0,SUM(B68:B$78)&gt;0),"←未入力",IF(IFERROR(C67,1)=1,"←エラー",IF(COUNTIF(B$44:B$78,B67)&gt;1,"重複","")))</f>
        <v/>
      </c>
      <c r="AP67" s="42"/>
      <c r="AQ67" s="75" t="str">
        <f>IF(B67="","",VLOOKUP(IF(ISTEXT(B67),0,B67),台帳!$A$2:$K$1177,2,0))</f>
        <v/>
      </c>
      <c r="AR67" s="42"/>
      <c r="AS67" s="42"/>
      <c r="AT67" s="42"/>
    </row>
    <row r="68" spans="1:46" ht="15.75" customHeight="1" x14ac:dyDescent="0.15">
      <c r="A68" s="74">
        <v>25</v>
      </c>
      <c r="B68" s="24"/>
      <c r="C68" s="271" t="str">
        <f>IF(B68="","",VLOOKUP(IF(ISTEXT(B68),0,B68),台帳!$A$2:$K$1177,3,0))</f>
        <v/>
      </c>
      <c r="D68" s="272"/>
      <c r="E68" s="272"/>
      <c r="F68" s="272"/>
      <c r="G68" s="272"/>
      <c r="H68" s="272"/>
      <c r="I68" s="272"/>
      <c r="J68" s="272"/>
      <c r="K68" s="272"/>
      <c r="L68" s="272"/>
      <c r="M68" s="272"/>
      <c r="N68" s="272"/>
      <c r="O68" s="272"/>
      <c r="P68" s="272"/>
      <c r="Q68" s="273"/>
      <c r="R68" s="271" t="str">
        <f>IF(B68="","",VLOOKUP(IF(ISTEXT(B68),0,B68),台帳!$A$2:$K$1177,11,0))</f>
        <v/>
      </c>
      <c r="S68" s="272"/>
      <c r="T68" s="272"/>
      <c r="U68" s="272"/>
      <c r="V68" s="272"/>
      <c r="W68" s="272"/>
      <c r="X68" s="272"/>
      <c r="Y68" s="272"/>
      <c r="Z68" s="272"/>
      <c r="AA68" s="272"/>
      <c r="AB68" s="272"/>
      <c r="AC68" s="272"/>
      <c r="AD68" s="272"/>
      <c r="AE68" s="272"/>
      <c r="AF68" s="273"/>
      <c r="AG68" s="268" t="str">
        <f>IF(B68="","",VLOOKUP(IF(ISTEXT(B68),0,B68),台帳!$A$2:$K$1177,10,0))</f>
        <v/>
      </c>
      <c r="AH68" s="269"/>
      <c r="AI68" s="269"/>
      <c r="AJ68" s="269"/>
      <c r="AK68" s="269"/>
      <c r="AL68" s="269"/>
      <c r="AM68" s="270"/>
      <c r="AN68" s="159">
        <f t="shared" si="3"/>
        <v>0</v>
      </c>
      <c r="AO68" s="50" t="str">
        <f>IF(AND(B68=0,SUM(B69:B$78)&gt;0),"←未入力",IF(IFERROR(C68,1)=1,"←エラー",IF(COUNTIF(B$44:B$78,B68)&gt;1,"重複","")))</f>
        <v/>
      </c>
      <c r="AP68" s="42"/>
      <c r="AQ68" s="75" t="str">
        <f>IF(B68="","",VLOOKUP(IF(ISTEXT(B68),0,B68),台帳!$A$2:$K$1177,2,0))</f>
        <v/>
      </c>
      <c r="AR68" s="42"/>
      <c r="AS68" s="42"/>
      <c r="AT68" s="42"/>
    </row>
    <row r="69" spans="1:46" ht="15.75" customHeight="1" x14ac:dyDescent="0.15">
      <c r="A69" s="74">
        <v>26</v>
      </c>
      <c r="B69" s="24"/>
      <c r="C69" s="271" t="str">
        <f>IF(B69="","",VLOOKUP(IF(ISTEXT(B69),0,B69),台帳!$A$2:$K$1177,3,0))</f>
        <v/>
      </c>
      <c r="D69" s="272"/>
      <c r="E69" s="272"/>
      <c r="F69" s="272"/>
      <c r="G69" s="272"/>
      <c r="H69" s="272"/>
      <c r="I69" s="272"/>
      <c r="J69" s="272"/>
      <c r="K69" s="272"/>
      <c r="L69" s="272"/>
      <c r="M69" s="272"/>
      <c r="N69" s="272"/>
      <c r="O69" s="272"/>
      <c r="P69" s="272"/>
      <c r="Q69" s="273"/>
      <c r="R69" s="271" t="str">
        <f>IF(B69="","",VLOOKUP(IF(ISTEXT(B69),0,B69),台帳!$A$2:$K$1177,11,0))</f>
        <v/>
      </c>
      <c r="S69" s="272"/>
      <c r="T69" s="272"/>
      <c r="U69" s="272"/>
      <c r="V69" s="272"/>
      <c r="W69" s="272"/>
      <c r="X69" s="272"/>
      <c r="Y69" s="272"/>
      <c r="Z69" s="272"/>
      <c r="AA69" s="272"/>
      <c r="AB69" s="272"/>
      <c r="AC69" s="272"/>
      <c r="AD69" s="272"/>
      <c r="AE69" s="272"/>
      <c r="AF69" s="273"/>
      <c r="AG69" s="268" t="str">
        <f>IF(B69="","",VLOOKUP(IF(ISTEXT(B69),0,B69),台帳!$A$2:$K$1177,10,0))</f>
        <v/>
      </c>
      <c r="AH69" s="269"/>
      <c r="AI69" s="269"/>
      <c r="AJ69" s="269"/>
      <c r="AK69" s="269"/>
      <c r="AL69" s="269"/>
      <c r="AM69" s="270"/>
      <c r="AN69" s="159">
        <f t="shared" si="3"/>
        <v>0</v>
      </c>
      <c r="AO69" s="50" t="str">
        <f>IF(AND(B69=0,SUM(B70:B$78)&gt;0),"←未入力",IF(IFERROR(C69,1)=1,"←エラー",IF(COUNTIF(B$44:B$78,B69)&gt;1,"重複","")))</f>
        <v/>
      </c>
      <c r="AP69" s="42"/>
      <c r="AQ69" s="75" t="str">
        <f>IF(B69="","",VLOOKUP(IF(ISTEXT(B69),0,B69),台帳!$A$2:$K$1177,2,0))</f>
        <v/>
      </c>
      <c r="AR69" s="42"/>
      <c r="AS69" s="42"/>
      <c r="AT69" s="42"/>
    </row>
    <row r="70" spans="1:46" ht="15.75" customHeight="1" x14ac:dyDescent="0.15">
      <c r="A70" s="74">
        <v>27</v>
      </c>
      <c r="B70" s="24"/>
      <c r="C70" s="271" t="str">
        <f>IF(B70="","",VLOOKUP(IF(ISTEXT(B70),0,B70),台帳!$A$2:$K$1177,3,0))</f>
        <v/>
      </c>
      <c r="D70" s="272"/>
      <c r="E70" s="272"/>
      <c r="F70" s="272"/>
      <c r="G70" s="272"/>
      <c r="H70" s="272"/>
      <c r="I70" s="272"/>
      <c r="J70" s="272"/>
      <c r="K70" s="272"/>
      <c r="L70" s="272"/>
      <c r="M70" s="272"/>
      <c r="N70" s="272"/>
      <c r="O70" s="272"/>
      <c r="P70" s="272"/>
      <c r="Q70" s="273"/>
      <c r="R70" s="271" t="str">
        <f>IF(B70="","",VLOOKUP(IF(ISTEXT(B70),0,B70),台帳!$A$2:$K$1177,11,0))</f>
        <v/>
      </c>
      <c r="S70" s="272"/>
      <c r="T70" s="272"/>
      <c r="U70" s="272"/>
      <c r="V70" s="272"/>
      <c r="W70" s="272"/>
      <c r="X70" s="272"/>
      <c r="Y70" s="272"/>
      <c r="Z70" s="272"/>
      <c r="AA70" s="272"/>
      <c r="AB70" s="272"/>
      <c r="AC70" s="272"/>
      <c r="AD70" s="272"/>
      <c r="AE70" s="272"/>
      <c r="AF70" s="273"/>
      <c r="AG70" s="268" t="str">
        <f>IF(B70="","",VLOOKUP(IF(ISTEXT(B70),0,B70),台帳!$A$2:$K$1177,10,0))</f>
        <v/>
      </c>
      <c r="AH70" s="269"/>
      <c r="AI70" s="269"/>
      <c r="AJ70" s="269"/>
      <c r="AK70" s="269"/>
      <c r="AL70" s="269"/>
      <c r="AM70" s="270"/>
      <c r="AN70" s="159">
        <f t="shared" si="3"/>
        <v>0</v>
      </c>
      <c r="AO70" s="50" t="str">
        <f>IF(AND(B70=0,SUM(B71:B$78)&gt;0),"←未入力",IF(IFERROR(C70,1)=1,"←エラー",IF(COUNTIF(B$44:B$78,B70)&gt;1,"重複","")))</f>
        <v/>
      </c>
      <c r="AP70" s="42"/>
      <c r="AQ70" s="75" t="str">
        <f>IF(B70="","",VLOOKUP(IF(ISTEXT(B70),0,B70),台帳!$A$2:$K$1177,2,0))</f>
        <v/>
      </c>
      <c r="AR70" s="42"/>
      <c r="AS70" s="42"/>
      <c r="AT70" s="42"/>
    </row>
    <row r="71" spans="1:46" ht="15.75" customHeight="1" x14ac:dyDescent="0.15">
      <c r="A71" s="74">
        <v>28</v>
      </c>
      <c r="B71" s="24"/>
      <c r="C71" s="271" t="str">
        <f>IF(B71="","",VLOOKUP(IF(ISTEXT(B71),0,B71),台帳!$A$2:$K$1177,3,0))</f>
        <v/>
      </c>
      <c r="D71" s="272"/>
      <c r="E71" s="272"/>
      <c r="F71" s="272"/>
      <c r="G71" s="272"/>
      <c r="H71" s="272"/>
      <c r="I71" s="272"/>
      <c r="J71" s="272"/>
      <c r="K71" s="272"/>
      <c r="L71" s="272"/>
      <c r="M71" s="272"/>
      <c r="N71" s="272"/>
      <c r="O71" s="272"/>
      <c r="P71" s="272"/>
      <c r="Q71" s="273"/>
      <c r="R71" s="271" t="str">
        <f>IF(B71="","",VLOOKUP(IF(ISTEXT(B71),0,B71),台帳!$A$2:$K$1177,11,0))</f>
        <v/>
      </c>
      <c r="S71" s="272"/>
      <c r="T71" s="272"/>
      <c r="U71" s="272"/>
      <c r="V71" s="272"/>
      <c r="W71" s="272"/>
      <c r="X71" s="272"/>
      <c r="Y71" s="272"/>
      <c r="Z71" s="272"/>
      <c r="AA71" s="272"/>
      <c r="AB71" s="272"/>
      <c r="AC71" s="272"/>
      <c r="AD71" s="272"/>
      <c r="AE71" s="272"/>
      <c r="AF71" s="273"/>
      <c r="AG71" s="268" t="str">
        <f>IF(B71="","",VLOOKUP(IF(ISTEXT(B71),0,B71),台帳!$A$2:$K$1177,10,0))</f>
        <v/>
      </c>
      <c r="AH71" s="269"/>
      <c r="AI71" s="269"/>
      <c r="AJ71" s="269"/>
      <c r="AK71" s="269"/>
      <c r="AL71" s="269"/>
      <c r="AM71" s="270"/>
      <c r="AN71" s="159">
        <f t="shared" si="3"/>
        <v>0</v>
      </c>
      <c r="AO71" s="50" t="str">
        <f>IF(AND(B71=0,SUM(B72:B$78)&gt;0),"←未入力",IF(IFERROR(C71,1)=1,"←エラー",IF(COUNTIF(B$44:B$78,B71)&gt;1,"重複","")))</f>
        <v/>
      </c>
      <c r="AP71" s="42"/>
      <c r="AQ71" s="75" t="str">
        <f>IF(B71="","",VLOOKUP(IF(ISTEXT(B71),0,B71),台帳!$A$2:$K$1177,2,0))</f>
        <v/>
      </c>
      <c r="AR71" s="42"/>
      <c r="AS71" s="42"/>
      <c r="AT71" s="42"/>
    </row>
    <row r="72" spans="1:46" ht="15.75" customHeight="1" x14ac:dyDescent="0.15">
      <c r="A72" s="74">
        <v>29</v>
      </c>
      <c r="B72" s="24"/>
      <c r="C72" s="271" t="str">
        <f>IF(B72="","",VLOOKUP(IF(ISTEXT(B72),0,B72),台帳!$A$2:$K$1177,3,0))</f>
        <v/>
      </c>
      <c r="D72" s="272"/>
      <c r="E72" s="272"/>
      <c r="F72" s="272"/>
      <c r="G72" s="272"/>
      <c r="H72" s="272"/>
      <c r="I72" s="272"/>
      <c r="J72" s="272"/>
      <c r="K72" s="272"/>
      <c r="L72" s="272"/>
      <c r="M72" s="272"/>
      <c r="N72" s="272"/>
      <c r="O72" s="272"/>
      <c r="P72" s="272"/>
      <c r="Q72" s="273"/>
      <c r="R72" s="271" t="str">
        <f>IF(B72="","",VLOOKUP(IF(ISTEXT(B72),0,B72),台帳!$A$2:$K$1177,11,0))</f>
        <v/>
      </c>
      <c r="S72" s="272"/>
      <c r="T72" s="272"/>
      <c r="U72" s="272"/>
      <c r="V72" s="272"/>
      <c r="W72" s="272"/>
      <c r="X72" s="272"/>
      <c r="Y72" s="272"/>
      <c r="Z72" s="272"/>
      <c r="AA72" s="272"/>
      <c r="AB72" s="272"/>
      <c r="AC72" s="272"/>
      <c r="AD72" s="272"/>
      <c r="AE72" s="272"/>
      <c r="AF72" s="273"/>
      <c r="AG72" s="268" t="str">
        <f>IF(B72="","",VLOOKUP(IF(ISTEXT(B72),0,B72),台帳!$A$2:$K$1177,10,0))</f>
        <v/>
      </c>
      <c r="AH72" s="269"/>
      <c r="AI72" s="269"/>
      <c r="AJ72" s="269"/>
      <c r="AK72" s="269"/>
      <c r="AL72" s="269"/>
      <c r="AM72" s="270"/>
      <c r="AN72" s="159">
        <f t="shared" si="3"/>
        <v>0</v>
      </c>
      <c r="AO72" s="50" t="str">
        <f>IF(AND(B72=0,SUM(B73:B$78)&gt;0),"←未入力",IF(IFERROR(C72,1)=1,"←エラー",IF(COUNTIF(B$44:B$78,B72)&gt;1,"重複","")))</f>
        <v/>
      </c>
      <c r="AP72" s="42"/>
      <c r="AQ72" s="75" t="str">
        <f>IF(B72="","",VLOOKUP(IF(ISTEXT(B72),0,B72),台帳!$A$2:$K$1177,2,0))</f>
        <v/>
      </c>
      <c r="AR72" s="42"/>
      <c r="AS72" s="42"/>
      <c r="AT72" s="42"/>
    </row>
    <row r="73" spans="1:46" ht="15.75" customHeight="1" x14ac:dyDescent="0.15">
      <c r="A73" s="74">
        <v>30</v>
      </c>
      <c r="B73" s="24"/>
      <c r="C73" s="271" t="str">
        <f>IF(B73="","",VLOOKUP(IF(ISTEXT(B73),0,B73),台帳!$A$2:$K$1177,3,0))</f>
        <v/>
      </c>
      <c r="D73" s="272"/>
      <c r="E73" s="272"/>
      <c r="F73" s="272"/>
      <c r="G73" s="272"/>
      <c r="H73" s="272"/>
      <c r="I73" s="272"/>
      <c r="J73" s="272"/>
      <c r="K73" s="272"/>
      <c r="L73" s="272"/>
      <c r="M73" s="272"/>
      <c r="N73" s="272"/>
      <c r="O73" s="272"/>
      <c r="P73" s="272"/>
      <c r="Q73" s="273"/>
      <c r="R73" s="271" t="str">
        <f>IF(B73="","",VLOOKUP(IF(ISTEXT(B73),0,B73),台帳!$A$2:$K$1177,11,0))</f>
        <v/>
      </c>
      <c r="S73" s="272"/>
      <c r="T73" s="272"/>
      <c r="U73" s="272"/>
      <c r="V73" s="272"/>
      <c r="W73" s="272"/>
      <c r="X73" s="272"/>
      <c r="Y73" s="272"/>
      <c r="Z73" s="272"/>
      <c r="AA73" s="272"/>
      <c r="AB73" s="272"/>
      <c r="AC73" s="272"/>
      <c r="AD73" s="272"/>
      <c r="AE73" s="272"/>
      <c r="AF73" s="273"/>
      <c r="AG73" s="268" t="str">
        <f>IF(B73="","",VLOOKUP(IF(ISTEXT(B73),0,B73),台帳!$A$2:$K$1177,10,0))</f>
        <v/>
      </c>
      <c r="AH73" s="269"/>
      <c r="AI73" s="269"/>
      <c r="AJ73" s="269"/>
      <c r="AK73" s="269"/>
      <c r="AL73" s="269"/>
      <c r="AM73" s="270"/>
      <c r="AN73" s="159">
        <f t="shared" si="3"/>
        <v>0</v>
      </c>
      <c r="AO73" s="50" t="str">
        <f>IF(AND(B73=0,SUM(B74:B$78)&gt;0),"←未入力",IF(IFERROR(C73,1)=1,"←エラー",IF(COUNTIF(B$44:B$78,B73)&gt;1,"重複","")))</f>
        <v/>
      </c>
      <c r="AP73" s="42"/>
      <c r="AQ73" s="75" t="str">
        <f>IF(B73="","",VLOOKUP(IF(ISTEXT(B73),0,B73),台帳!$A$2:$K$1177,2,0))</f>
        <v/>
      </c>
      <c r="AR73" s="42"/>
      <c r="AS73" s="42"/>
      <c r="AT73" s="42"/>
    </row>
    <row r="74" spans="1:46" ht="15.75" customHeight="1" x14ac:dyDescent="0.15">
      <c r="A74" s="74">
        <v>31</v>
      </c>
      <c r="B74" s="24"/>
      <c r="C74" s="271" t="str">
        <f>IF(B74="","",VLOOKUP(IF(ISTEXT(B74),0,B74),台帳!$A$2:$K$1177,3,0))</f>
        <v/>
      </c>
      <c r="D74" s="272"/>
      <c r="E74" s="272"/>
      <c r="F74" s="272"/>
      <c r="G74" s="272"/>
      <c r="H74" s="272"/>
      <c r="I74" s="272"/>
      <c r="J74" s="272"/>
      <c r="K74" s="272"/>
      <c r="L74" s="272"/>
      <c r="M74" s="272"/>
      <c r="N74" s="272"/>
      <c r="O74" s="272"/>
      <c r="P74" s="272"/>
      <c r="Q74" s="273"/>
      <c r="R74" s="271" t="str">
        <f>IF(B74="","",VLOOKUP(IF(ISTEXT(B74),0,B74),台帳!$A$2:$K$1177,11,0))</f>
        <v/>
      </c>
      <c r="S74" s="272"/>
      <c r="T74" s="272"/>
      <c r="U74" s="272"/>
      <c r="V74" s="272"/>
      <c r="W74" s="272"/>
      <c r="X74" s="272"/>
      <c r="Y74" s="272"/>
      <c r="Z74" s="272"/>
      <c r="AA74" s="272"/>
      <c r="AB74" s="272"/>
      <c r="AC74" s="272"/>
      <c r="AD74" s="272"/>
      <c r="AE74" s="272"/>
      <c r="AF74" s="273"/>
      <c r="AG74" s="268" t="str">
        <f>IF(B74="","",VLOOKUP(IF(ISTEXT(B74),0,B74),台帳!$A$2:$K$1177,10,0))</f>
        <v/>
      </c>
      <c r="AH74" s="269"/>
      <c r="AI74" s="269"/>
      <c r="AJ74" s="269"/>
      <c r="AK74" s="269"/>
      <c r="AL74" s="269"/>
      <c r="AM74" s="270"/>
      <c r="AN74" s="159">
        <f t="shared" si="3"/>
        <v>0</v>
      </c>
      <c r="AO74" s="50" t="str">
        <f>IF(AND(B74=0,SUM(B75:B$78)&gt;0),"←未入力",IF(IFERROR(C74,1)=1,"←エラー",IF(COUNTIF(B$44:B$78,B74)&gt;1,"重複","")))</f>
        <v/>
      </c>
      <c r="AP74" s="42"/>
      <c r="AQ74" s="75" t="str">
        <f>IF(B74="","",VLOOKUP(IF(ISTEXT(B74),0,B74),台帳!$A$2:$K$1177,2,0))</f>
        <v/>
      </c>
      <c r="AR74" s="42"/>
      <c r="AS74" s="42"/>
      <c r="AT74" s="42"/>
    </row>
    <row r="75" spans="1:46" ht="15.75" customHeight="1" x14ac:dyDescent="0.15">
      <c r="A75" s="74">
        <v>32</v>
      </c>
      <c r="B75" s="24"/>
      <c r="C75" s="271" t="str">
        <f>IF(B75="","",VLOOKUP(IF(ISTEXT(B75),0,B75),台帳!$A$2:$K$1177,3,0))</f>
        <v/>
      </c>
      <c r="D75" s="272"/>
      <c r="E75" s="272"/>
      <c r="F75" s="272"/>
      <c r="G75" s="272"/>
      <c r="H75" s="272"/>
      <c r="I75" s="272"/>
      <c r="J75" s="272"/>
      <c r="K75" s="272"/>
      <c r="L75" s="272"/>
      <c r="M75" s="272"/>
      <c r="N75" s="272"/>
      <c r="O75" s="272"/>
      <c r="P75" s="272"/>
      <c r="Q75" s="273"/>
      <c r="R75" s="271" t="str">
        <f>IF(B75="","",VLOOKUP(IF(ISTEXT(B75),0,B75),台帳!$A$2:$K$1177,11,0))</f>
        <v/>
      </c>
      <c r="S75" s="272"/>
      <c r="T75" s="272"/>
      <c r="U75" s="272"/>
      <c r="V75" s="272"/>
      <c r="W75" s="272"/>
      <c r="X75" s="272"/>
      <c r="Y75" s="272"/>
      <c r="Z75" s="272"/>
      <c r="AA75" s="272"/>
      <c r="AB75" s="272"/>
      <c r="AC75" s="272"/>
      <c r="AD75" s="272"/>
      <c r="AE75" s="272"/>
      <c r="AF75" s="273"/>
      <c r="AG75" s="268" t="str">
        <f>IF(B75="","",VLOOKUP(IF(ISTEXT(B75),0,B75),台帳!$A$2:$K$1177,10,0))</f>
        <v/>
      </c>
      <c r="AH75" s="269"/>
      <c r="AI75" s="269"/>
      <c r="AJ75" s="269"/>
      <c r="AK75" s="269"/>
      <c r="AL75" s="269"/>
      <c r="AM75" s="270"/>
      <c r="AN75" s="159">
        <f t="shared" si="3"/>
        <v>0</v>
      </c>
      <c r="AO75" s="50" t="str">
        <f>IF(AND(B75=0,SUM(B76:B$78)&gt;0),"←未入力",IF(IFERROR(C75,1)=1,"←エラー",IF(COUNTIF(B$44:B$78,B75)&gt;1,"重複","")))</f>
        <v/>
      </c>
      <c r="AP75" s="42"/>
      <c r="AQ75" s="75" t="str">
        <f>IF(B75="","",VLOOKUP(IF(ISTEXT(B75),0,B75),台帳!$A$2:$K$1177,2,0))</f>
        <v/>
      </c>
      <c r="AR75" s="42"/>
      <c r="AS75" s="42"/>
      <c r="AT75" s="42"/>
    </row>
    <row r="76" spans="1:46" ht="15.75" customHeight="1" x14ac:dyDescent="0.15">
      <c r="A76" s="74">
        <v>33</v>
      </c>
      <c r="B76" s="24"/>
      <c r="C76" s="271" t="str">
        <f>IF(B76="","",VLOOKUP(IF(ISTEXT(B76),0,B76),台帳!$A$2:$K$1177,3,0))</f>
        <v/>
      </c>
      <c r="D76" s="272"/>
      <c r="E76" s="272"/>
      <c r="F76" s="272"/>
      <c r="G76" s="272"/>
      <c r="H76" s="272"/>
      <c r="I76" s="272"/>
      <c r="J76" s="272"/>
      <c r="K76" s="272"/>
      <c r="L76" s="272"/>
      <c r="M76" s="272"/>
      <c r="N76" s="272"/>
      <c r="O76" s="272"/>
      <c r="P76" s="272"/>
      <c r="Q76" s="273"/>
      <c r="R76" s="271" t="str">
        <f>IF(B76="","",VLOOKUP(IF(ISTEXT(B76),0,B76),台帳!$A$2:$K$1177,11,0))</f>
        <v/>
      </c>
      <c r="S76" s="272"/>
      <c r="T76" s="272"/>
      <c r="U76" s="272"/>
      <c r="V76" s="272"/>
      <c r="W76" s="272"/>
      <c r="X76" s="272"/>
      <c r="Y76" s="272"/>
      <c r="Z76" s="272"/>
      <c r="AA76" s="272"/>
      <c r="AB76" s="272"/>
      <c r="AC76" s="272"/>
      <c r="AD76" s="272"/>
      <c r="AE76" s="272"/>
      <c r="AF76" s="273"/>
      <c r="AG76" s="268" t="str">
        <f>IF(B76="","",VLOOKUP(IF(ISTEXT(B76),0,B76),台帳!$A$2:$K$1177,10,0))</f>
        <v/>
      </c>
      <c r="AH76" s="269"/>
      <c r="AI76" s="269"/>
      <c r="AJ76" s="269"/>
      <c r="AK76" s="269"/>
      <c r="AL76" s="269"/>
      <c r="AM76" s="270"/>
      <c r="AN76" s="159">
        <f t="shared" si="3"/>
        <v>0</v>
      </c>
      <c r="AO76" s="50" t="str">
        <f>IF(AND(B76=0,SUM(B77:B$78)&gt;0),"←未入力",IF(IFERROR(C76,1)=1,"←エラー",IF(COUNTIF(B$44:B$78,B76)&gt;1,"重複","")))</f>
        <v/>
      </c>
      <c r="AP76" s="42"/>
      <c r="AQ76" s="75" t="str">
        <f>IF(B76="","",VLOOKUP(IF(ISTEXT(B76),0,B76),台帳!$A$2:$K$1177,2,0))</f>
        <v/>
      </c>
      <c r="AR76" s="42"/>
      <c r="AS76" s="42"/>
      <c r="AT76" s="42"/>
    </row>
    <row r="77" spans="1:46" ht="15.75" customHeight="1" x14ac:dyDescent="0.15">
      <c r="A77" s="74">
        <v>34</v>
      </c>
      <c r="B77" s="24"/>
      <c r="C77" s="271" t="str">
        <f>IF(B77="","",VLOOKUP(IF(ISTEXT(B77),0,B77),台帳!$A$2:$K$1177,3,0))</f>
        <v/>
      </c>
      <c r="D77" s="272"/>
      <c r="E77" s="272"/>
      <c r="F77" s="272"/>
      <c r="G77" s="272"/>
      <c r="H77" s="272"/>
      <c r="I77" s="272"/>
      <c r="J77" s="272"/>
      <c r="K77" s="272"/>
      <c r="L77" s="272"/>
      <c r="M77" s="272"/>
      <c r="N77" s="272"/>
      <c r="O77" s="272"/>
      <c r="P77" s="272"/>
      <c r="Q77" s="273"/>
      <c r="R77" s="271" t="str">
        <f>IF(B77="","",VLOOKUP(IF(ISTEXT(B77),0,B77),台帳!$A$2:$K$1177,11,0))</f>
        <v/>
      </c>
      <c r="S77" s="272"/>
      <c r="T77" s="272"/>
      <c r="U77" s="272"/>
      <c r="V77" s="272"/>
      <c r="W77" s="272"/>
      <c r="X77" s="272"/>
      <c r="Y77" s="272"/>
      <c r="Z77" s="272"/>
      <c r="AA77" s="272"/>
      <c r="AB77" s="272"/>
      <c r="AC77" s="272"/>
      <c r="AD77" s="272"/>
      <c r="AE77" s="272"/>
      <c r="AF77" s="273"/>
      <c r="AG77" s="268" t="str">
        <f>IF(B77="","",VLOOKUP(IF(ISTEXT(B77),0,B77),台帳!$A$2:$K$1177,10,0))</f>
        <v/>
      </c>
      <c r="AH77" s="269"/>
      <c r="AI77" s="269"/>
      <c r="AJ77" s="269"/>
      <c r="AK77" s="269"/>
      <c r="AL77" s="269"/>
      <c r="AM77" s="270"/>
      <c r="AN77" s="159">
        <f t="shared" si="3"/>
        <v>0</v>
      </c>
      <c r="AO77" s="50" t="str">
        <f>IF(AND(B77=0,SUM(B78:B$78)&gt;0),"←未入力",IF(IFERROR(C77,1)=1,"←エラー",IF(COUNTIF(B$44:B$78,B77)&gt;1,"重複","")))</f>
        <v/>
      </c>
      <c r="AP77" s="42"/>
      <c r="AQ77" s="75" t="str">
        <f>IF(B77="","",VLOOKUP(IF(ISTEXT(B77),0,B77),台帳!$A$2:$K$1177,2,0))</f>
        <v/>
      </c>
      <c r="AR77" s="42"/>
      <c r="AS77" s="42"/>
      <c r="AT77" s="42"/>
    </row>
    <row r="78" spans="1:46" ht="15.75" customHeight="1" x14ac:dyDescent="0.15">
      <c r="A78" s="74">
        <v>35</v>
      </c>
      <c r="B78" s="24"/>
      <c r="C78" s="271" t="str">
        <f>IF(B78="","",VLOOKUP(IF(ISTEXT(B78),0,B78),台帳!$A$2:$K$1177,3,0))</f>
        <v/>
      </c>
      <c r="D78" s="272"/>
      <c r="E78" s="272"/>
      <c r="F78" s="272"/>
      <c r="G78" s="272"/>
      <c r="H78" s="272"/>
      <c r="I78" s="272"/>
      <c r="J78" s="272"/>
      <c r="K78" s="272"/>
      <c r="L78" s="272"/>
      <c r="M78" s="272"/>
      <c r="N78" s="272"/>
      <c r="O78" s="272"/>
      <c r="P78" s="272"/>
      <c r="Q78" s="273"/>
      <c r="R78" s="271" t="str">
        <f>IF(B78="","",VLOOKUP(IF(ISTEXT(B78),0,B78),台帳!$A$2:$K$1177,11,0))</f>
        <v/>
      </c>
      <c r="S78" s="272"/>
      <c r="T78" s="272"/>
      <c r="U78" s="272"/>
      <c r="V78" s="272"/>
      <c r="W78" s="272"/>
      <c r="X78" s="272"/>
      <c r="Y78" s="272"/>
      <c r="Z78" s="272"/>
      <c r="AA78" s="272"/>
      <c r="AB78" s="272"/>
      <c r="AC78" s="272"/>
      <c r="AD78" s="272"/>
      <c r="AE78" s="272"/>
      <c r="AF78" s="273"/>
      <c r="AG78" s="268" t="str">
        <f>IF(B78="","",VLOOKUP(IF(ISTEXT(B78),0,B78),台帳!$A$2:$K$1177,10,0))</f>
        <v/>
      </c>
      <c r="AH78" s="269"/>
      <c r="AI78" s="269"/>
      <c r="AJ78" s="269"/>
      <c r="AK78" s="269"/>
      <c r="AL78" s="269"/>
      <c r="AM78" s="270"/>
      <c r="AN78" s="159">
        <f t="shared" si="3"/>
        <v>0</v>
      </c>
      <c r="AO78" s="50" t="str">
        <f t="shared" ref="AO78" si="4">IF(IFERROR(C78,1)=1,"←エラー",IF(COUNTIF(B$44:B$78,B78)&gt;1,"重複",""))</f>
        <v/>
      </c>
      <c r="AP78" s="42"/>
      <c r="AQ78" s="75" t="str">
        <f>IF(B78="","",VLOOKUP(IF(ISTEXT(B78),0,B78),台帳!$A$2:$K$1177,2,0))</f>
        <v/>
      </c>
      <c r="AR78" s="42"/>
      <c r="AS78" s="42"/>
      <c r="AT78" s="42"/>
    </row>
    <row r="79" spans="1:46" s="55" customFormat="1" ht="17.25" customHeight="1" x14ac:dyDescent="0.15">
      <c r="A79" s="76"/>
      <c r="B79" s="297" t="s">
        <v>20</v>
      </c>
      <c r="C79" s="298"/>
      <c r="D79" s="298"/>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5">
        <f>SUM(AG44:AK78)</f>
        <v>0</v>
      </c>
      <c r="AF79" s="295"/>
      <c r="AG79" s="295"/>
      <c r="AH79" s="295"/>
      <c r="AI79" s="295"/>
      <c r="AJ79" s="295"/>
      <c r="AK79" s="295"/>
      <c r="AL79" s="295"/>
      <c r="AM79" s="296"/>
      <c r="AN79" s="160" t="str">
        <f>IF(SUM(AN44:AN78)&gt;0,"検索シートの申請用番号を直接入力（または値のみ貼り付け）してください","")</f>
        <v/>
      </c>
      <c r="AO79" s="79" t="str">
        <f>IF(IFERROR(AE79,1)=1,"←エラー","")</f>
        <v/>
      </c>
      <c r="AQ79" s="77"/>
    </row>
    <row r="80" spans="1:46" ht="12" x14ac:dyDescent="0.15">
      <c r="C80" s="78"/>
    </row>
    <row r="81" ht="12" x14ac:dyDescent="0.15"/>
    <row r="82" ht="12" x14ac:dyDescent="0.15"/>
    <row r="83" ht="18.75" customHeight="1" x14ac:dyDescent="0.15"/>
  </sheetData>
  <sheetProtection algorithmName="SHA-512" hashValue="/at+cXZLQ4rCelcT2ZKXX/j6Gm8vOHrm9lWIGnZkIdOV22lhpJLr8HtmSzo/oviNKFYZoQ0AsPBfV6QS0v3oEQ==" saltValue="fW17P8ebQB/oHRkagRt4Tw==" spinCount="100000" sheet="1" selectLockedCells="1"/>
  <mergeCells count="160">
    <mergeCell ref="D1:AJ1"/>
    <mergeCell ref="C78:Q78"/>
    <mergeCell ref="R78:AF78"/>
    <mergeCell ref="AG78:AM78"/>
    <mergeCell ref="C75:Q75"/>
    <mergeCell ref="R75:AF75"/>
    <mergeCell ref="AG75:AM75"/>
    <mergeCell ref="C76:Q76"/>
    <mergeCell ref="R76:AF76"/>
    <mergeCell ref="AG76:AM76"/>
    <mergeCell ref="C77:Q77"/>
    <mergeCell ref="R77:AF77"/>
    <mergeCell ref="AG77:AM77"/>
    <mergeCell ref="C72:Q72"/>
    <mergeCell ref="R72:AF72"/>
    <mergeCell ref="AG72:AM72"/>
    <mergeCell ref="C73:Q73"/>
    <mergeCell ref="R73:AF73"/>
    <mergeCell ref="AG73:AM73"/>
    <mergeCell ref="C74:Q74"/>
    <mergeCell ref="R74:AF74"/>
    <mergeCell ref="AG74:AM74"/>
    <mergeCell ref="AG65:AM65"/>
    <mergeCell ref="C69:Q69"/>
    <mergeCell ref="R69:AF69"/>
    <mergeCell ref="AG69:AM69"/>
    <mergeCell ref="C70:Q70"/>
    <mergeCell ref="R70:AF70"/>
    <mergeCell ref="AG70:AM70"/>
    <mergeCell ref="C71:Q71"/>
    <mergeCell ref="R71:AF71"/>
    <mergeCell ref="AG71:AM71"/>
    <mergeCell ref="C66:Q66"/>
    <mergeCell ref="R66:AF66"/>
    <mergeCell ref="AG66:AM66"/>
    <mergeCell ref="C67:Q67"/>
    <mergeCell ref="R67:AF67"/>
    <mergeCell ref="AG67:AM67"/>
    <mergeCell ref="C68:Q68"/>
    <mergeCell ref="R68:AF68"/>
    <mergeCell ref="AG68:AM68"/>
    <mergeCell ref="C57:Q57"/>
    <mergeCell ref="R57:AF57"/>
    <mergeCell ref="C59:Q59"/>
    <mergeCell ref="R59:AF59"/>
    <mergeCell ref="C61:Q61"/>
    <mergeCell ref="R61:AF61"/>
    <mergeCell ref="C63:Q63"/>
    <mergeCell ref="R63:AF63"/>
    <mergeCell ref="C58:Q58"/>
    <mergeCell ref="R58:AF58"/>
    <mergeCell ref="C60:Q60"/>
    <mergeCell ref="R60:AF60"/>
    <mergeCell ref="AE79:AM79"/>
    <mergeCell ref="C52:Q52"/>
    <mergeCell ref="AG49:AM49"/>
    <mergeCell ref="AG48:AM48"/>
    <mergeCell ref="AG50:AM50"/>
    <mergeCell ref="C50:Q50"/>
    <mergeCell ref="AG57:AM57"/>
    <mergeCell ref="AG58:AM58"/>
    <mergeCell ref="AG59:AM59"/>
    <mergeCell ref="AG60:AM60"/>
    <mergeCell ref="AG61:AM61"/>
    <mergeCell ref="C62:Q62"/>
    <mergeCell ref="R62:AF62"/>
    <mergeCell ref="AG62:AM62"/>
    <mergeCell ref="AG63:AM63"/>
    <mergeCell ref="C64:Q64"/>
    <mergeCell ref="R64:AF64"/>
    <mergeCell ref="AG64:AM64"/>
    <mergeCell ref="C65:Q65"/>
    <mergeCell ref="R65:AF65"/>
    <mergeCell ref="B79:AD79"/>
    <mergeCell ref="C56:Q56"/>
    <mergeCell ref="C55:Q55"/>
    <mergeCell ref="R56:AF56"/>
    <mergeCell ref="F5:G5"/>
    <mergeCell ref="I5:J5"/>
    <mergeCell ref="L5:M5"/>
    <mergeCell ref="AG43:AM43"/>
    <mergeCell ref="B8:C8"/>
    <mergeCell ref="T12:W12"/>
    <mergeCell ref="D13:I13"/>
    <mergeCell ref="J13:V13"/>
    <mergeCell ref="W13:AB13"/>
    <mergeCell ref="AC13:AM13"/>
    <mergeCell ref="X12:AM12"/>
    <mergeCell ref="B9:C9"/>
    <mergeCell ref="M10:P10"/>
    <mergeCell ref="B12:C12"/>
    <mergeCell ref="B14:C14"/>
    <mergeCell ref="B13:C13"/>
    <mergeCell ref="D10:H10"/>
    <mergeCell ref="D11:AM11"/>
    <mergeCell ref="D12:I12"/>
    <mergeCell ref="D14:I14"/>
    <mergeCell ref="J14:V14"/>
    <mergeCell ref="W14:AB14"/>
    <mergeCell ref="B10:C11"/>
    <mergeCell ref="R43:AF43"/>
    <mergeCell ref="C40:AL41"/>
    <mergeCell ref="J12:S12"/>
    <mergeCell ref="C54:Q54"/>
    <mergeCell ref="C53:Q53"/>
    <mergeCell ref="R45:AF45"/>
    <mergeCell ref="R44:AF44"/>
    <mergeCell ref="R49:AF49"/>
    <mergeCell ref="R48:AF48"/>
    <mergeCell ref="R47:AF47"/>
    <mergeCell ref="R46:AF46"/>
    <mergeCell ref="C49:Q49"/>
    <mergeCell ref="C48:Q48"/>
    <mergeCell ref="C47:Q47"/>
    <mergeCell ref="C46:Q46"/>
    <mergeCell ref="B35:AK35"/>
    <mergeCell ref="C43:Q43"/>
    <mergeCell ref="AG47:AM47"/>
    <mergeCell ref="AG46:AM46"/>
    <mergeCell ref="AG45:AM45"/>
    <mergeCell ref="C44:Q44"/>
    <mergeCell ref="C45:Q45"/>
    <mergeCell ref="R54:AF54"/>
    <mergeCell ref="R53:AF53"/>
    <mergeCell ref="R52:AF52"/>
    <mergeCell ref="AG44:AM44"/>
    <mergeCell ref="C51:Q51"/>
    <mergeCell ref="AG56:AM56"/>
    <mergeCell ref="AG55:AM55"/>
    <mergeCell ref="AG54:AM54"/>
    <mergeCell ref="AG53:AM53"/>
    <mergeCell ref="AG52:AM52"/>
    <mergeCell ref="AG51:AM51"/>
    <mergeCell ref="R55:AF55"/>
    <mergeCell ref="R50:AF50"/>
    <mergeCell ref="R51:AF51"/>
    <mergeCell ref="AQ1:AQ4"/>
    <mergeCell ref="AO2:AO4"/>
    <mergeCell ref="C17:V17"/>
    <mergeCell ref="W17:AD17"/>
    <mergeCell ref="C18:V18"/>
    <mergeCell ref="W18:AD18"/>
    <mergeCell ref="AE18:AL18"/>
    <mergeCell ref="B34:AK34"/>
    <mergeCell ref="C19:Q19"/>
    <mergeCell ref="R19:Y19"/>
    <mergeCell ref="Z19:AL19"/>
    <mergeCell ref="B24:T24"/>
    <mergeCell ref="B25:AK25"/>
    <mergeCell ref="B26:AK26"/>
    <mergeCell ref="B27:AK27"/>
    <mergeCell ref="B30:AK30"/>
    <mergeCell ref="B31:AK31"/>
    <mergeCell ref="C21:AL21"/>
    <mergeCell ref="AE17:AL17"/>
    <mergeCell ref="C20:AL20"/>
    <mergeCell ref="D8:AM8"/>
    <mergeCell ref="D9:AM9"/>
    <mergeCell ref="I10:K10"/>
    <mergeCell ref="AC14:AM14"/>
  </mergeCells>
  <phoneticPr fontId="2"/>
  <conditionalFormatting sqref="AO2:AO4">
    <cfRule type="expression" dxfId="4" priority="3">
      <formula>$AO$2="OK"</formula>
    </cfRule>
  </conditionalFormatting>
  <conditionalFormatting sqref="AO5:AP7 AR5:BP7 AO8:BP42 AO43:AQ43 AR43:BP78 AO44:AP78 AO79:BP84">
    <cfRule type="expression" dxfId="3" priority="5">
      <formula>AO5="←ＯＫ"</formula>
    </cfRule>
  </conditionalFormatting>
  <conditionalFormatting sqref="AQ44:AQ78">
    <cfRule type="expression" dxfId="2" priority="1">
      <formula>AND(AQ44&lt;&gt;$AQ$44,B44&lt;&gt;"")</formula>
    </cfRule>
  </conditionalFormatting>
  <dataValidations count="13">
    <dataValidation imeMode="disabled" allowBlank="1" showInputMessage="1" showErrorMessage="1" sqref="J12:S12 X12:AM12" xr:uid="{00000000-0002-0000-0100-000000000000}"/>
    <dataValidation type="whole" imeMode="disabled" allowBlank="1" showInputMessage="1" showErrorMessage="1" sqref="F6:G6" xr:uid="{00000000-0002-0000-0100-000001000000}">
      <formula1>4</formula1>
      <formula2>5</formula2>
    </dataValidation>
    <dataValidation type="whole" imeMode="disabled" allowBlank="1" showInputMessage="1" showErrorMessage="1" sqref="I5:J6" xr:uid="{00000000-0002-0000-0100-000002000000}">
      <formula1>1</formula1>
      <formula2>12</formula2>
    </dataValidation>
    <dataValidation type="whole" imeMode="disabled" allowBlank="1" showInputMessage="1" showErrorMessage="1" sqref="L5:M6" xr:uid="{00000000-0002-0000-0100-000003000000}">
      <formula1>1</formula1>
      <formula2>31</formula2>
    </dataValidation>
    <dataValidation imeMode="fullKatakana" allowBlank="1" showInputMessage="1" showErrorMessage="1" sqref="C20:AL20 D8:AM8" xr:uid="{00000000-0002-0000-0100-000004000000}"/>
    <dataValidation type="textLength" imeMode="disabled" operator="equal" allowBlank="1" showInputMessage="1" showErrorMessage="1" prompt="４桁" sqref="AE17:AL17 M10:P10" xr:uid="{00000000-0002-0000-0100-000005000000}">
      <formula1>4</formula1>
    </dataValidation>
    <dataValidation type="textLength" imeMode="disabled" operator="equal" allowBlank="1" showInputMessage="1" showErrorMessage="1" prompt="３桁" sqref="AE18:AL18" xr:uid="{00000000-0002-0000-0100-000006000000}">
      <formula1>3</formula1>
    </dataValidation>
    <dataValidation type="list" allowBlank="1" showInputMessage="1" showErrorMessage="1" sqref="C19:Q19" xr:uid="{00000000-0002-0000-0100-000007000000}">
      <formula1>"普通,当座"</formula1>
    </dataValidation>
    <dataValidation type="textLength" imeMode="disabled" operator="equal" allowBlank="1" showInputMessage="1" showErrorMessage="1" prompt="3桁" sqref="I10:K10" xr:uid="{00000000-0002-0000-0100-000008000000}">
      <formula1>3</formula1>
    </dataValidation>
    <dataValidation type="textLength" imeMode="disabled" operator="equal" allowBlank="1" showInputMessage="1" showErrorMessage="1" prompt="７桁" sqref="Z19:AL19" xr:uid="{00000000-0002-0000-0100-00000A000000}">
      <formula1>7</formula1>
    </dataValidation>
    <dataValidation type="whole" imeMode="disabled" allowBlank="1" showInputMessage="1" showErrorMessage="1" prompt="検索シートで表示された対象施設・事業所の申請用番号を入力してください。" sqref="B44:B78" xr:uid="{00000000-0002-0000-0100-00000B000000}">
      <formula1>100</formula1>
      <formula2>20000</formula2>
    </dataValidation>
    <dataValidation allowBlank="1" showInputMessage="1" showErrorMessage="1" prompt="振込先口座は上記の申請法人名義または代表者名義に限ります。" sqref="C21:AL21" xr:uid="{00000000-0002-0000-0100-00000C000000}"/>
    <dataValidation type="whole" imeMode="disabled" allowBlank="1" showInputMessage="1" showErrorMessage="1" sqref="F5:G5" xr:uid="{F2C80F6F-5C61-4389-98F6-CE9614F01901}">
      <formula1>8</formula1>
      <formula2>9</formula2>
    </dataValidation>
  </dataValidations>
  <pageMargins left="0.37" right="0.18" top="0.54" bottom="0.4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36</xdr:col>
                    <xdr:colOff>152400</xdr:colOff>
                    <xdr:row>16</xdr:row>
                    <xdr:rowOff>0</xdr:rowOff>
                  </from>
                  <to>
                    <xdr:col>37</xdr:col>
                    <xdr:colOff>28575</xdr:colOff>
                    <xdr:row>16</xdr:row>
                    <xdr:rowOff>152400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36</xdr:col>
                    <xdr:colOff>152400</xdr:colOff>
                    <xdr:row>16</xdr:row>
                    <xdr:rowOff>0</xdr:rowOff>
                  </from>
                  <to>
                    <xdr:col>37</xdr:col>
                    <xdr:colOff>28575</xdr:colOff>
                    <xdr:row>16</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36</xdr:col>
                    <xdr:colOff>152400</xdr:colOff>
                    <xdr:row>16</xdr:row>
                    <xdr:rowOff>0</xdr:rowOff>
                  </from>
                  <to>
                    <xdr:col>37</xdr:col>
                    <xdr:colOff>28575</xdr:colOff>
                    <xdr:row>16</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36</xdr:col>
                    <xdr:colOff>152400</xdr:colOff>
                    <xdr:row>16</xdr:row>
                    <xdr:rowOff>0</xdr:rowOff>
                  </from>
                  <to>
                    <xdr:col>37</xdr:col>
                    <xdr:colOff>28575</xdr:colOff>
                    <xdr:row>16</xdr:row>
                    <xdr:rowOff>171450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36</xdr:col>
                    <xdr:colOff>152400</xdr:colOff>
                    <xdr:row>16</xdr:row>
                    <xdr:rowOff>0</xdr:rowOff>
                  </from>
                  <to>
                    <xdr:col>37</xdr:col>
                    <xdr:colOff>28575</xdr:colOff>
                    <xdr:row>16</xdr:row>
                    <xdr:rowOff>152400</xdr:rowOff>
                  </to>
                </anchor>
              </controlPr>
            </control>
          </mc:Choice>
        </mc:AlternateContent>
        <mc:AlternateContent xmlns:mc="http://schemas.openxmlformats.org/markup-compatibility/2006">
          <mc:Choice Requires="x14">
            <control shapeId="4117" r:id="rId9" name="Check Box 21">
              <controlPr defaultSize="0" autoFill="0" autoLine="0" autoPict="0">
                <anchor moveWithCells="1">
                  <from>
                    <xdr:col>36</xdr:col>
                    <xdr:colOff>152400</xdr:colOff>
                    <xdr:row>19</xdr:row>
                    <xdr:rowOff>0</xdr:rowOff>
                  </from>
                  <to>
                    <xdr:col>37</xdr:col>
                    <xdr:colOff>28575</xdr:colOff>
                    <xdr:row>19</xdr:row>
                    <xdr:rowOff>152400</xdr:rowOff>
                  </to>
                </anchor>
              </controlPr>
            </control>
          </mc:Choice>
        </mc:AlternateContent>
        <mc:AlternateContent xmlns:mc="http://schemas.openxmlformats.org/markup-compatibility/2006">
          <mc:Choice Requires="x14">
            <control shapeId="4118" r:id="rId10" name="Check Box 22">
              <controlPr defaultSize="0" autoFill="0" autoLine="0" autoPict="0">
                <anchor moveWithCells="1">
                  <from>
                    <xdr:col>36</xdr:col>
                    <xdr:colOff>152400</xdr:colOff>
                    <xdr:row>19</xdr:row>
                    <xdr:rowOff>0</xdr:rowOff>
                  </from>
                  <to>
                    <xdr:col>37</xdr:col>
                    <xdr:colOff>28575</xdr:colOff>
                    <xdr:row>19</xdr:row>
                    <xdr:rowOff>142875</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from>
                    <xdr:col>36</xdr:col>
                    <xdr:colOff>152400</xdr:colOff>
                    <xdr:row>19</xdr:row>
                    <xdr:rowOff>0</xdr:rowOff>
                  </from>
                  <to>
                    <xdr:col>37</xdr:col>
                    <xdr:colOff>28575</xdr:colOff>
                    <xdr:row>19</xdr:row>
                    <xdr:rowOff>152400</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36</xdr:col>
                    <xdr:colOff>152400</xdr:colOff>
                    <xdr:row>19</xdr:row>
                    <xdr:rowOff>0</xdr:rowOff>
                  </from>
                  <to>
                    <xdr:col>37</xdr:col>
                    <xdr:colOff>28575</xdr:colOff>
                    <xdr:row>19</xdr:row>
                    <xdr:rowOff>171450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36</xdr:col>
                    <xdr:colOff>152400</xdr:colOff>
                    <xdr:row>19</xdr:row>
                    <xdr:rowOff>0</xdr:rowOff>
                  </from>
                  <to>
                    <xdr:col>37</xdr:col>
                    <xdr:colOff>28575</xdr:colOff>
                    <xdr:row>19</xdr:row>
                    <xdr:rowOff>142875</xdr:rowOff>
                  </to>
                </anchor>
              </controlPr>
            </control>
          </mc:Choice>
        </mc:AlternateContent>
        <mc:AlternateContent xmlns:mc="http://schemas.openxmlformats.org/markup-compatibility/2006">
          <mc:Choice Requires="x14">
            <control shapeId="4122" r:id="rId14" name="Check Box 26">
              <controlPr defaultSize="0" autoFill="0" autoLine="0" autoPict="0">
                <anchor moveWithCells="1">
                  <from>
                    <xdr:col>36</xdr:col>
                    <xdr:colOff>152400</xdr:colOff>
                    <xdr:row>24</xdr:row>
                    <xdr:rowOff>0</xdr:rowOff>
                  </from>
                  <to>
                    <xdr:col>37</xdr:col>
                    <xdr:colOff>28575</xdr:colOff>
                    <xdr:row>24</xdr:row>
                    <xdr:rowOff>152400</xdr:rowOff>
                  </to>
                </anchor>
              </controlPr>
            </control>
          </mc:Choice>
        </mc:AlternateContent>
        <mc:AlternateContent xmlns:mc="http://schemas.openxmlformats.org/markup-compatibility/2006">
          <mc:Choice Requires="x14">
            <control shapeId="4123" r:id="rId15" name="Check Box 27">
              <controlPr defaultSize="0" autoFill="0" autoLine="0" autoPict="0">
                <anchor moveWithCells="1">
                  <from>
                    <xdr:col>36</xdr:col>
                    <xdr:colOff>152400</xdr:colOff>
                    <xdr:row>24</xdr:row>
                    <xdr:rowOff>152400</xdr:rowOff>
                  </from>
                  <to>
                    <xdr:col>37</xdr:col>
                    <xdr:colOff>28575</xdr:colOff>
                    <xdr:row>25</xdr:row>
                    <xdr:rowOff>123825</xdr:rowOff>
                  </to>
                </anchor>
              </controlPr>
            </control>
          </mc:Choice>
        </mc:AlternateContent>
        <mc:AlternateContent xmlns:mc="http://schemas.openxmlformats.org/markup-compatibility/2006">
          <mc:Choice Requires="x14">
            <control shapeId="4133" r:id="rId16" name="Check Box 37">
              <controlPr defaultSize="0" autoFill="0" autoLine="0" autoPict="0">
                <anchor moveWithCells="1">
                  <from>
                    <xdr:col>36</xdr:col>
                    <xdr:colOff>152400</xdr:colOff>
                    <xdr:row>25</xdr:row>
                    <xdr:rowOff>0</xdr:rowOff>
                  </from>
                  <to>
                    <xdr:col>37</xdr:col>
                    <xdr:colOff>28575</xdr:colOff>
                    <xdr:row>25</xdr:row>
                    <xdr:rowOff>152400</xdr:rowOff>
                  </to>
                </anchor>
              </controlPr>
            </control>
          </mc:Choice>
        </mc:AlternateContent>
        <mc:AlternateContent xmlns:mc="http://schemas.openxmlformats.org/markup-compatibility/2006">
          <mc:Choice Requires="x14">
            <control shapeId="4143" r:id="rId17" name="Check Box 47">
              <controlPr defaultSize="0" autoFill="0" autoLine="0" autoPict="0">
                <anchor moveWithCells="1">
                  <from>
                    <xdr:col>36</xdr:col>
                    <xdr:colOff>152400</xdr:colOff>
                    <xdr:row>25</xdr:row>
                    <xdr:rowOff>0</xdr:rowOff>
                  </from>
                  <to>
                    <xdr:col>37</xdr:col>
                    <xdr:colOff>28575</xdr:colOff>
                    <xdr:row>25</xdr:row>
                    <xdr:rowOff>152400</xdr:rowOff>
                  </to>
                </anchor>
              </controlPr>
            </control>
          </mc:Choice>
        </mc:AlternateContent>
        <mc:AlternateContent xmlns:mc="http://schemas.openxmlformats.org/markup-compatibility/2006">
          <mc:Choice Requires="x14">
            <control shapeId="4156" r:id="rId18" name="Check Box 60">
              <controlPr defaultSize="0" autoFill="0" autoLine="0" autoPict="0">
                <anchor moveWithCells="1">
                  <from>
                    <xdr:col>36</xdr:col>
                    <xdr:colOff>152400</xdr:colOff>
                    <xdr:row>17</xdr:row>
                    <xdr:rowOff>0</xdr:rowOff>
                  </from>
                  <to>
                    <xdr:col>37</xdr:col>
                    <xdr:colOff>28575</xdr:colOff>
                    <xdr:row>17</xdr:row>
                    <xdr:rowOff>152400</xdr:rowOff>
                  </to>
                </anchor>
              </controlPr>
            </control>
          </mc:Choice>
        </mc:AlternateContent>
        <mc:AlternateContent xmlns:mc="http://schemas.openxmlformats.org/markup-compatibility/2006">
          <mc:Choice Requires="x14">
            <control shapeId="4157" r:id="rId19" name="Check Box 61">
              <controlPr defaultSize="0" autoFill="0" autoLine="0" autoPict="0">
                <anchor moveWithCells="1">
                  <from>
                    <xdr:col>36</xdr:col>
                    <xdr:colOff>152400</xdr:colOff>
                    <xdr:row>17</xdr:row>
                    <xdr:rowOff>0</xdr:rowOff>
                  </from>
                  <to>
                    <xdr:col>37</xdr:col>
                    <xdr:colOff>28575</xdr:colOff>
                    <xdr:row>17</xdr:row>
                    <xdr:rowOff>152400</xdr:rowOff>
                  </to>
                </anchor>
              </controlPr>
            </control>
          </mc:Choice>
        </mc:AlternateContent>
        <mc:AlternateContent xmlns:mc="http://schemas.openxmlformats.org/markup-compatibility/2006">
          <mc:Choice Requires="x14">
            <control shapeId="4158" r:id="rId20" name="Check Box 62">
              <controlPr defaultSize="0" autoFill="0" autoLine="0" autoPict="0">
                <anchor moveWithCells="1">
                  <from>
                    <xdr:col>36</xdr:col>
                    <xdr:colOff>152400</xdr:colOff>
                    <xdr:row>17</xdr:row>
                    <xdr:rowOff>0</xdr:rowOff>
                  </from>
                  <to>
                    <xdr:col>37</xdr:col>
                    <xdr:colOff>28575</xdr:colOff>
                    <xdr:row>17</xdr:row>
                    <xdr:rowOff>152400</xdr:rowOff>
                  </to>
                </anchor>
              </controlPr>
            </control>
          </mc:Choice>
        </mc:AlternateContent>
        <mc:AlternateContent xmlns:mc="http://schemas.openxmlformats.org/markup-compatibility/2006">
          <mc:Choice Requires="x14">
            <control shapeId="4159" r:id="rId21" name="Check Box 63">
              <controlPr defaultSize="0" autoFill="0" autoLine="0" autoPict="0">
                <anchor moveWithCells="1">
                  <from>
                    <xdr:col>36</xdr:col>
                    <xdr:colOff>152400</xdr:colOff>
                    <xdr:row>17</xdr:row>
                    <xdr:rowOff>0</xdr:rowOff>
                  </from>
                  <to>
                    <xdr:col>37</xdr:col>
                    <xdr:colOff>28575</xdr:colOff>
                    <xdr:row>17</xdr:row>
                    <xdr:rowOff>171450</xdr:rowOff>
                  </to>
                </anchor>
              </controlPr>
            </control>
          </mc:Choice>
        </mc:AlternateContent>
        <mc:AlternateContent xmlns:mc="http://schemas.openxmlformats.org/markup-compatibility/2006">
          <mc:Choice Requires="x14">
            <control shapeId="4160" r:id="rId22" name="Check Box 64">
              <controlPr defaultSize="0" autoFill="0" autoLine="0" autoPict="0">
                <anchor moveWithCells="1">
                  <from>
                    <xdr:col>36</xdr:col>
                    <xdr:colOff>152400</xdr:colOff>
                    <xdr:row>17</xdr:row>
                    <xdr:rowOff>0</xdr:rowOff>
                  </from>
                  <to>
                    <xdr:col>37</xdr:col>
                    <xdr:colOff>28575</xdr:colOff>
                    <xdr:row>17</xdr:row>
                    <xdr:rowOff>152400</xdr:rowOff>
                  </to>
                </anchor>
              </controlPr>
            </control>
          </mc:Choice>
        </mc:AlternateContent>
        <mc:AlternateContent xmlns:mc="http://schemas.openxmlformats.org/markup-compatibility/2006">
          <mc:Choice Requires="x14">
            <control shapeId="4161" r:id="rId23" name="Check Box 65">
              <controlPr defaultSize="0" autoFill="0" autoLine="0" autoPict="0">
                <anchor moveWithCells="1">
                  <from>
                    <xdr:col>36</xdr:col>
                    <xdr:colOff>152400</xdr:colOff>
                    <xdr:row>32</xdr:row>
                    <xdr:rowOff>142875</xdr:rowOff>
                  </from>
                  <to>
                    <xdr:col>37</xdr:col>
                    <xdr:colOff>28575</xdr:colOff>
                    <xdr:row>33</xdr:row>
                    <xdr:rowOff>123825</xdr:rowOff>
                  </to>
                </anchor>
              </controlPr>
            </control>
          </mc:Choice>
        </mc:AlternateContent>
        <mc:AlternateContent xmlns:mc="http://schemas.openxmlformats.org/markup-compatibility/2006">
          <mc:Choice Requires="x14">
            <control shapeId="4162" r:id="rId24" name="Check Box 66">
              <controlPr defaultSize="0" autoFill="0" autoLine="0" autoPict="0">
                <anchor moveWithCells="1">
                  <from>
                    <xdr:col>36</xdr:col>
                    <xdr:colOff>152400</xdr:colOff>
                    <xdr:row>33</xdr:row>
                    <xdr:rowOff>0</xdr:rowOff>
                  </from>
                  <to>
                    <xdr:col>37</xdr:col>
                    <xdr:colOff>28575</xdr:colOff>
                    <xdr:row>33</xdr:row>
                    <xdr:rowOff>142875</xdr:rowOff>
                  </to>
                </anchor>
              </controlPr>
            </control>
          </mc:Choice>
        </mc:AlternateContent>
        <mc:AlternateContent xmlns:mc="http://schemas.openxmlformats.org/markup-compatibility/2006">
          <mc:Choice Requires="x14">
            <control shapeId="4163" r:id="rId25" name="Check Box 67">
              <controlPr defaultSize="0" autoFill="0" autoLine="0" autoPict="0">
                <anchor moveWithCells="1">
                  <from>
                    <xdr:col>36</xdr:col>
                    <xdr:colOff>152400</xdr:colOff>
                    <xdr:row>32</xdr:row>
                    <xdr:rowOff>152400</xdr:rowOff>
                  </from>
                  <to>
                    <xdr:col>37</xdr:col>
                    <xdr:colOff>28575</xdr:colOff>
                    <xdr:row>33</xdr:row>
                    <xdr:rowOff>85725</xdr:rowOff>
                  </to>
                </anchor>
              </controlPr>
            </control>
          </mc:Choice>
        </mc:AlternateContent>
        <mc:AlternateContent xmlns:mc="http://schemas.openxmlformats.org/markup-compatibility/2006">
          <mc:Choice Requires="x14">
            <control shapeId="4164" r:id="rId26" name="Check Box 68">
              <controlPr defaultSize="0" autoFill="0" autoLine="0" autoPict="0">
                <anchor moveWithCells="1">
                  <from>
                    <xdr:col>36</xdr:col>
                    <xdr:colOff>152400</xdr:colOff>
                    <xdr:row>33</xdr:row>
                    <xdr:rowOff>0</xdr:rowOff>
                  </from>
                  <to>
                    <xdr:col>37</xdr:col>
                    <xdr:colOff>28575</xdr:colOff>
                    <xdr:row>33</xdr:row>
                    <xdr:rowOff>114300</xdr:rowOff>
                  </to>
                </anchor>
              </controlPr>
            </control>
          </mc:Choice>
        </mc:AlternateContent>
        <mc:AlternateContent xmlns:mc="http://schemas.openxmlformats.org/markup-compatibility/2006">
          <mc:Choice Requires="x14">
            <control shapeId="4165" r:id="rId27" name="Check Box 69">
              <controlPr defaultSize="0" autoFill="0" autoLine="0" autoPict="0">
                <anchor moveWithCells="1">
                  <from>
                    <xdr:col>36</xdr:col>
                    <xdr:colOff>152400</xdr:colOff>
                    <xdr:row>33</xdr:row>
                    <xdr:rowOff>0</xdr:rowOff>
                  </from>
                  <to>
                    <xdr:col>37</xdr:col>
                    <xdr:colOff>28575</xdr:colOff>
                    <xdr:row>33</xdr:row>
                    <xdr:rowOff>161925</xdr:rowOff>
                  </to>
                </anchor>
              </controlPr>
            </control>
          </mc:Choice>
        </mc:AlternateContent>
        <mc:AlternateContent xmlns:mc="http://schemas.openxmlformats.org/markup-compatibility/2006">
          <mc:Choice Requires="x14">
            <control shapeId="4166" r:id="rId28" name="Check Box 70">
              <controlPr defaultSize="0" autoFill="0" autoLine="0" autoPict="0">
                <anchor moveWithCells="1">
                  <from>
                    <xdr:col>36</xdr:col>
                    <xdr:colOff>152400</xdr:colOff>
                    <xdr:row>33</xdr:row>
                    <xdr:rowOff>0</xdr:rowOff>
                  </from>
                  <to>
                    <xdr:col>37</xdr:col>
                    <xdr:colOff>28575</xdr:colOff>
                    <xdr:row>33</xdr:row>
                    <xdr:rowOff>114300</xdr:rowOff>
                  </to>
                </anchor>
              </controlPr>
            </control>
          </mc:Choice>
        </mc:AlternateContent>
        <mc:AlternateContent xmlns:mc="http://schemas.openxmlformats.org/markup-compatibility/2006">
          <mc:Choice Requires="x14">
            <control shapeId="4167" r:id="rId29" name="Check Box 71">
              <controlPr defaultSize="0" autoFill="0" autoLine="0" autoPict="0">
                <anchor moveWithCells="1">
                  <from>
                    <xdr:col>36</xdr:col>
                    <xdr:colOff>152400</xdr:colOff>
                    <xdr:row>33</xdr:row>
                    <xdr:rowOff>0</xdr:rowOff>
                  </from>
                  <to>
                    <xdr:col>37</xdr:col>
                    <xdr:colOff>28575</xdr:colOff>
                    <xdr:row>33</xdr:row>
                    <xdr:rowOff>152400</xdr:rowOff>
                  </to>
                </anchor>
              </controlPr>
            </control>
          </mc:Choice>
        </mc:AlternateContent>
        <mc:AlternateContent xmlns:mc="http://schemas.openxmlformats.org/markup-compatibility/2006">
          <mc:Choice Requires="x14">
            <control shapeId="4168" r:id="rId30" name="Check Box 72">
              <controlPr defaultSize="0" autoFill="0" autoLine="0" autoPict="0">
                <anchor moveWithCells="1">
                  <from>
                    <xdr:col>36</xdr:col>
                    <xdr:colOff>152400</xdr:colOff>
                    <xdr:row>33</xdr:row>
                    <xdr:rowOff>0</xdr:rowOff>
                  </from>
                  <to>
                    <xdr:col>37</xdr:col>
                    <xdr:colOff>28575</xdr:colOff>
                    <xdr:row>33</xdr:row>
                    <xdr:rowOff>161925</xdr:rowOff>
                  </to>
                </anchor>
              </controlPr>
            </control>
          </mc:Choice>
        </mc:AlternateContent>
        <mc:AlternateContent xmlns:mc="http://schemas.openxmlformats.org/markup-compatibility/2006">
          <mc:Choice Requires="x14">
            <control shapeId="4169" r:id="rId31" name="Check Box 73">
              <controlPr defaultSize="0" autoFill="0" autoLine="0" autoPict="0">
                <anchor moveWithCells="1">
                  <from>
                    <xdr:col>36</xdr:col>
                    <xdr:colOff>152400</xdr:colOff>
                    <xdr:row>33</xdr:row>
                    <xdr:rowOff>0</xdr:rowOff>
                  </from>
                  <to>
                    <xdr:col>37</xdr:col>
                    <xdr:colOff>28575</xdr:colOff>
                    <xdr:row>33</xdr:row>
                    <xdr:rowOff>142875</xdr:rowOff>
                  </to>
                </anchor>
              </controlPr>
            </control>
          </mc:Choice>
        </mc:AlternateContent>
        <mc:AlternateContent xmlns:mc="http://schemas.openxmlformats.org/markup-compatibility/2006">
          <mc:Choice Requires="x14">
            <control shapeId="4170" r:id="rId32" name="Check Box 74">
              <controlPr defaultSize="0" autoFill="0" autoLine="0" autoPict="0">
                <anchor moveWithCells="1">
                  <from>
                    <xdr:col>36</xdr:col>
                    <xdr:colOff>152400</xdr:colOff>
                    <xdr:row>33</xdr:row>
                    <xdr:rowOff>0</xdr:rowOff>
                  </from>
                  <to>
                    <xdr:col>37</xdr:col>
                    <xdr:colOff>28575</xdr:colOff>
                    <xdr:row>33</xdr:row>
                    <xdr:rowOff>152400</xdr:rowOff>
                  </to>
                </anchor>
              </controlPr>
            </control>
          </mc:Choice>
        </mc:AlternateContent>
        <mc:AlternateContent xmlns:mc="http://schemas.openxmlformats.org/markup-compatibility/2006">
          <mc:Choice Requires="x14">
            <control shapeId="4141" r:id="rId33" name="Check Box 45">
              <controlPr defaultSize="0" autoFill="0" autoLine="0" autoPict="0">
                <anchor moveWithCells="1">
                  <from>
                    <xdr:col>36</xdr:col>
                    <xdr:colOff>152400</xdr:colOff>
                    <xdr:row>30</xdr:row>
                    <xdr:rowOff>0</xdr:rowOff>
                  </from>
                  <to>
                    <xdr:col>37</xdr:col>
                    <xdr:colOff>28575</xdr:colOff>
                    <xdr:row>30</xdr:row>
                    <xdr:rowOff>152400</xdr:rowOff>
                  </to>
                </anchor>
              </controlPr>
            </control>
          </mc:Choice>
        </mc:AlternateContent>
        <mc:AlternateContent xmlns:mc="http://schemas.openxmlformats.org/markup-compatibility/2006">
          <mc:Choice Requires="x14">
            <control shapeId="4149" r:id="rId34" name="Check Box 53">
              <controlPr defaultSize="0" autoFill="0" autoLine="0" autoPict="0">
                <anchor moveWithCells="1">
                  <from>
                    <xdr:col>36</xdr:col>
                    <xdr:colOff>152400</xdr:colOff>
                    <xdr:row>30</xdr:row>
                    <xdr:rowOff>0</xdr:rowOff>
                  </from>
                  <to>
                    <xdr:col>37</xdr:col>
                    <xdr:colOff>28575</xdr:colOff>
                    <xdr:row>30</xdr:row>
                    <xdr:rowOff>152400</xdr:rowOff>
                  </to>
                </anchor>
              </controlPr>
            </control>
          </mc:Choice>
        </mc:AlternateContent>
        <mc:AlternateContent xmlns:mc="http://schemas.openxmlformats.org/markup-compatibility/2006">
          <mc:Choice Requires="x14">
            <control shapeId="4150" r:id="rId35" name="Check Box 54">
              <controlPr defaultSize="0" autoFill="0" autoLine="0" autoPict="0">
                <anchor moveWithCells="1">
                  <from>
                    <xdr:col>36</xdr:col>
                    <xdr:colOff>152400</xdr:colOff>
                    <xdr:row>30</xdr:row>
                    <xdr:rowOff>152400</xdr:rowOff>
                  </from>
                  <to>
                    <xdr:col>37</xdr:col>
                    <xdr:colOff>28575</xdr:colOff>
                    <xdr:row>32</xdr:row>
                    <xdr:rowOff>104775</xdr:rowOff>
                  </to>
                </anchor>
              </controlPr>
            </control>
          </mc:Choice>
        </mc:AlternateContent>
        <mc:AlternateContent xmlns:mc="http://schemas.openxmlformats.org/markup-compatibility/2006">
          <mc:Choice Requires="x14">
            <control shapeId="4176" r:id="rId36" name="Check Box 80">
              <controlPr locked="0" defaultSize="0" autoFill="0" autoLine="0" autoPict="0">
                <anchor moveWithCells="1">
                  <from>
                    <xdr:col>36</xdr:col>
                    <xdr:colOff>104775</xdr:colOff>
                    <xdr:row>24</xdr:row>
                    <xdr:rowOff>0</xdr:rowOff>
                  </from>
                  <to>
                    <xdr:col>38</xdr:col>
                    <xdr:colOff>57150</xdr:colOff>
                    <xdr:row>24</xdr:row>
                    <xdr:rowOff>171450</xdr:rowOff>
                  </to>
                </anchor>
              </controlPr>
            </control>
          </mc:Choice>
        </mc:AlternateContent>
        <mc:AlternateContent xmlns:mc="http://schemas.openxmlformats.org/markup-compatibility/2006">
          <mc:Choice Requires="x14">
            <control shapeId="4178" r:id="rId37" name="Check Box 82">
              <controlPr locked="0" defaultSize="0" autoFill="0" autoLine="0" autoPict="0">
                <anchor moveWithCells="1">
                  <from>
                    <xdr:col>36</xdr:col>
                    <xdr:colOff>104775</xdr:colOff>
                    <xdr:row>25</xdr:row>
                    <xdr:rowOff>9525</xdr:rowOff>
                  </from>
                  <to>
                    <xdr:col>38</xdr:col>
                    <xdr:colOff>57150</xdr:colOff>
                    <xdr:row>25</xdr:row>
                    <xdr:rowOff>171450</xdr:rowOff>
                  </to>
                </anchor>
              </controlPr>
            </control>
          </mc:Choice>
        </mc:AlternateContent>
        <mc:AlternateContent xmlns:mc="http://schemas.openxmlformats.org/markup-compatibility/2006">
          <mc:Choice Requires="x14">
            <control shapeId="4124" r:id="rId38" name="Check Box 28">
              <controlPr defaultSize="0" autoFill="0" autoLine="0" autoPict="0">
                <anchor moveWithCells="1">
                  <from>
                    <xdr:col>36</xdr:col>
                    <xdr:colOff>152400</xdr:colOff>
                    <xdr:row>25</xdr:row>
                    <xdr:rowOff>152400</xdr:rowOff>
                  </from>
                  <to>
                    <xdr:col>37</xdr:col>
                    <xdr:colOff>28575</xdr:colOff>
                    <xdr:row>26</xdr:row>
                    <xdr:rowOff>123825</xdr:rowOff>
                  </to>
                </anchor>
              </controlPr>
            </control>
          </mc:Choice>
        </mc:AlternateContent>
        <mc:AlternateContent xmlns:mc="http://schemas.openxmlformats.org/markup-compatibility/2006">
          <mc:Choice Requires="x14">
            <control shapeId="4134" r:id="rId39" name="Check Box 38">
              <controlPr defaultSize="0" autoFill="0" autoLine="0" autoPict="0">
                <anchor moveWithCells="1">
                  <from>
                    <xdr:col>36</xdr:col>
                    <xdr:colOff>152400</xdr:colOff>
                    <xdr:row>25</xdr:row>
                    <xdr:rowOff>152400</xdr:rowOff>
                  </from>
                  <to>
                    <xdr:col>37</xdr:col>
                    <xdr:colOff>28575</xdr:colOff>
                    <xdr:row>26</xdr:row>
                    <xdr:rowOff>85725</xdr:rowOff>
                  </to>
                </anchor>
              </controlPr>
            </control>
          </mc:Choice>
        </mc:AlternateContent>
        <mc:AlternateContent xmlns:mc="http://schemas.openxmlformats.org/markup-compatibility/2006">
          <mc:Choice Requires="x14">
            <control shapeId="4135" r:id="rId40" name="Check Box 39">
              <controlPr defaultSize="0" autoFill="0" autoLine="0" autoPict="0">
                <anchor moveWithCells="1">
                  <from>
                    <xdr:col>36</xdr:col>
                    <xdr:colOff>152400</xdr:colOff>
                    <xdr:row>26</xdr:row>
                    <xdr:rowOff>0</xdr:rowOff>
                  </from>
                  <to>
                    <xdr:col>37</xdr:col>
                    <xdr:colOff>28575</xdr:colOff>
                    <xdr:row>26</xdr:row>
                    <xdr:rowOff>152400</xdr:rowOff>
                  </to>
                </anchor>
              </controlPr>
            </control>
          </mc:Choice>
        </mc:AlternateContent>
        <mc:AlternateContent xmlns:mc="http://schemas.openxmlformats.org/markup-compatibility/2006">
          <mc:Choice Requires="x14">
            <control shapeId="4136" r:id="rId41" name="Check Box 40">
              <controlPr defaultSize="0" autoFill="0" autoLine="0" autoPict="0">
                <anchor moveWithCells="1">
                  <from>
                    <xdr:col>36</xdr:col>
                    <xdr:colOff>152400</xdr:colOff>
                    <xdr:row>26</xdr:row>
                    <xdr:rowOff>152400</xdr:rowOff>
                  </from>
                  <to>
                    <xdr:col>37</xdr:col>
                    <xdr:colOff>28575</xdr:colOff>
                    <xdr:row>28</xdr:row>
                    <xdr:rowOff>47625</xdr:rowOff>
                  </to>
                </anchor>
              </controlPr>
            </control>
          </mc:Choice>
        </mc:AlternateContent>
        <mc:AlternateContent xmlns:mc="http://schemas.openxmlformats.org/markup-compatibility/2006">
          <mc:Choice Requires="x14">
            <control shapeId="4144" r:id="rId42" name="Check Box 48">
              <controlPr defaultSize="0" autoFill="0" autoLine="0" autoPict="0">
                <anchor moveWithCells="1">
                  <from>
                    <xdr:col>36</xdr:col>
                    <xdr:colOff>152400</xdr:colOff>
                    <xdr:row>25</xdr:row>
                    <xdr:rowOff>152400</xdr:rowOff>
                  </from>
                  <to>
                    <xdr:col>37</xdr:col>
                    <xdr:colOff>28575</xdr:colOff>
                    <xdr:row>26</xdr:row>
                    <xdr:rowOff>123825</xdr:rowOff>
                  </to>
                </anchor>
              </controlPr>
            </control>
          </mc:Choice>
        </mc:AlternateContent>
        <mc:AlternateContent xmlns:mc="http://schemas.openxmlformats.org/markup-compatibility/2006">
          <mc:Choice Requires="x14">
            <control shapeId="4145" r:id="rId43" name="Check Box 49">
              <controlPr defaultSize="0" autoFill="0" autoLine="0" autoPict="0">
                <anchor moveWithCells="1">
                  <from>
                    <xdr:col>36</xdr:col>
                    <xdr:colOff>152400</xdr:colOff>
                    <xdr:row>26</xdr:row>
                    <xdr:rowOff>0</xdr:rowOff>
                  </from>
                  <to>
                    <xdr:col>37</xdr:col>
                    <xdr:colOff>28575</xdr:colOff>
                    <xdr:row>26</xdr:row>
                    <xdr:rowOff>152400</xdr:rowOff>
                  </to>
                </anchor>
              </controlPr>
            </control>
          </mc:Choice>
        </mc:AlternateContent>
        <mc:AlternateContent xmlns:mc="http://schemas.openxmlformats.org/markup-compatibility/2006">
          <mc:Choice Requires="x14">
            <control shapeId="4146" r:id="rId44" name="Check Box 50">
              <controlPr defaultSize="0" autoFill="0" autoLine="0" autoPict="0">
                <anchor moveWithCells="1">
                  <from>
                    <xdr:col>36</xdr:col>
                    <xdr:colOff>152400</xdr:colOff>
                    <xdr:row>26</xdr:row>
                    <xdr:rowOff>152400</xdr:rowOff>
                  </from>
                  <to>
                    <xdr:col>37</xdr:col>
                    <xdr:colOff>28575</xdr:colOff>
                    <xdr:row>28</xdr:row>
                    <xdr:rowOff>85725</xdr:rowOff>
                  </to>
                </anchor>
              </controlPr>
            </control>
          </mc:Choice>
        </mc:AlternateContent>
        <mc:AlternateContent xmlns:mc="http://schemas.openxmlformats.org/markup-compatibility/2006">
          <mc:Choice Requires="x14">
            <control shapeId="4179" r:id="rId45" name="Check Box 83">
              <controlPr locked="0" defaultSize="0" autoFill="0" autoLine="0" autoPict="0">
                <anchor moveWithCells="1">
                  <from>
                    <xdr:col>36</xdr:col>
                    <xdr:colOff>104775</xdr:colOff>
                    <xdr:row>26</xdr:row>
                    <xdr:rowOff>0</xdr:rowOff>
                  </from>
                  <to>
                    <xdr:col>38</xdr:col>
                    <xdr:colOff>57150</xdr:colOff>
                    <xdr:row>26</xdr:row>
                    <xdr:rowOff>171450</xdr:rowOff>
                  </to>
                </anchor>
              </controlPr>
            </control>
          </mc:Choice>
        </mc:AlternateContent>
        <mc:AlternateContent xmlns:mc="http://schemas.openxmlformats.org/markup-compatibility/2006">
          <mc:Choice Requires="x14">
            <control shapeId="4187" r:id="rId46" name="Check Box 91">
              <controlPr defaultSize="0" autoFill="0" autoLine="0" autoPict="0">
                <anchor moveWithCells="1">
                  <from>
                    <xdr:col>36</xdr:col>
                    <xdr:colOff>152400</xdr:colOff>
                    <xdr:row>30</xdr:row>
                    <xdr:rowOff>142875</xdr:rowOff>
                  </from>
                  <to>
                    <xdr:col>37</xdr:col>
                    <xdr:colOff>28575</xdr:colOff>
                    <xdr:row>32</xdr:row>
                    <xdr:rowOff>66675</xdr:rowOff>
                  </to>
                </anchor>
              </controlPr>
            </control>
          </mc:Choice>
        </mc:AlternateContent>
        <mc:AlternateContent xmlns:mc="http://schemas.openxmlformats.org/markup-compatibility/2006">
          <mc:Choice Requires="x14">
            <control shapeId="4189" r:id="rId47" name="Check Box 93">
              <controlPr defaultSize="0" autoFill="0" autoLine="0" autoPict="0">
                <anchor moveWithCells="1">
                  <from>
                    <xdr:col>36</xdr:col>
                    <xdr:colOff>152400</xdr:colOff>
                    <xdr:row>30</xdr:row>
                    <xdr:rowOff>152400</xdr:rowOff>
                  </from>
                  <to>
                    <xdr:col>37</xdr:col>
                    <xdr:colOff>28575</xdr:colOff>
                    <xdr:row>32</xdr:row>
                    <xdr:rowOff>47625</xdr:rowOff>
                  </to>
                </anchor>
              </controlPr>
            </control>
          </mc:Choice>
        </mc:AlternateContent>
        <mc:AlternateContent xmlns:mc="http://schemas.openxmlformats.org/markup-compatibility/2006">
          <mc:Choice Requires="x14">
            <control shapeId="4190" r:id="rId48" name="Check Box 94">
              <controlPr defaultSize="0" autoFill="0" autoLine="0" autoPict="0">
                <anchor moveWithCells="1">
                  <from>
                    <xdr:col>36</xdr:col>
                    <xdr:colOff>152400</xdr:colOff>
                    <xdr:row>30</xdr:row>
                    <xdr:rowOff>0</xdr:rowOff>
                  </from>
                  <to>
                    <xdr:col>37</xdr:col>
                    <xdr:colOff>28575</xdr:colOff>
                    <xdr:row>30</xdr:row>
                    <xdr:rowOff>152400</xdr:rowOff>
                  </to>
                </anchor>
              </controlPr>
            </control>
          </mc:Choice>
        </mc:AlternateContent>
        <mc:AlternateContent xmlns:mc="http://schemas.openxmlformats.org/markup-compatibility/2006">
          <mc:Choice Requires="x14">
            <control shapeId="4191" r:id="rId49" name="Check Box 95">
              <controlPr defaultSize="0" autoFill="0" autoLine="0" autoPict="0">
                <anchor moveWithCells="1">
                  <from>
                    <xdr:col>36</xdr:col>
                    <xdr:colOff>152400</xdr:colOff>
                    <xdr:row>30</xdr:row>
                    <xdr:rowOff>152400</xdr:rowOff>
                  </from>
                  <to>
                    <xdr:col>37</xdr:col>
                    <xdr:colOff>28575</xdr:colOff>
                    <xdr:row>32</xdr:row>
                    <xdr:rowOff>47625</xdr:rowOff>
                  </to>
                </anchor>
              </controlPr>
            </control>
          </mc:Choice>
        </mc:AlternateContent>
        <mc:AlternateContent xmlns:mc="http://schemas.openxmlformats.org/markup-compatibility/2006">
          <mc:Choice Requires="x14">
            <control shapeId="4192" r:id="rId50" name="Check Box 96">
              <controlPr defaultSize="0" autoFill="0" autoLine="0" autoPict="0">
                <anchor moveWithCells="1">
                  <from>
                    <xdr:col>36</xdr:col>
                    <xdr:colOff>152400</xdr:colOff>
                    <xdr:row>30</xdr:row>
                    <xdr:rowOff>0</xdr:rowOff>
                  </from>
                  <to>
                    <xdr:col>37</xdr:col>
                    <xdr:colOff>28575</xdr:colOff>
                    <xdr:row>30</xdr:row>
                    <xdr:rowOff>152400</xdr:rowOff>
                  </to>
                </anchor>
              </controlPr>
            </control>
          </mc:Choice>
        </mc:AlternateContent>
        <mc:AlternateContent xmlns:mc="http://schemas.openxmlformats.org/markup-compatibility/2006">
          <mc:Choice Requires="x14">
            <control shapeId="4193" r:id="rId51" name="Check Box 97">
              <controlPr defaultSize="0" autoFill="0" autoLine="0" autoPict="0">
                <anchor moveWithCells="1">
                  <from>
                    <xdr:col>36</xdr:col>
                    <xdr:colOff>152400</xdr:colOff>
                    <xdr:row>30</xdr:row>
                    <xdr:rowOff>152400</xdr:rowOff>
                  </from>
                  <to>
                    <xdr:col>37</xdr:col>
                    <xdr:colOff>28575</xdr:colOff>
                    <xdr:row>32</xdr:row>
                    <xdr:rowOff>85725</xdr:rowOff>
                  </to>
                </anchor>
              </controlPr>
            </control>
          </mc:Choice>
        </mc:AlternateContent>
        <mc:AlternateContent xmlns:mc="http://schemas.openxmlformats.org/markup-compatibility/2006">
          <mc:Choice Requires="x14">
            <control shapeId="4196" r:id="rId52" name="Check Box 100">
              <controlPr defaultSize="0" autoFill="0" autoLine="0" autoPict="0">
                <anchor moveWithCells="1">
                  <from>
                    <xdr:col>36</xdr:col>
                    <xdr:colOff>152400</xdr:colOff>
                    <xdr:row>30</xdr:row>
                    <xdr:rowOff>0</xdr:rowOff>
                  </from>
                  <to>
                    <xdr:col>37</xdr:col>
                    <xdr:colOff>28575</xdr:colOff>
                    <xdr:row>30</xdr:row>
                    <xdr:rowOff>152400</xdr:rowOff>
                  </to>
                </anchor>
              </controlPr>
            </control>
          </mc:Choice>
        </mc:AlternateContent>
        <mc:AlternateContent xmlns:mc="http://schemas.openxmlformats.org/markup-compatibility/2006">
          <mc:Choice Requires="x14">
            <control shapeId="4198" r:id="rId53" name="Check Box 102">
              <controlPr defaultSize="0" autoFill="0" autoLine="0" autoPict="0">
                <anchor moveWithCells="1">
                  <from>
                    <xdr:col>36</xdr:col>
                    <xdr:colOff>152400</xdr:colOff>
                    <xdr:row>30</xdr:row>
                    <xdr:rowOff>0</xdr:rowOff>
                  </from>
                  <to>
                    <xdr:col>37</xdr:col>
                    <xdr:colOff>28575</xdr:colOff>
                    <xdr:row>30</xdr:row>
                    <xdr:rowOff>152400</xdr:rowOff>
                  </to>
                </anchor>
              </controlPr>
            </control>
          </mc:Choice>
        </mc:AlternateContent>
        <mc:AlternateContent xmlns:mc="http://schemas.openxmlformats.org/markup-compatibility/2006">
          <mc:Choice Requires="x14">
            <control shapeId="4199" r:id="rId54" name="Check Box 103">
              <controlPr locked="0" defaultSize="0" autoFill="0" autoLine="0" autoPict="0">
                <anchor moveWithCells="1">
                  <from>
                    <xdr:col>36</xdr:col>
                    <xdr:colOff>104775</xdr:colOff>
                    <xdr:row>30</xdr:row>
                    <xdr:rowOff>0</xdr:rowOff>
                  </from>
                  <to>
                    <xdr:col>38</xdr:col>
                    <xdr:colOff>57150</xdr:colOff>
                    <xdr:row>30</xdr:row>
                    <xdr:rowOff>171450</xdr:rowOff>
                  </to>
                </anchor>
              </controlPr>
            </control>
          </mc:Choice>
        </mc:AlternateContent>
        <mc:AlternateContent xmlns:mc="http://schemas.openxmlformats.org/markup-compatibility/2006">
          <mc:Choice Requires="x14">
            <control shapeId="4125" r:id="rId55" name="Check Box 29">
              <controlPr defaultSize="0" autoFill="0" autoLine="0" autoPict="0">
                <anchor moveWithCells="1">
                  <from>
                    <xdr:col>36</xdr:col>
                    <xdr:colOff>152400</xdr:colOff>
                    <xdr:row>28</xdr:row>
                    <xdr:rowOff>142875</xdr:rowOff>
                  </from>
                  <to>
                    <xdr:col>37</xdr:col>
                    <xdr:colOff>28575</xdr:colOff>
                    <xdr:row>29</xdr:row>
                    <xdr:rowOff>123825</xdr:rowOff>
                  </to>
                </anchor>
              </controlPr>
            </control>
          </mc:Choice>
        </mc:AlternateContent>
        <mc:AlternateContent xmlns:mc="http://schemas.openxmlformats.org/markup-compatibility/2006">
          <mc:Choice Requires="x14">
            <control shapeId="4126" r:id="rId56" name="Check Box 30">
              <controlPr defaultSize="0" autoFill="0" autoLine="0" autoPict="0">
                <anchor moveWithCells="1">
                  <from>
                    <xdr:col>36</xdr:col>
                    <xdr:colOff>152400</xdr:colOff>
                    <xdr:row>29</xdr:row>
                    <xdr:rowOff>142875</xdr:rowOff>
                  </from>
                  <to>
                    <xdr:col>37</xdr:col>
                    <xdr:colOff>28575</xdr:colOff>
                    <xdr:row>30</xdr:row>
                    <xdr:rowOff>104775</xdr:rowOff>
                  </to>
                </anchor>
              </controlPr>
            </control>
          </mc:Choice>
        </mc:AlternateContent>
        <mc:AlternateContent xmlns:mc="http://schemas.openxmlformats.org/markup-compatibility/2006">
          <mc:Choice Requires="x14">
            <control shapeId="4137" r:id="rId57" name="Check Box 41">
              <controlPr defaultSize="0" autoFill="0" autoLine="0" autoPict="0">
                <anchor moveWithCells="1">
                  <from>
                    <xdr:col>36</xdr:col>
                    <xdr:colOff>152400</xdr:colOff>
                    <xdr:row>28</xdr:row>
                    <xdr:rowOff>152400</xdr:rowOff>
                  </from>
                  <to>
                    <xdr:col>37</xdr:col>
                    <xdr:colOff>28575</xdr:colOff>
                    <xdr:row>29</xdr:row>
                    <xdr:rowOff>85725</xdr:rowOff>
                  </to>
                </anchor>
              </controlPr>
            </control>
          </mc:Choice>
        </mc:AlternateContent>
        <mc:AlternateContent xmlns:mc="http://schemas.openxmlformats.org/markup-compatibility/2006">
          <mc:Choice Requires="x14">
            <control shapeId="4138" r:id="rId58" name="Check Box 42">
              <controlPr defaultSize="0" autoFill="0" autoLine="0" autoPict="0">
                <anchor moveWithCells="1">
                  <from>
                    <xdr:col>36</xdr:col>
                    <xdr:colOff>152400</xdr:colOff>
                    <xdr:row>29</xdr:row>
                    <xdr:rowOff>152400</xdr:rowOff>
                  </from>
                  <to>
                    <xdr:col>37</xdr:col>
                    <xdr:colOff>28575</xdr:colOff>
                    <xdr:row>30</xdr:row>
                    <xdr:rowOff>85725</xdr:rowOff>
                  </to>
                </anchor>
              </controlPr>
            </control>
          </mc:Choice>
        </mc:AlternateContent>
        <mc:AlternateContent xmlns:mc="http://schemas.openxmlformats.org/markup-compatibility/2006">
          <mc:Choice Requires="x14">
            <control shapeId="4139" r:id="rId59" name="Check Box 43">
              <controlPr defaultSize="0" autoFill="0" autoLine="0" autoPict="0">
                <anchor moveWithCells="1">
                  <from>
                    <xdr:col>36</xdr:col>
                    <xdr:colOff>152400</xdr:colOff>
                    <xdr:row>29</xdr:row>
                    <xdr:rowOff>0</xdr:rowOff>
                  </from>
                  <to>
                    <xdr:col>37</xdr:col>
                    <xdr:colOff>28575</xdr:colOff>
                    <xdr:row>29</xdr:row>
                    <xdr:rowOff>152400</xdr:rowOff>
                  </to>
                </anchor>
              </controlPr>
            </control>
          </mc:Choice>
        </mc:AlternateContent>
        <mc:AlternateContent xmlns:mc="http://schemas.openxmlformats.org/markup-compatibility/2006">
          <mc:Choice Requires="x14">
            <control shapeId="4140" r:id="rId60" name="Check Box 44">
              <controlPr defaultSize="0" autoFill="0" autoLine="0" autoPict="0">
                <anchor moveWithCells="1">
                  <from>
                    <xdr:col>36</xdr:col>
                    <xdr:colOff>152400</xdr:colOff>
                    <xdr:row>29</xdr:row>
                    <xdr:rowOff>152400</xdr:rowOff>
                  </from>
                  <to>
                    <xdr:col>37</xdr:col>
                    <xdr:colOff>28575</xdr:colOff>
                    <xdr:row>30</xdr:row>
                    <xdr:rowOff>85725</xdr:rowOff>
                  </to>
                </anchor>
              </controlPr>
            </control>
          </mc:Choice>
        </mc:AlternateContent>
        <mc:AlternateContent xmlns:mc="http://schemas.openxmlformats.org/markup-compatibility/2006">
          <mc:Choice Requires="x14">
            <control shapeId="4147" r:id="rId61" name="Check Box 51">
              <controlPr defaultSize="0" autoFill="0" autoLine="0" autoPict="0">
                <anchor moveWithCells="1">
                  <from>
                    <xdr:col>36</xdr:col>
                    <xdr:colOff>152400</xdr:colOff>
                    <xdr:row>29</xdr:row>
                    <xdr:rowOff>0</xdr:rowOff>
                  </from>
                  <to>
                    <xdr:col>37</xdr:col>
                    <xdr:colOff>28575</xdr:colOff>
                    <xdr:row>29</xdr:row>
                    <xdr:rowOff>152400</xdr:rowOff>
                  </to>
                </anchor>
              </controlPr>
            </control>
          </mc:Choice>
        </mc:AlternateContent>
        <mc:AlternateContent xmlns:mc="http://schemas.openxmlformats.org/markup-compatibility/2006">
          <mc:Choice Requires="x14">
            <control shapeId="4148" r:id="rId62" name="Check Box 52">
              <controlPr defaultSize="0" autoFill="0" autoLine="0" autoPict="0">
                <anchor moveWithCells="1">
                  <from>
                    <xdr:col>36</xdr:col>
                    <xdr:colOff>152400</xdr:colOff>
                    <xdr:row>29</xdr:row>
                    <xdr:rowOff>152400</xdr:rowOff>
                  </from>
                  <to>
                    <xdr:col>37</xdr:col>
                    <xdr:colOff>28575</xdr:colOff>
                    <xdr:row>30</xdr:row>
                    <xdr:rowOff>123825</xdr:rowOff>
                  </to>
                </anchor>
              </controlPr>
            </control>
          </mc:Choice>
        </mc:AlternateContent>
        <mc:AlternateContent xmlns:mc="http://schemas.openxmlformats.org/markup-compatibility/2006">
          <mc:Choice Requires="x14">
            <control shapeId="4180" r:id="rId63" name="Check Box 84">
              <controlPr defaultSize="0" autoFill="0" autoLine="0" autoPict="0">
                <anchor moveWithCells="1">
                  <from>
                    <xdr:col>36</xdr:col>
                    <xdr:colOff>152400</xdr:colOff>
                    <xdr:row>28</xdr:row>
                    <xdr:rowOff>152400</xdr:rowOff>
                  </from>
                  <to>
                    <xdr:col>37</xdr:col>
                    <xdr:colOff>28575</xdr:colOff>
                    <xdr:row>29</xdr:row>
                    <xdr:rowOff>123825</xdr:rowOff>
                  </to>
                </anchor>
              </controlPr>
            </control>
          </mc:Choice>
        </mc:AlternateContent>
        <mc:AlternateContent xmlns:mc="http://schemas.openxmlformats.org/markup-compatibility/2006">
          <mc:Choice Requires="x14">
            <control shapeId="4181" r:id="rId64" name="Check Box 85">
              <controlPr defaultSize="0" autoFill="0" autoLine="0" autoPict="0">
                <anchor moveWithCells="1">
                  <from>
                    <xdr:col>36</xdr:col>
                    <xdr:colOff>152400</xdr:colOff>
                    <xdr:row>28</xdr:row>
                    <xdr:rowOff>152400</xdr:rowOff>
                  </from>
                  <to>
                    <xdr:col>37</xdr:col>
                    <xdr:colOff>28575</xdr:colOff>
                    <xdr:row>29</xdr:row>
                    <xdr:rowOff>85725</xdr:rowOff>
                  </to>
                </anchor>
              </controlPr>
            </control>
          </mc:Choice>
        </mc:AlternateContent>
        <mc:AlternateContent xmlns:mc="http://schemas.openxmlformats.org/markup-compatibility/2006">
          <mc:Choice Requires="x14">
            <control shapeId="4182" r:id="rId65" name="Check Box 86">
              <controlPr defaultSize="0" autoFill="0" autoLine="0" autoPict="0">
                <anchor moveWithCells="1">
                  <from>
                    <xdr:col>36</xdr:col>
                    <xdr:colOff>152400</xdr:colOff>
                    <xdr:row>29</xdr:row>
                    <xdr:rowOff>0</xdr:rowOff>
                  </from>
                  <to>
                    <xdr:col>37</xdr:col>
                    <xdr:colOff>28575</xdr:colOff>
                    <xdr:row>29</xdr:row>
                    <xdr:rowOff>152400</xdr:rowOff>
                  </to>
                </anchor>
              </controlPr>
            </control>
          </mc:Choice>
        </mc:AlternateContent>
        <mc:AlternateContent xmlns:mc="http://schemas.openxmlformats.org/markup-compatibility/2006">
          <mc:Choice Requires="x14">
            <control shapeId="4183" r:id="rId66" name="Check Box 87">
              <controlPr defaultSize="0" autoFill="0" autoLine="0" autoPict="0">
                <anchor moveWithCells="1">
                  <from>
                    <xdr:col>36</xdr:col>
                    <xdr:colOff>152400</xdr:colOff>
                    <xdr:row>28</xdr:row>
                    <xdr:rowOff>152400</xdr:rowOff>
                  </from>
                  <to>
                    <xdr:col>37</xdr:col>
                    <xdr:colOff>28575</xdr:colOff>
                    <xdr:row>29</xdr:row>
                    <xdr:rowOff>123825</xdr:rowOff>
                  </to>
                </anchor>
              </controlPr>
            </control>
          </mc:Choice>
        </mc:AlternateContent>
        <mc:AlternateContent xmlns:mc="http://schemas.openxmlformats.org/markup-compatibility/2006">
          <mc:Choice Requires="x14">
            <control shapeId="4184" r:id="rId67" name="Check Box 88">
              <controlPr defaultSize="0" autoFill="0" autoLine="0" autoPict="0">
                <anchor moveWithCells="1">
                  <from>
                    <xdr:col>36</xdr:col>
                    <xdr:colOff>152400</xdr:colOff>
                    <xdr:row>29</xdr:row>
                    <xdr:rowOff>0</xdr:rowOff>
                  </from>
                  <to>
                    <xdr:col>37</xdr:col>
                    <xdr:colOff>28575</xdr:colOff>
                    <xdr:row>29</xdr:row>
                    <xdr:rowOff>152400</xdr:rowOff>
                  </to>
                </anchor>
              </controlPr>
            </control>
          </mc:Choice>
        </mc:AlternateContent>
        <mc:AlternateContent xmlns:mc="http://schemas.openxmlformats.org/markup-compatibility/2006">
          <mc:Choice Requires="x14">
            <control shapeId="4185" r:id="rId68" name="Check Box 89">
              <controlPr locked="0" defaultSize="0" autoFill="0" autoLine="0" autoPict="0">
                <anchor moveWithCells="1">
                  <from>
                    <xdr:col>36</xdr:col>
                    <xdr:colOff>104775</xdr:colOff>
                    <xdr:row>29</xdr:row>
                    <xdr:rowOff>0</xdr:rowOff>
                  </from>
                  <to>
                    <xdr:col>38</xdr:col>
                    <xdr:colOff>57150</xdr:colOff>
                    <xdr:row>29</xdr:row>
                    <xdr:rowOff>171450</xdr:rowOff>
                  </to>
                </anchor>
              </controlPr>
            </control>
          </mc:Choice>
        </mc:AlternateContent>
        <mc:AlternateContent xmlns:mc="http://schemas.openxmlformats.org/markup-compatibility/2006">
          <mc:Choice Requires="x14">
            <control shapeId="4186" r:id="rId69" name="Check Box 90">
              <controlPr defaultSize="0" autoFill="0" autoLine="0" autoPict="0">
                <anchor moveWithCells="1">
                  <from>
                    <xdr:col>36</xdr:col>
                    <xdr:colOff>152400</xdr:colOff>
                    <xdr:row>29</xdr:row>
                    <xdr:rowOff>142875</xdr:rowOff>
                  </from>
                  <to>
                    <xdr:col>37</xdr:col>
                    <xdr:colOff>28575</xdr:colOff>
                    <xdr:row>30</xdr:row>
                    <xdr:rowOff>123825</xdr:rowOff>
                  </to>
                </anchor>
              </controlPr>
            </control>
          </mc:Choice>
        </mc:AlternateContent>
        <mc:AlternateContent xmlns:mc="http://schemas.openxmlformats.org/markup-compatibility/2006">
          <mc:Choice Requires="x14">
            <control shapeId="4188" r:id="rId70" name="Check Box 92">
              <controlPr defaultSize="0" autoFill="0" autoLine="0" autoPict="0">
                <anchor moveWithCells="1">
                  <from>
                    <xdr:col>36</xdr:col>
                    <xdr:colOff>152400</xdr:colOff>
                    <xdr:row>29</xdr:row>
                    <xdr:rowOff>152400</xdr:rowOff>
                  </from>
                  <to>
                    <xdr:col>37</xdr:col>
                    <xdr:colOff>28575</xdr:colOff>
                    <xdr:row>30</xdr:row>
                    <xdr:rowOff>85725</xdr:rowOff>
                  </to>
                </anchor>
              </controlPr>
            </control>
          </mc:Choice>
        </mc:AlternateContent>
        <mc:AlternateContent xmlns:mc="http://schemas.openxmlformats.org/markup-compatibility/2006">
          <mc:Choice Requires="x14">
            <control shapeId="4194" r:id="rId71" name="Check Box 98">
              <controlPr defaultSize="0" autoFill="0" autoLine="0" autoPict="0">
                <anchor moveWithCells="1">
                  <from>
                    <xdr:col>36</xdr:col>
                    <xdr:colOff>152400</xdr:colOff>
                    <xdr:row>29</xdr:row>
                    <xdr:rowOff>152400</xdr:rowOff>
                  </from>
                  <to>
                    <xdr:col>37</xdr:col>
                    <xdr:colOff>28575</xdr:colOff>
                    <xdr:row>30</xdr:row>
                    <xdr:rowOff>123825</xdr:rowOff>
                  </to>
                </anchor>
              </controlPr>
            </control>
          </mc:Choice>
        </mc:AlternateContent>
        <mc:AlternateContent xmlns:mc="http://schemas.openxmlformats.org/markup-compatibility/2006">
          <mc:Choice Requires="x14">
            <control shapeId="4195" r:id="rId72" name="Check Box 99">
              <controlPr defaultSize="0" autoFill="0" autoLine="0" autoPict="0">
                <anchor moveWithCells="1">
                  <from>
                    <xdr:col>36</xdr:col>
                    <xdr:colOff>152400</xdr:colOff>
                    <xdr:row>29</xdr:row>
                    <xdr:rowOff>152400</xdr:rowOff>
                  </from>
                  <to>
                    <xdr:col>37</xdr:col>
                    <xdr:colOff>28575</xdr:colOff>
                    <xdr:row>30</xdr:row>
                    <xdr:rowOff>85725</xdr:rowOff>
                  </to>
                </anchor>
              </controlPr>
            </control>
          </mc:Choice>
        </mc:AlternateContent>
        <mc:AlternateContent xmlns:mc="http://schemas.openxmlformats.org/markup-compatibility/2006">
          <mc:Choice Requires="x14">
            <control shapeId="4197" r:id="rId73" name="Check Box 101">
              <controlPr defaultSize="0" autoFill="0" autoLine="0" autoPict="0">
                <anchor moveWithCells="1">
                  <from>
                    <xdr:col>36</xdr:col>
                    <xdr:colOff>152400</xdr:colOff>
                    <xdr:row>29</xdr:row>
                    <xdr:rowOff>152400</xdr:rowOff>
                  </from>
                  <to>
                    <xdr:col>37</xdr:col>
                    <xdr:colOff>28575</xdr:colOff>
                    <xdr:row>30</xdr:row>
                    <xdr:rowOff>123825</xdr:rowOff>
                  </to>
                </anchor>
              </controlPr>
            </control>
          </mc:Choice>
        </mc:AlternateContent>
        <mc:AlternateContent xmlns:mc="http://schemas.openxmlformats.org/markup-compatibility/2006">
          <mc:Choice Requires="x14">
            <control shapeId="4200" r:id="rId74" name="Check Box 104">
              <controlPr defaultSize="0" autoFill="0" autoLine="0" autoPict="0">
                <anchor moveWithCells="1">
                  <from>
                    <xdr:col>36</xdr:col>
                    <xdr:colOff>152400</xdr:colOff>
                    <xdr:row>32</xdr:row>
                    <xdr:rowOff>142875</xdr:rowOff>
                  </from>
                  <to>
                    <xdr:col>37</xdr:col>
                    <xdr:colOff>28575</xdr:colOff>
                    <xdr:row>33</xdr:row>
                    <xdr:rowOff>123825</xdr:rowOff>
                  </to>
                </anchor>
              </controlPr>
            </control>
          </mc:Choice>
        </mc:AlternateContent>
        <mc:AlternateContent xmlns:mc="http://schemas.openxmlformats.org/markup-compatibility/2006">
          <mc:Choice Requires="x14">
            <control shapeId="4201" r:id="rId75" name="Check Box 105">
              <controlPr defaultSize="0" autoFill="0" autoLine="0" autoPict="0">
                <anchor moveWithCells="1">
                  <from>
                    <xdr:col>36</xdr:col>
                    <xdr:colOff>152400</xdr:colOff>
                    <xdr:row>33</xdr:row>
                    <xdr:rowOff>142875</xdr:rowOff>
                  </from>
                  <to>
                    <xdr:col>37</xdr:col>
                    <xdr:colOff>28575</xdr:colOff>
                    <xdr:row>34</xdr:row>
                    <xdr:rowOff>104775</xdr:rowOff>
                  </to>
                </anchor>
              </controlPr>
            </control>
          </mc:Choice>
        </mc:AlternateContent>
        <mc:AlternateContent xmlns:mc="http://schemas.openxmlformats.org/markup-compatibility/2006">
          <mc:Choice Requires="x14">
            <control shapeId="4202" r:id="rId76" name="Check Box 106">
              <controlPr defaultSize="0" autoFill="0" autoLine="0" autoPict="0">
                <anchor moveWithCells="1">
                  <from>
                    <xdr:col>36</xdr:col>
                    <xdr:colOff>152400</xdr:colOff>
                    <xdr:row>32</xdr:row>
                    <xdr:rowOff>152400</xdr:rowOff>
                  </from>
                  <to>
                    <xdr:col>37</xdr:col>
                    <xdr:colOff>28575</xdr:colOff>
                    <xdr:row>33</xdr:row>
                    <xdr:rowOff>85725</xdr:rowOff>
                  </to>
                </anchor>
              </controlPr>
            </control>
          </mc:Choice>
        </mc:AlternateContent>
        <mc:AlternateContent xmlns:mc="http://schemas.openxmlformats.org/markup-compatibility/2006">
          <mc:Choice Requires="x14">
            <control shapeId="4203" r:id="rId77" name="Check Box 107">
              <controlPr defaultSize="0" autoFill="0" autoLine="0" autoPict="0">
                <anchor moveWithCells="1">
                  <from>
                    <xdr:col>36</xdr:col>
                    <xdr:colOff>152400</xdr:colOff>
                    <xdr:row>33</xdr:row>
                    <xdr:rowOff>152400</xdr:rowOff>
                  </from>
                  <to>
                    <xdr:col>37</xdr:col>
                    <xdr:colOff>28575</xdr:colOff>
                    <xdr:row>34</xdr:row>
                    <xdr:rowOff>85725</xdr:rowOff>
                  </to>
                </anchor>
              </controlPr>
            </control>
          </mc:Choice>
        </mc:AlternateContent>
        <mc:AlternateContent xmlns:mc="http://schemas.openxmlformats.org/markup-compatibility/2006">
          <mc:Choice Requires="x14">
            <control shapeId="4204" r:id="rId78" name="Check Box 108">
              <controlPr defaultSize="0" autoFill="0" autoLine="0" autoPict="0">
                <anchor moveWithCells="1">
                  <from>
                    <xdr:col>36</xdr:col>
                    <xdr:colOff>152400</xdr:colOff>
                    <xdr:row>33</xdr:row>
                    <xdr:rowOff>0</xdr:rowOff>
                  </from>
                  <to>
                    <xdr:col>37</xdr:col>
                    <xdr:colOff>28575</xdr:colOff>
                    <xdr:row>33</xdr:row>
                    <xdr:rowOff>152400</xdr:rowOff>
                  </to>
                </anchor>
              </controlPr>
            </control>
          </mc:Choice>
        </mc:AlternateContent>
        <mc:AlternateContent xmlns:mc="http://schemas.openxmlformats.org/markup-compatibility/2006">
          <mc:Choice Requires="x14">
            <control shapeId="4205" r:id="rId79" name="Check Box 109">
              <controlPr defaultSize="0" autoFill="0" autoLine="0" autoPict="0">
                <anchor moveWithCells="1">
                  <from>
                    <xdr:col>36</xdr:col>
                    <xdr:colOff>152400</xdr:colOff>
                    <xdr:row>33</xdr:row>
                    <xdr:rowOff>152400</xdr:rowOff>
                  </from>
                  <to>
                    <xdr:col>37</xdr:col>
                    <xdr:colOff>28575</xdr:colOff>
                    <xdr:row>34</xdr:row>
                    <xdr:rowOff>85725</xdr:rowOff>
                  </to>
                </anchor>
              </controlPr>
            </control>
          </mc:Choice>
        </mc:AlternateContent>
        <mc:AlternateContent xmlns:mc="http://schemas.openxmlformats.org/markup-compatibility/2006">
          <mc:Choice Requires="x14">
            <control shapeId="4206" r:id="rId80" name="Check Box 110">
              <controlPr defaultSize="0" autoFill="0" autoLine="0" autoPict="0">
                <anchor moveWithCells="1">
                  <from>
                    <xdr:col>36</xdr:col>
                    <xdr:colOff>152400</xdr:colOff>
                    <xdr:row>33</xdr:row>
                    <xdr:rowOff>0</xdr:rowOff>
                  </from>
                  <to>
                    <xdr:col>37</xdr:col>
                    <xdr:colOff>28575</xdr:colOff>
                    <xdr:row>33</xdr:row>
                    <xdr:rowOff>152400</xdr:rowOff>
                  </to>
                </anchor>
              </controlPr>
            </control>
          </mc:Choice>
        </mc:AlternateContent>
        <mc:AlternateContent xmlns:mc="http://schemas.openxmlformats.org/markup-compatibility/2006">
          <mc:Choice Requires="x14">
            <control shapeId="4207" r:id="rId81" name="Check Box 111">
              <controlPr defaultSize="0" autoFill="0" autoLine="0" autoPict="0">
                <anchor moveWithCells="1">
                  <from>
                    <xdr:col>36</xdr:col>
                    <xdr:colOff>152400</xdr:colOff>
                    <xdr:row>33</xdr:row>
                    <xdr:rowOff>152400</xdr:rowOff>
                  </from>
                  <to>
                    <xdr:col>37</xdr:col>
                    <xdr:colOff>28575</xdr:colOff>
                    <xdr:row>34</xdr:row>
                    <xdr:rowOff>123825</xdr:rowOff>
                  </to>
                </anchor>
              </controlPr>
            </control>
          </mc:Choice>
        </mc:AlternateContent>
        <mc:AlternateContent xmlns:mc="http://schemas.openxmlformats.org/markup-compatibility/2006">
          <mc:Choice Requires="x14">
            <control shapeId="4208" r:id="rId82" name="Check Box 112">
              <controlPr defaultSize="0" autoFill="0" autoLine="0" autoPict="0">
                <anchor moveWithCells="1">
                  <from>
                    <xdr:col>36</xdr:col>
                    <xdr:colOff>152400</xdr:colOff>
                    <xdr:row>32</xdr:row>
                    <xdr:rowOff>152400</xdr:rowOff>
                  </from>
                  <to>
                    <xdr:col>37</xdr:col>
                    <xdr:colOff>28575</xdr:colOff>
                    <xdr:row>33</xdr:row>
                    <xdr:rowOff>123825</xdr:rowOff>
                  </to>
                </anchor>
              </controlPr>
            </control>
          </mc:Choice>
        </mc:AlternateContent>
        <mc:AlternateContent xmlns:mc="http://schemas.openxmlformats.org/markup-compatibility/2006">
          <mc:Choice Requires="x14">
            <control shapeId="4209" r:id="rId83" name="Check Box 113">
              <controlPr defaultSize="0" autoFill="0" autoLine="0" autoPict="0">
                <anchor moveWithCells="1">
                  <from>
                    <xdr:col>36</xdr:col>
                    <xdr:colOff>152400</xdr:colOff>
                    <xdr:row>32</xdr:row>
                    <xdr:rowOff>152400</xdr:rowOff>
                  </from>
                  <to>
                    <xdr:col>37</xdr:col>
                    <xdr:colOff>28575</xdr:colOff>
                    <xdr:row>33</xdr:row>
                    <xdr:rowOff>85725</xdr:rowOff>
                  </to>
                </anchor>
              </controlPr>
            </control>
          </mc:Choice>
        </mc:AlternateContent>
        <mc:AlternateContent xmlns:mc="http://schemas.openxmlformats.org/markup-compatibility/2006">
          <mc:Choice Requires="x14">
            <control shapeId="4210" r:id="rId84" name="Check Box 114">
              <controlPr defaultSize="0" autoFill="0" autoLine="0" autoPict="0">
                <anchor moveWithCells="1">
                  <from>
                    <xdr:col>36</xdr:col>
                    <xdr:colOff>152400</xdr:colOff>
                    <xdr:row>33</xdr:row>
                    <xdr:rowOff>0</xdr:rowOff>
                  </from>
                  <to>
                    <xdr:col>37</xdr:col>
                    <xdr:colOff>28575</xdr:colOff>
                    <xdr:row>33</xdr:row>
                    <xdr:rowOff>152400</xdr:rowOff>
                  </to>
                </anchor>
              </controlPr>
            </control>
          </mc:Choice>
        </mc:AlternateContent>
        <mc:AlternateContent xmlns:mc="http://schemas.openxmlformats.org/markup-compatibility/2006">
          <mc:Choice Requires="x14">
            <control shapeId="4211" r:id="rId85" name="Check Box 115">
              <controlPr defaultSize="0" autoFill="0" autoLine="0" autoPict="0">
                <anchor moveWithCells="1">
                  <from>
                    <xdr:col>36</xdr:col>
                    <xdr:colOff>152400</xdr:colOff>
                    <xdr:row>32</xdr:row>
                    <xdr:rowOff>152400</xdr:rowOff>
                  </from>
                  <to>
                    <xdr:col>37</xdr:col>
                    <xdr:colOff>28575</xdr:colOff>
                    <xdr:row>33</xdr:row>
                    <xdr:rowOff>123825</xdr:rowOff>
                  </to>
                </anchor>
              </controlPr>
            </control>
          </mc:Choice>
        </mc:AlternateContent>
        <mc:AlternateContent xmlns:mc="http://schemas.openxmlformats.org/markup-compatibility/2006">
          <mc:Choice Requires="x14">
            <control shapeId="4212" r:id="rId86" name="Check Box 116">
              <controlPr defaultSize="0" autoFill="0" autoLine="0" autoPict="0">
                <anchor moveWithCells="1">
                  <from>
                    <xdr:col>36</xdr:col>
                    <xdr:colOff>152400</xdr:colOff>
                    <xdr:row>33</xdr:row>
                    <xdr:rowOff>0</xdr:rowOff>
                  </from>
                  <to>
                    <xdr:col>37</xdr:col>
                    <xdr:colOff>28575</xdr:colOff>
                    <xdr:row>33</xdr:row>
                    <xdr:rowOff>152400</xdr:rowOff>
                  </to>
                </anchor>
              </controlPr>
            </control>
          </mc:Choice>
        </mc:AlternateContent>
        <mc:AlternateContent xmlns:mc="http://schemas.openxmlformats.org/markup-compatibility/2006">
          <mc:Choice Requires="x14">
            <control shapeId="4213" r:id="rId87" name="Check Box 117">
              <controlPr locked="0" defaultSize="0" autoFill="0" autoLine="0" autoPict="0">
                <anchor moveWithCells="1">
                  <from>
                    <xdr:col>36</xdr:col>
                    <xdr:colOff>104775</xdr:colOff>
                    <xdr:row>33</xdr:row>
                    <xdr:rowOff>0</xdr:rowOff>
                  </from>
                  <to>
                    <xdr:col>38</xdr:col>
                    <xdr:colOff>57150</xdr:colOff>
                    <xdr:row>33</xdr:row>
                    <xdr:rowOff>171450</xdr:rowOff>
                  </to>
                </anchor>
              </controlPr>
            </control>
          </mc:Choice>
        </mc:AlternateContent>
        <mc:AlternateContent xmlns:mc="http://schemas.openxmlformats.org/markup-compatibility/2006">
          <mc:Choice Requires="x14">
            <control shapeId="4214" r:id="rId88" name="Check Box 118">
              <controlPr defaultSize="0" autoFill="0" autoLine="0" autoPict="0">
                <anchor moveWithCells="1">
                  <from>
                    <xdr:col>36</xdr:col>
                    <xdr:colOff>152400</xdr:colOff>
                    <xdr:row>33</xdr:row>
                    <xdr:rowOff>142875</xdr:rowOff>
                  </from>
                  <to>
                    <xdr:col>37</xdr:col>
                    <xdr:colOff>28575</xdr:colOff>
                    <xdr:row>34</xdr:row>
                    <xdr:rowOff>123825</xdr:rowOff>
                  </to>
                </anchor>
              </controlPr>
            </control>
          </mc:Choice>
        </mc:AlternateContent>
        <mc:AlternateContent xmlns:mc="http://schemas.openxmlformats.org/markup-compatibility/2006">
          <mc:Choice Requires="x14">
            <control shapeId="4215" r:id="rId89" name="Check Box 119">
              <controlPr defaultSize="0" autoFill="0" autoLine="0" autoPict="0">
                <anchor moveWithCells="1">
                  <from>
                    <xdr:col>36</xdr:col>
                    <xdr:colOff>152400</xdr:colOff>
                    <xdr:row>33</xdr:row>
                    <xdr:rowOff>152400</xdr:rowOff>
                  </from>
                  <to>
                    <xdr:col>37</xdr:col>
                    <xdr:colOff>28575</xdr:colOff>
                    <xdr:row>34</xdr:row>
                    <xdr:rowOff>85725</xdr:rowOff>
                  </to>
                </anchor>
              </controlPr>
            </control>
          </mc:Choice>
        </mc:AlternateContent>
        <mc:AlternateContent xmlns:mc="http://schemas.openxmlformats.org/markup-compatibility/2006">
          <mc:Choice Requires="x14">
            <control shapeId="4216" r:id="rId90" name="Check Box 120">
              <controlPr defaultSize="0" autoFill="0" autoLine="0" autoPict="0">
                <anchor moveWithCells="1">
                  <from>
                    <xdr:col>36</xdr:col>
                    <xdr:colOff>152400</xdr:colOff>
                    <xdr:row>33</xdr:row>
                    <xdr:rowOff>152400</xdr:rowOff>
                  </from>
                  <to>
                    <xdr:col>37</xdr:col>
                    <xdr:colOff>28575</xdr:colOff>
                    <xdr:row>34</xdr:row>
                    <xdr:rowOff>123825</xdr:rowOff>
                  </to>
                </anchor>
              </controlPr>
            </control>
          </mc:Choice>
        </mc:AlternateContent>
        <mc:AlternateContent xmlns:mc="http://schemas.openxmlformats.org/markup-compatibility/2006">
          <mc:Choice Requires="x14">
            <control shapeId="4217" r:id="rId91" name="Check Box 121">
              <controlPr defaultSize="0" autoFill="0" autoLine="0" autoPict="0">
                <anchor moveWithCells="1">
                  <from>
                    <xdr:col>36</xdr:col>
                    <xdr:colOff>152400</xdr:colOff>
                    <xdr:row>33</xdr:row>
                    <xdr:rowOff>152400</xdr:rowOff>
                  </from>
                  <to>
                    <xdr:col>37</xdr:col>
                    <xdr:colOff>28575</xdr:colOff>
                    <xdr:row>34</xdr:row>
                    <xdr:rowOff>85725</xdr:rowOff>
                  </to>
                </anchor>
              </controlPr>
            </control>
          </mc:Choice>
        </mc:AlternateContent>
        <mc:AlternateContent xmlns:mc="http://schemas.openxmlformats.org/markup-compatibility/2006">
          <mc:Choice Requires="x14">
            <control shapeId="4218" r:id="rId92" name="Check Box 122">
              <controlPr defaultSize="0" autoFill="0" autoLine="0" autoPict="0">
                <anchor moveWithCells="1">
                  <from>
                    <xdr:col>36</xdr:col>
                    <xdr:colOff>152400</xdr:colOff>
                    <xdr:row>33</xdr:row>
                    <xdr:rowOff>152400</xdr:rowOff>
                  </from>
                  <to>
                    <xdr:col>37</xdr:col>
                    <xdr:colOff>28575</xdr:colOff>
                    <xdr:row>34</xdr:row>
                    <xdr:rowOff>123825</xdr:rowOff>
                  </to>
                </anchor>
              </controlPr>
            </control>
          </mc:Choice>
        </mc:AlternateContent>
        <mc:AlternateContent xmlns:mc="http://schemas.openxmlformats.org/markup-compatibility/2006">
          <mc:Choice Requires="x14">
            <control shapeId="4219" r:id="rId93" name="Check Box 123">
              <controlPr defaultSize="0" autoFill="0" autoLine="0" autoPict="0">
                <anchor moveWithCells="1">
                  <from>
                    <xdr:col>36</xdr:col>
                    <xdr:colOff>152400</xdr:colOff>
                    <xdr:row>33</xdr:row>
                    <xdr:rowOff>142875</xdr:rowOff>
                  </from>
                  <to>
                    <xdr:col>37</xdr:col>
                    <xdr:colOff>28575</xdr:colOff>
                    <xdr:row>34</xdr:row>
                    <xdr:rowOff>123825</xdr:rowOff>
                  </to>
                </anchor>
              </controlPr>
            </control>
          </mc:Choice>
        </mc:AlternateContent>
        <mc:AlternateContent xmlns:mc="http://schemas.openxmlformats.org/markup-compatibility/2006">
          <mc:Choice Requires="x14">
            <control shapeId="4220" r:id="rId94" name="Check Box 124">
              <controlPr defaultSize="0" autoFill="0" autoLine="0" autoPict="0">
                <anchor moveWithCells="1">
                  <from>
                    <xdr:col>36</xdr:col>
                    <xdr:colOff>152400</xdr:colOff>
                    <xdr:row>34</xdr:row>
                    <xdr:rowOff>0</xdr:rowOff>
                  </from>
                  <to>
                    <xdr:col>37</xdr:col>
                    <xdr:colOff>28575</xdr:colOff>
                    <xdr:row>34</xdr:row>
                    <xdr:rowOff>142875</xdr:rowOff>
                  </to>
                </anchor>
              </controlPr>
            </control>
          </mc:Choice>
        </mc:AlternateContent>
        <mc:AlternateContent xmlns:mc="http://schemas.openxmlformats.org/markup-compatibility/2006">
          <mc:Choice Requires="x14">
            <control shapeId="4221" r:id="rId95" name="Check Box 125">
              <controlPr defaultSize="0" autoFill="0" autoLine="0" autoPict="0">
                <anchor moveWithCells="1">
                  <from>
                    <xdr:col>36</xdr:col>
                    <xdr:colOff>152400</xdr:colOff>
                    <xdr:row>33</xdr:row>
                    <xdr:rowOff>152400</xdr:rowOff>
                  </from>
                  <to>
                    <xdr:col>37</xdr:col>
                    <xdr:colOff>28575</xdr:colOff>
                    <xdr:row>34</xdr:row>
                    <xdr:rowOff>85725</xdr:rowOff>
                  </to>
                </anchor>
              </controlPr>
            </control>
          </mc:Choice>
        </mc:AlternateContent>
        <mc:AlternateContent xmlns:mc="http://schemas.openxmlformats.org/markup-compatibility/2006">
          <mc:Choice Requires="x14">
            <control shapeId="4222" r:id="rId96" name="Check Box 126">
              <controlPr defaultSize="0" autoFill="0" autoLine="0" autoPict="0">
                <anchor moveWithCells="1">
                  <from>
                    <xdr:col>36</xdr:col>
                    <xdr:colOff>152400</xdr:colOff>
                    <xdr:row>34</xdr:row>
                    <xdr:rowOff>0</xdr:rowOff>
                  </from>
                  <to>
                    <xdr:col>37</xdr:col>
                    <xdr:colOff>28575</xdr:colOff>
                    <xdr:row>34</xdr:row>
                    <xdr:rowOff>114300</xdr:rowOff>
                  </to>
                </anchor>
              </controlPr>
            </control>
          </mc:Choice>
        </mc:AlternateContent>
        <mc:AlternateContent xmlns:mc="http://schemas.openxmlformats.org/markup-compatibility/2006">
          <mc:Choice Requires="x14">
            <control shapeId="4223" r:id="rId97" name="Check Box 127">
              <controlPr defaultSize="0" autoFill="0" autoLine="0" autoPict="0">
                <anchor moveWithCells="1">
                  <from>
                    <xdr:col>36</xdr:col>
                    <xdr:colOff>152400</xdr:colOff>
                    <xdr:row>34</xdr:row>
                    <xdr:rowOff>0</xdr:rowOff>
                  </from>
                  <to>
                    <xdr:col>37</xdr:col>
                    <xdr:colOff>28575</xdr:colOff>
                    <xdr:row>34</xdr:row>
                    <xdr:rowOff>161925</xdr:rowOff>
                  </to>
                </anchor>
              </controlPr>
            </control>
          </mc:Choice>
        </mc:AlternateContent>
        <mc:AlternateContent xmlns:mc="http://schemas.openxmlformats.org/markup-compatibility/2006">
          <mc:Choice Requires="x14">
            <control shapeId="4224" r:id="rId98" name="Check Box 128">
              <controlPr defaultSize="0" autoFill="0" autoLine="0" autoPict="0">
                <anchor moveWithCells="1">
                  <from>
                    <xdr:col>36</xdr:col>
                    <xdr:colOff>152400</xdr:colOff>
                    <xdr:row>34</xdr:row>
                    <xdr:rowOff>0</xdr:rowOff>
                  </from>
                  <to>
                    <xdr:col>37</xdr:col>
                    <xdr:colOff>28575</xdr:colOff>
                    <xdr:row>34</xdr:row>
                    <xdr:rowOff>114300</xdr:rowOff>
                  </to>
                </anchor>
              </controlPr>
            </control>
          </mc:Choice>
        </mc:AlternateContent>
        <mc:AlternateContent xmlns:mc="http://schemas.openxmlformats.org/markup-compatibility/2006">
          <mc:Choice Requires="x14">
            <control shapeId="4225" r:id="rId99" name="Check Box 129">
              <controlPr defaultSize="0" autoFill="0" autoLine="0" autoPict="0">
                <anchor moveWithCells="1">
                  <from>
                    <xdr:col>36</xdr:col>
                    <xdr:colOff>152400</xdr:colOff>
                    <xdr:row>34</xdr:row>
                    <xdr:rowOff>0</xdr:rowOff>
                  </from>
                  <to>
                    <xdr:col>37</xdr:col>
                    <xdr:colOff>28575</xdr:colOff>
                    <xdr:row>34</xdr:row>
                    <xdr:rowOff>152400</xdr:rowOff>
                  </to>
                </anchor>
              </controlPr>
            </control>
          </mc:Choice>
        </mc:AlternateContent>
        <mc:AlternateContent xmlns:mc="http://schemas.openxmlformats.org/markup-compatibility/2006">
          <mc:Choice Requires="x14">
            <control shapeId="4226" r:id="rId100" name="Check Box 130">
              <controlPr defaultSize="0" autoFill="0" autoLine="0" autoPict="0">
                <anchor moveWithCells="1">
                  <from>
                    <xdr:col>36</xdr:col>
                    <xdr:colOff>152400</xdr:colOff>
                    <xdr:row>34</xdr:row>
                    <xdr:rowOff>0</xdr:rowOff>
                  </from>
                  <to>
                    <xdr:col>37</xdr:col>
                    <xdr:colOff>28575</xdr:colOff>
                    <xdr:row>34</xdr:row>
                    <xdr:rowOff>161925</xdr:rowOff>
                  </to>
                </anchor>
              </controlPr>
            </control>
          </mc:Choice>
        </mc:AlternateContent>
        <mc:AlternateContent xmlns:mc="http://schemas.openxmlformats.org/markup-compatibility/2006">
          <mc:Choice Requires="x14">
            <control shapeId="4227" r:id="rId101" name="Check Box 131">
              <controlPr defaultSize="0" autoFill="0" autoLine="0" autoPict="0">
                <anchor moveWithCells="1">
                  <from>
                    <xdr:col>36</xdr:col>
                    <xdr:colOff>152400</xdr:colOff>
                    <xdr:row>34</xdr:row>
                    <xdr:rowOff>0</xdr:rowOff>
                  </from>
                  <to>
                    <xdr:col>37</xdr:col>
                    <xdr:colOff>28575</xdr:colOff>
                    <xdr:row>34</xdr:row>
                    <xdr:rowOff>142875</xdr:rowOff>
                  </to>
                </anchor>
              </controlPr>
            </control>
          </mc:Choice>
        </mc:AlternateContent>
        <mc:AlternateContent xmlns:mc="http://schemas.openxmlformats.org/markup-compatibility/2006">
          <mc:Choice Requires="x14">
            <control shapeId="4228" r:id="rId102" name="Check Box 132">
              <controlPr defaultSize="0" autoFill="0" autoLine="0" autoPict="0">
                <anchor moveWithCells="1">
                  <from>
                    <xdr:col>36</xdr:col>
                    <xdr:colOff>152400</xdr:colOff>
                    <xdr:row>34</xdr:row>
                    <xdr:rowOff>0</xdr:rowOff>
                  </from>
                  <to>
                    <xdr:col>37</xdr:col>
                    <xdr:colOff>28575</xdr:colOff>
                    <xdr:row>34</xdr:row>
                    <xdr:rowOff>152400</xdr:rowOff>
                  </to>
                </anchor>
              </controlPr>
            </control>
          </mc:Choice>
        </mc:AlternateContent>
        <mc:AlternateContent xmlns:mc="http://schemas.openxmlformats.org/markup-compatibility/2006">
          <mc:Choice Requires="x14">
            <control shapeId="4229" r:id="rId103" name="Check Box 133">
              <controlPr defaultSize="0" autoFill="0" autoLine="0" autoPict="0">
                <anchor moveWithCells="1">
                  <from>
                    <xdr:col>36</xdr:col>
                    <xdr:colOff>152400</xdr:colOff>
                    <xdr:row>33</xdr:row>
                    <xdr:rowOff>142875</xdr:rowOff>
                  </from>
                  <to>
                    <xdr:col>37</xdr:col>
                    <xdr:colOff>28575</xdr:colOff>
                    <xdr:row>34</xdr:row>
                    <xdr:rowOff>123825</xdr:rowOff>
                  </to>
                </anchor>
              </controlPr>
            </control>
          </mc:Choice>
        </mc:AlternateContent>
        <mc:AlternateContent xmlns:mc="http://schemas.openxmlformats.org/markup-compatibility/2006">
          <mc:Choice Requires="x14">
            <control shapeId="4230" r:id="rId104" name="Check Box 134">
              <controlPr defaultSize="0" autoFill="0" autoLine="0" autoPict="0">
                <anchor moveWithCells="1">
                  <from>
                    <xdr:col>36</xdr:col>
                    <xdr:colOff>152400</xdr:colOff>
                    <xdr:row>34</xdr:row>
                    <xdr:rowOff>142875</xdr:rowOff>
                  </from>
                  <to>
                    <xdr:col>37</xdr:col>
                    <xdr:colOff>28575</xdr:colOff>
                    <xdr:row>36</xdr:row>
                    <xdr:rowOff>66675</xdr:rowOff>
                  </to>
                </anchor>
              </controlPr>
            </control>
          </mc:Choice>
        </mc:AlternateContent>
        <mc:AlternateContent xmlns:mc="http://schemas.openxmlformats.org/markup-compatibility/2006">
          <mc:Choice Requires="x14">
            <control shapeId="4231" r:id="rId105" name="Check Box 135">
              <controlPr defaultSize="0" autoFill="0" autoLine="0" autoPict="0">
                <anchor moveWithCells="1">
                  <from>
                    <xdr:col>36</xdr:col>
                    <xdr:colOff>152400</xdr:colOff>
                    <xdr:row>33</xdr:row>
                    <xdr:rowOff>152400</xdr:rowOff>
                  </from>
                  <to>
                    <xdr:col>37</xdr:col>
                    <xdr:colOff>28575</xdr:colOff>
                    <xdr:row>34</xdr:row>
                    <xdr:rowOff>85725</xdr:rowOff>
                  </to>
                </anchor>
              </controlPr>
            </control>
          </mc:Choice>
        </mc:AlternateContent>
        <mc:AlternateContent xmlns:mc="http://schemas.openxmlformats.org/markup-compatibility/2006">
          <mc:Choice Requires="x14">
            <control shapeId="4232" r:id="rId106" name="Check Box 136">
              <controlPr defaultSize="0" autoFill="0" autoLine="0" autoPict="0">
                <anchor moveWithCells="1">
                  <from>
                    <xdr:col>36</xdr:col>
                    <xdr:colOff>152400</xdr:colOff>
                    <xdr:row>34</xdr:row>
                    <xdr:rowOff>152400</xdr:rowOff>
                  </from>
                  <to>
                    <xdr:col>37</xdr:col>
                    <xdr:colOff>28575</xdr:colOff>
                    <xdr:row>36</xdr:row>
                    <xdr:rowOff>47625</xdr:rowOff>
                  </to>
                </anchor>
              </controlPr>
            </control>
          </mc:Choice>
        </mc:AlternateContent>
        <mc:AlternateContent xmlns:mc="http://schemas.openxmlformats.org/markup-compatibility/2006">
          <mc:Choice Requires="x14">
            <control shapeId="4233" r:id="rId107" name="Check Box 137">
              <controlPr defaultSize="0" autoFill="0" autoLine="0" autoPict="0">
                <anchor moveWithCells="1">
                  <from>
                    <xdr:col>36</xdr:col>
                    <xdr:colOff>152400</xdr:colOff>
                    <xdr:row>34</xdr:row>
                    <xdr:rowOff>0</xdr:rowOff>
                  </from>
                  <to>
                    <xdr:col>37</xdr:col>
                    <xdr:colOff>28575</xdr:colOff>
                    <xdr:row>34</xdr:row>
                    <xdr:rowOff>152400</xdr:rowOff>
                  </to>
                </anchor>
              </controlPr>
            </control>
          </mc:Choice>
        </mc:AlternateContent>
        <mc:AlternateContent xmlns:mc="http://schemas.openxmlformats.org/markup-compatibility/2006">
          <mc:Choice Requires="x14">
            <control shapeId="4234" r:id="rId108" name="Check Box 138">
              <controlPr defaultSize="0" autoFill="0" autoLine="0" autoPict="0">
                <anchor moveWithCells="1">
                  <from>
                    <xdr:col>36</xdr:col>
                    <xdr:colOff>152400</xdr:colOff>
                    <xdr:row>34</xdr:row>
                    <xdr:rowOff>152400</xdr:rowOff>
                  </from>
                  <to>
                    <xdr:col>37</xdr:col>
                    <xdr:colOff>28575</xdr:colOff>
                    <xdr:row>36</xdr:row>
                    <xdr:rowOff>47625</xdr:rowOff>
                  </to>
                </anchor>
              </controlPr>
            </control>
          </mc:Choice>
        </mc:AlternateContent>
        <mc:AlternateContent xmlns:mc="http://schemas.openxmlformats.org/markup-compatibility/2006">
          <mc:Choice Requires="x14">
            <control shapeId="4235" r:id="rId109" name="Check Box 139">
              <controlPr defaultSize="0" autoFill="0" autoLine="0" autoPict="0">
                <anchor moveWithCells="1">
                  <from>
                    <xdr:col>36</xdr:col>
                    <xdr:colOff>152400</xdr:colOff>
                    <xdr:row>34</xdr:row>
                    <xdr:rowOff>0</xdr:rowOff>
                  </from>
                  <to>
                    <xdr:col>37</xdr:col>
                    <xdr:colOff>28575</xdr:colOff>
                    <xdr:row>34</xdr:row>
                    <xdr:rowOff>152400</xdr:rowOff>
                  </to>
                </anchor>
              </controlPr>
            </control>
          </mc:Choice>
        </mc:AlternateContent>
        <mc:AlternateContent xmlns:mc="http://schemas.openxmlformats.org/markup-compatibility/2006">
          <mc:Choice Requires="x14">
            <control shapeId="4236" r:id="rId110" name="Check Box 140">
              <controlPr defaultSize="0" autoFill="0" autoLine="0" autoPict="0">
                <anchor moveWithCells="1">
                  <from>
                    <xdr:col>36</xdr:col>
                    <xdr:colOff>152400</xdr:colOff>
                    <xdr:row>34</xdr:row>
                    <xdr:rowOff>152400</xdr:rowOff>
                  </from>
                  <to>
                    <xdr:col>37</xdr:col>
                    <xdr:colOff>28575</xdr:colOff>
                    <xdr:row>36</xdr:row>
                    <xdr:rowOff>85725</xdr:rowOff>
                  </to>
                </anchor>
              </controlPr>
            </control>
          </mc:Choice>
        </mc:AlternateContent>
        <mc:AlternateContent xmlns:mc="http://schemas.openxmlformats.org/markup-compatibility/2006">
          <mc:Choice Requires="x14">
            <control shapeId="4237" r:id="rId111" name="Check Box 141">
              <controlPr defaultSize="0" autoFill="0" autoLine="0" autoPict="0">
                <anchor moveWithCells="1">
                  <from>
                    <xdr:col>36</xdr:col>
                    <xdr:colOff>152400</xdr:colOff>
                    <xdr:row>33</xdr:row>
                    <xdr:rowOff>152400</xdr:rowOff>
                  </from>
                  <to>
                    <xdr:col>37</xdr:col>
                    <xdr:colOff>28575</xdr:colOff>
                    <xdr:row>34</xdr:row>
                    <xdr:rowOff>123825</xdr:rowOff>
                  </to>
                </anchor>
              </controlPr>
            </control>
          </mc:Choice>
        </mc:AlternateContent>
        <mc:AlternateContent xmlns:mc="http://schemas.openxmlformats.org/markup-compatibility/2006">
          <mc:Choice Requires="x14">
            <control shapeId="4238" r:id="rId112" name="Check Box 142">
              <controlPr defaultSize="0" autoFill="0" autoLine="0" autoPict="0">
                <anchor moveWithCells="1">
                  <from>
                    <xdr:col>36</xdr:col>
                    <xdr:colOff>152400</xdr:colOff>
                    <xdr:row>33</xdr:row>
                    <xdr:rowOff>152400</xdr:rowOff>
                  </from>
                  <to>
                    <xdr:col>37</xdr:col>
                    <xdr:colOff>28575</xdr:colOff>
                    <xdr:row>34</xdr:row>
                    <xdr:rowOff>85725</xdr:rowOff>
                  </to>
                </anchor>
              </controlPr>
            </control>
          </mc:Choice>
        </mc:AlternateContent>
        <mc:AlternateContent xmlns:mc="http://schemas.openxmlformats.org/markup-compatibility/2006">
          <mc:Choice Requires="x14">
            <control shapeId="4239" r:id="rId113" name="Check Box 143">
              <controlPr defaultSize="0" autoFill="0" autoLine="0" autoPict="0">
                <anchor moveWithCells="1">
                  <from>
                    <xdr:col>36</xdr:col>
                    <xdr:colOff>152400</xdr:colOff>
                    <xdr:row>34</xdr:row>
                    <xdr:rowOff>0</xdr:rowOff>
                  </from>
                  <to>
                    <xdr:col>37</xdr:col>
                    <xdr:colOff>28575</xdr:colOff>
                    <xdr:row>34</xdr:row>
                    <xdr:rowOff>152400</xdr:rowOff>
                  </to>
                </anchor>
              </controlPr>
            </control>
          </mc:Choice>
        </mc:AlternateContent>
        <mc:AlternateContent xmlns:mc="http://schemas.openxmlformats.org/markup-compatibility/2006">
          <mc:Choice Requires="x14">
            <control shapeId="4240" r:id="rId114" name="Check Box 144">
              <controlPr defaultSize="0" autoFill="0" autoLine="0" autoPict="0">
                <anchor moveWithCells="1">
                  <from>
                    <xdr:col>36</xdr:col>
                    <xdr:colOff>152400</xdr:colOff>
                    <xdr:row>33</xdr:row>
                    <xdr:rowOff>152400</xdr:rowOff>
                  </from>
                  <to>
                    <xdr:col>37</xdr:col>
                    <xdr:colOff>28575</xdr:colOff>
                    <xdr:row>34</xdr:row>
                    <xdr:rowOff>123825</xdr:rowOff>
                  </to>
                </anchor>
              </controlPr>
            </control>
          </mc:Choice>
        </mc:AlternateContent>
        <mc:AlternateContent xmlns:mc="http://schemas.openxmlformats.org/markup-compatibility/2006">
          <mc:Choice Requires="x14">
            <control shapeId="4241" r:id="rId115" name="Check Box 145">
              <controlPr defaultSize="0" autoFill="0" autoLine="0" autoPict="0">
                <anchor moveWithCells="1">
                  <from>
                    <xdr:col>36</xdr:col>
                    <xdr:colOff>152400</xdr:colOff>
                    <xdr:row>34</xdr:row>
                    <xdr:rowOff>0</xdr:rowOff>
                  </from>
                  <to>
                    <xdr:col>37</xdr:col>
                    <xdr:colOff>28575</xdr:colOff>
                    <xdr:row>34</xdr:row>
                    <xdr:rowOff>152400</xdr:rowOff>
                  </to>
                </anchor>
              </controlPr>
            </control>
          </mc:Choice>
        </mc:AlternateContent>
        <mc:AlternateContent xmlns:mc="http://schemas.openxmlformats.org/markup-compatibility/2006">
          <mc:Choice Requires="x14">
            <control shapeId="4242" r:id="rId116" name="Check Box 146">
              <controlPr locked="0" defaultSize="0" autoFill="0" autoLine="0" autoPict="0">
                <anchor moveWithCells="1">
                  <from>
                    <xdr:col>36</xdr:col>
                    <xdr:colOff>104775</xdr:colOff>
                    <xdr:row>34</xdr:row>
                    <xdr:rowOff>0</xdr:rowOff>
                  </from>
                  <to>
                    <xdr:col>38</xdr:col>
                    <xdr:colOff>57150</xdr:colOff>
                    <xdr:row>34</xdr:row>
                    <xdr:rowOff>171450</xdr:rowOff>
                  </to>
                </anchor>
              </controlPr>
            </control>
          </mc:Choice>
        </mc:AlternateContent>
        <mc:AlternateContent xmlns:mc="http://schemas.openxmlformats.org/markup-compatibility/2006">
          <mc:Choice Requires="x14">
            <control shapeId="4243" r:id="rId117" name="Check Box 147">
              <controlPr defaultSize="0" autoFill="0" autoLine="0" autoPict="0">
                <anchor moveWithCells="1">
                  <from>
                    <xdr:col>36</xdr:col>
                    <xdr:colOff>152400</xdr:colOff>
                    <xdr:row>34</xdr:row>
                    <xdr:rowOff>142875</xdr:rowOff>
                  </from>
                  <to>
                    <xdr:col>37</xdr:col>
                    <xdr:colOff>28575</xdr:colOff>
                    <xdr:row>36</xdr:row>
                    <xdr:rowOff>85725</xdr:rowOff>
                  </to>
                </anchor>
              </controlPr>
            </control>
          </mc:Choice>
        </mc:AlternateContent>
        <mc:AlternateContent xmlns:mc="http://schemas.openxmlformats.org/markup-compatibility/2006">
          <mc:Choice Requires="x14">
            <control shapeId="4244" r:id="rId118" name="Check Box 148">
              <controlPr defaultSize="0" autoFill="0" autoLine="0" autoPict="0">
                <anchor moveWithCells="1">
                  <from>
                    <xdr:col>36</xdr:col>
                    <xdr:colOff>152400</xdr:colOff>
                    <xdr:row>34</xdr:row>
                    <xdr:rowOff>152400</xdr:rowOff>
                  </from>
                  <to>
                    <xdr:col>37</xdr:col>
                    <xdr:colOff>28575</xdr:colOff>
                    <xdr:row>36</xdr:row>
                    <xdr:rowOff>47625</xdr:rowOff>
                  </to>
                </anchor>
              </controlPr>
            </control>
          </mc:Choice>
        </mc:AlternateContent>
        <mc:AlternateContent xmlns:mc="http://schemas.openxmlformats.org/markup-compatibility/2006">
          <mc:Choice Requires="x14">
            <control shapeId="4245" r:id="rId119" name="Check Box 149">
              <controlPr defaultSize="0" autoFill="0" autoLine="0" autoPict="0">
                <anchor moveWithCells="1">
                  <from>
                    <xdr:col>36</xdr:col>
                    <xdr:colOff>152400</xdr:colOff>
                    <xdr:row>34</xdr:row>
                    <xdr:rowOff>152400</xdr:rowOff>
                  </from>
                  <to>
                    <xdr:col>37</xdr:col>
                    <xdr:colOff>28575</xdr:colOff>
                    <xdr:row>36</xdr:row>
                    <xdr:rowOff>85725</xdr:rowOff>
                  </to>
                </anchor>
              </controlPr>
            </control>
          </mc:Choice>
        </mc:AlternateContent>
        <mc:AlternateContent xmlns:mc="http://schemas.openxmlformats.org/markup-compatibility/2006">
          <mc:Choice Requires="x14">
            <control shapeId="4246" r:id="rId120" name="Check Box 150">
              <controlPr defaultSize="0" autoFill="0" autoLine="0" autoPict="0">
                <anchor moveWithCells="1">
                  <from>
                    <xdr:col>36</xdr:col>
                    <xdr:colOff>152400</xdr:colOff>
                    <xdr:row>34</xdr:row>
                    <xdr:rowOff>152400</xdr:rowOff>
                  </from>
                  <to>
                    <xdr:col>37</xdr:col>
                    <xdr:colOff>28575</xdr:colOff>
                    <xdr:row>36</xdr:row>
                    <xdr:rowOff>47625</xdr:rowOff>
                  </to>
                </anchor>
              </controlPr>
            </control>
          </mc:Choice>
        </mc:AlternateContent>
        <mc:AlternateContent xmlns:mc="http://schemas.openxmlformats.org/markup-compatibility/2006">
          <mc:Choice Requires="x14">
            <control shapeId="4247" r:id="rId121" name="Check Box 151">
              <controlPr defaultSize="0" autoFill="0" autoLine="0" autoPict="0">
                <anchor moveWithCells="1">
                  <from>
                    <xdr:col>36</xdr:col>
                    <xdr:colOff>152400</xdr:colOff>
                    <xdr:row>34</xdr:row>
                    <xdr:rowOff>152400</xdr:rowOff>
                  </from>
                  <to>
                    <xdr:col>37</xdr:col>
                    <xdr:colOff>28575</xdr:colOff>
                    <xdr:row>36</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B1:BL82"/>
  <sheetViews>
    <sheetView zoomScale="90" zoomScaleNormal="90" workbookViewId="0">
      <selection sqref="A1:AT82"/>
    </sheetView>
  </sheetViews>
  <sheetFormatPr defaultColWidth="1.36328125" defaultRowHeight="17.25" customHeight="1" x14ac:dyDescent="0.15"/>
  <cols>
    <col min="1" max="44" width="1.36328125" style="27"/>
    <col min="45" max="45" width="2.08984375" style="27" customWidth="1"/>
    <col min="46" max="46" width="0.6328125" style="27" customWidth="1"/>
    <col min="47" max="92" width="1.36328125" style="27"/>
    <col min="93" max="93" width="1.26953125" style="27" customWidth="1"/>
    <col min="94" max="16384" width="1.36328125" style="27"/>
  </cols>
  <sheetData>
    <row r="1" spans="2:64" ht="20.25" customHeight="1" x14ac:dyDescent="0.15">
      <c r="B1" s="80" t="s">
        <v>204</v>
      </c>
      <c r="D1" s="186"/>
      <c r="E1" s="186"/>
      <c r="AH1" s="320"/>
      <c r="AI1" s="320"/>
      <c r="AQ1" s="31"/>
      <c r="AR1" s="31"/>
      <c r="AS1" s="31"/>
    </row>
    <row r="2" spans="2:64" ht="20.25" customHeight="1" x14ac:dyDescent="0.15">
      <c r="B2" s="80"/>
      <c r="D2" s="186"/>
      <c r="E2" s="186"/>
      <c r="AQ2" s="31"/>
      <c r="AR2" s="31"/>
      <c r="AS2" s="31"/>
    </row>
    <row r="3" spans="2:64" ht="20.25" customHeight="1" x14ac:dyDescent="0.15">
      <c r="D3" s="186"/>
      <c r="E3" s="186"/>
      <c r="AJ3" s="81" t="s">
        <v>217</v>
      </c>
      <c r="AK3" s="327" t="str">
        <f>IF(入力シート!F5="","",入力シート!F5)</f>
        <v/>
      </c>
      <c r="AL3" s="327"/>
      <c r="AM3" s="187" t="s">
        <v>0</v>
      </c>
      <c r="AN3" s="327" t="str">
        <f>IF(入力シート!I5="","",入力シート!I5)</f>
        <v/>
      </c>
      <c r="AO3" s="327"/>
      <c r="AP3" s="187" t="s">
        <v>1</v>
      </c>
      <c r="AQ3" s="327" t="str">
        <f>IF(入力シート!L5="","",入力シート!L5)</f>
        <v/>
      </c>
      <c r="AR3" s="327"/>
      <c r="AS3" s="186" t="s">
        <v>2</v>
      </c>
      <c r="AU3" s="30"/>
      <c r="AX3" s="82"/>
      <c r="AY3" s="82"/>
      <c r="AZ3" s="82"/>
      <c r="BA3" s="82"/>
      <c r="BB3" s="82"/>
      <c r="BC3" s="82"/>
      <c r="BD3" s="82"/>
      <c r="BE3" s="82"/>
      <c r="BF3" s="82"/>
      <c r="BG3" s="82"/>
      <c r="BH3" s="82"/>
      <c r="BI3" s="82"/>
      <c r="BJ3" s="82"/>
      <c r="BK3" s="82"/>
      <c r="BL3" s="82"/>
    </row>
    <row r="4" spans="2:64" ht="20.25" customHeight="1" x14ac:dyDescent="0.15">
      <c r="B4" s="27" t="s">
        <v>205</v>
      </c>
      <c r="D4" s="186"/>
      <c r="E4" s="186"/>
      <c r="AH4" s="186"/>
      <c r="AI4" s="186"/>
      <c r="AQ4" s="31"/>
      <c r="AR4" s="31"/>
      <c r="AS4" s="31"/>
      <c r="AV4" s="83"/>
      <c r="AW4" s="83"/>
      <c r="AX4" s="83"/>
      <c r="AY4" s="83"/>
      <c r="AZ4" s="83"/>
      <c r="BA4" s="83"/>
      <c r="BB4" s="83"/>
      <c r="BC4" s="83"/>
      <c r="BD4" s="83"/>
      <c r="BE4" s="83"/>
      <c r="BF4" s="83"/>
      <c r="BG4" s="83"/>
      <c r="BH4" s="83"/>
      <c r="BI4" s="83"/>
      <c r="BJ4" s="83"/>
    </row>
    <row r="5" spans="2:64" ht="20.25" customHeight="1" x14ac:dyDescent="0.15">
      <c r="D5" s="186"/>
      <c r="E5" s="186"/>
      <c r="AH5" s="186"/>
      <c r="AI5" s="186"/>
      <c r="AQ5" s="31"/>
      <c r="AR5" s="31"/>
      <c r="AS5" s="31"/>
      <c r="AV5" s="83"/>
      <c r="AW5" s="83"/>
      <c r="AX5" s="83"/>
      <c r="AY5" s="83"/>
      <c r="AZ5" s="83"/>
      <c r="BA5" s="83"/>
      <c r="BB5" s="83"/>
      <c r="BC5" s="83"/>
      <c r="BD5" s="83"/>
      <c r="BE5" s="83"/>
      <c r="BF5" s="83"/>
      <c r="BG5" s="83"/>
      <c r="BH5" s="83"/>
      <c r="BI5" s="83"/>
      <c r="BJ5" s="83"/>
    </row>
    <row r="6" spans="2:64" ht="20.25" customHeight="1" x14ac:dyDescent="0.15">
      <c r="D6" s="186"/>
      <c r="E6" s="186"/>
      <c r="W6" s="328" t="s">
        <v>29</v>
      </c>
      <c r="X6" s="328"/>
      <c r="Y6" s="328"/>
      <c r="Z6" s="328"/>
      <c r="AA6" s="325" t="str">
        <f>IF(入力シート!D11="","",入力シート!D11)</f>
        <v/>
      </c>
      <c r="AB6" s="325"/>
      <c r="AC6" s="325"/>
      <c r="AD6" s="325"/>
      <c r="AE6" s="325"/>
      <c r="AF6" s="325"/>
      <c r="AG6" s="325"/>
      <c r="AH6" s="325"/>
      <c r="AI6" s="325"/>
      <c r="AJ6" s="325"/>
      <c r="AK6" s="325"/>
      <c r="AL6" s="325"/>
      <c r="AM6" s="325"/>
      <c r="AN6" s="325"/>
      <c r="AO6" s="325"/>
      <c r="AP6" s="325"/>
      <c r="AQ6" s="325"/>
      <c r="AR6" s="325"/>
      <c r="AS6" s="325"/>
      <c r="AV6" s="83"/>
      <c r="AW6" s="83"/>
      <c r="AX6" s="83"/>
    </row>
    <row r="7" spans="2:64" ht="20.25" customHeight="1" x14ac:dyDescent="0.15">
      <c r="D7" s="186"/>
      <c r="E7" s="186"/>
      <c r="W7" s="329" t="s">
        <v>30</v>
      </c>
      <c r="X7" s="329"/>
      <c r="Y7" s="329"/>
      <c r="Z7" s="329"/>
      <c r="AA7" s="326" t="str">
        <f>IF(入力シート!D9="","",入力シート!D9)</f>
        <v/>
      </c>
      <c r="AB7" s="326"/>
      <c r="AC7" s="326"/>
      <c r="AD7" s="326"/>
      <c r="AE7" s="326"/>
      <c r="AF7" s="326"/>
      <c r="AG7" s="326"/>
      <c r="AH7" s="326"/>
      <c r="AI7" s="326"/>
      <c r="AJ7" s="326"/>
      <c r="AK7" s="326"/>
      <c r="AL7" s="326"/>
      <c r="AM7" s="326"/>
      <c r="AN7" s="326"/>
      <c r="AO7" s="326"/>
      <c r="AP7" s="326"/>
      <c r="AQ7" s="326"/>
      <c r="AR7" s="326"/>
      <c r="AS7" s="326"/>
      <c r="AV7" s="83"/>
      <c r="AW7" s="83"/>
      <c r="AX7" s="83"/>
    </row>
    <row r="8" spans="2:64" ht="20.25" customHeight="1" x14ac:dyDescent="0.15">
      <c r="D8" s="186"/>
      <c r="E8" s="186"/>
      <c r="W8" s="329" t="s">
        <v>31</v>
      </c>
      <c r="X8" s="329"/>
      <c r="Y8" s="329"/>
      <c r="Z8" s="329"/>
      <c r="AA8" s="306" t="str">
        <f>IF(入力シート!J13="","",入力シート!J13&amp;"　"&amp;入力シート!AC13)</f>
        <v/>
      </c>
      <c r="AB8" s="306"/>
      <c r="AC8" s="306"/>
      <c r="AD8" s="306"/>
      <c r="AE8" s="306"/>
      <c r="AF8" s="306"/>
      <c r="AG8" s="306"/>
      <c r="AH8" s="306"/>
      <c r="AI8" s="306"/>
      <c r="AJ8" s="306"/>
      <c r="AK8" s="306"/>
      <c r="AL8" s="306"/>
      <c r="AM8" s="306"/>
      <c r="AN8" s="306"/>
      <c r="AO8" s="306"/>
      <c r="AP8" s="306"/>
      <c r="AQ8" s="306"/>
      <c r="AR8" s="306"/>
      <c r="AS8" s="306"/>
      <c r="AV8" s="83"/>
      <c r="AW8" s="83"/>
      <c r="AX8" s="83"/>
    </row>
    <row r="9" spans="2:64" ht="20.25" customHeight="1" x14ac:dyDescent="0.15">
      <c r="D9" s="186"/>
      <c r="E9" s="186"/>
      <c r="AB9" s="62"/>
      <c r="AC9" s="62"/>
      <c r="AD9" s="62"/>
      <c r="AE9" s="62"/>
      <c r="AF9" s="62"/>
      <c r="AG9" s="62"/>
      <c r="AH9" s="62"/>
      <c r="AI9" s="62"/>
      <c r="AJ9" s="62"/>
      <c r="AK9" s="62"/>
      <c r="AL9" s="62"/>
      <c r="AM9" s="62"/>
      <c r="AN9" s="62"/>
      <c r="AO9" s="62"/>
      <c r="AP9" s="62"/>
      <c r="AQ9" s="84"/>
      <c r="AR9" s="84"/>
      <c r="AS9" s="84"/>
      <c r="AV9" s="83"/>
      <c r="AW9" s="83"/>
      <c r="AX9" s="83"/>
      <c r="AY9" s="83"/>
      <c r="AZ9" s="83"/>
      <c r="BA9" s="83"/>
      <c r="BB9" s="83"/>
      <c r="BC9" s="83"/>
      <c r="BD9" s="83"/>
      <c r="BE9" s="83"/>
      <c r="BF9" s="83"/>
      <c r="BG9" s="83"/>
      <c r="BH9" s="83"/>
      <c r="BI9" s="83"/>
      <c r="BJ9" s="83"/>
    </row>
    <row r="10" spans="2:64" ht="20.25" customHeight="1" x14ac:dyDescent="0.15">
      <c r="D10" s="186"/>
      <c r="E10" s="186"/>
      <c r="AB10" s="43"/>
      <c r="AC10" s="43"/>
      <c r="AD10" s="43"/>
      <c r="AE10" s="43"/>
      <c r="AF10" s="43"/>
      <c r="AG10" s="43"/>
      <c r="AH10" s="43"/>
      <c r="AI10" s="43"/>
      <c r="AJ10" s="43"/>
      <c r="AK10" s="43"/>
      <c r="AL10" s="43"/>
      <c r="AM10" s="43"/>
      <c r="AN10" s="43"/>
      <c r="AO10" s="43"/>
      <c r="AP10" s="43"/>
      <c r="AQ10" s="85"/>
      <c r="AR10" s="85"/>
      <c r="AS10" s="85"/>
      <c r="AT10" s="43"/>
      <c r="AV10" s="83"/>
      <c r="AW10" s="83"/>
      <c r="AX10" s="83"/>
      <c r="AY10" s="83"/>
      <c r="AZ10" s="83"/>
      <c r="BA10" s="83"/>
      <c r="BB10" s="83"/>
      <c r="BC10" s="83"/>
      <c r="BD10" s="83"/>
      <c r="BE10" s="83"/>
      <c r="BF10" s="83"/>
      <c r="BG10" s="83"/>
      <c r="BH10" s="83"/>
      <c r="BI10" s="83"/>
      <c r="BJ10" s="83"/>
    </row>
    <row r="11" spans="2:64" ht="20.25" customHeight="1" x14ac:dyDescent="0.15">
      <c r="B11" s="320" t="s">
        <v>2237</v>
      </c>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0"/>
      <c r="AK11" s="320"/>
      <c r="AL11" s="320"/>
      <c r="AM11" s="320"/>
      <c r="AN11" s="320"/>
      <c r="AO11" s="320"/>
      <c r="AP11" s="320"/>
      <c r="AQ11" s="320"/>
      <c r="AR11" s="320"/>
      <c r="AS11" s="320"/>
      <c r="AT11" s="320"/>
      <c r="AV11" s="83"/>
      <c r="AW11" s="83"/>
      <c r="AX11" s="83"/>
      <c r="AY11" s="83"/>
      <c r="AZ11" s="83"/>
      <c r="BA11" s="83"/>
      <c r="BB11" s="83"/>
      <c r="BC11" s="83"/>
      <c r="BD11" s="83"/>
      <c r="BE11" s="83"/>
      <c r="BF11" s="83"/>
      <c r="BG11" s="83"/>
      <c r="BH11" s="83"/>
      <c r="BI11" s="83"/>
      <c r="BJ11" s="83"/>
    </row>
    <row r="12" spans="2:64" ht="20.25" customHeight="1" x14ac:dyDescent="0.15">
      <c r="B12" s="186"/>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V12" s="83"/>
      <c r="AW12" s="83"/>
      <c r="AX12" s="83"/>
      <c r="AY12" s="83"/>
      <c r="AZ12" s="83"/>
      <c r="BA12" s="83"/>
      <c r="BB12" s="83"/>
      <c r="BC12" s="83"/>
      <c r="BD12" s="83"/>
      <c r="BE12" s="83"/>
      <c r="BF12" s="83"/>
      <c r="BG12" s="83"/>
      <c r="BH12" s="83"/>
      <c r="BI12" s="83"/>
      <c r="BJ12" s="83"/>
    </row>
    <row r="13" spans="2:64" ht="20.25" customHeight="1" x14ac:dyDescent="0.15">
      <c r="D13" s="186"/>
      <c r="E13" s="186"/>
      <c r="AI13" s="186"/>
      <c r="AQ13" s="31"/>
      <c r="AR13" s="31"/>
      <c r="AS13" s="31"/>
      <c r="AV13" s="83"/>
      <c r="AW13" s="83"/>
      <c r="AX13" s="83"/>
      <c r="AY13" s="83"/>
      <c r="AZ13" s="83"/>
      <c r="BA13" s="83"/>
      <c r="BB13" s="83"/>
      <c r="BC13" s="83"/>
      <c r="BD13" s="83"/>
      <c r="BE13" s="83"/>
      <c r="BF13" s="83"/>
      <c r="BG13" s="83"/>
      <c r="BH13" s="83"/>
      <c r="BI13" s="83"/>
      <c r="BJ13" s="83"/>
    </row>
    <row r="14" spans="2:64" ht="20.25" customHeight="1" x14ac:dyDescent="0.15">
      <c r="B14" s="27" t="s">
        <v>2238</v>
      </c>
      <c r="D14" s="186"/>
      <c r="E14" s="186"/>
      <c r="AI14" s="186"/>
      <c r="AQ14" s="31"/>
      <c r="AR14" s="31"/>
      <c r="AS14" s="31"/>
      <c r="AV14" s="83"/>
      <c r="AW14" s="83"/>
      <c r="AX14" s="83"/>
      <c r="AY14" s="83"/>
      <c r="AZ14" s="83"/>
      <c r="BA14" s="83"/>
      <c r="BB14" s="83"/>
      <c r="BC14" s="83"/>
      <c r="BD14" s="83"/>
      <c r="BE14" s="83"/>
      <c r="BF14" s="83"/>
      <c r="BG14" s="83"/>
      <c r="BH14" s="83"/>
      <c r="BI14" s="83"/>
      <c r="BJ14" s="83"/>
    </row>
    <row r="15" spans="2:64" ht="20.25" customHeight="1" x14ac:dyDescent="0.15">
      <c r="B15" s="27" t="s">
        <v>288</v>
      </c>
      <c r="D15" s="186"/>
      <c r="E15" s="186"/>
      <c r="AH15" s="186"/>
      <c r="AI15" s="186"/>
      <c r="AQ15" s="31"/>
      <c r="AR15" s="31"/>
      <c r="AS15" s="31"/>
      <c r="AV15" s="83"/>
      <c r="AW15" s="83"/>
      <c r="AX15" s="83"/>
      <c r="AY15" s="83"/>
      <c r="AZ15" s="83"/>
      <c r="BA15" s="83"/>
      <c r="BB15" s="83"/>
      <c r="BC15" s="83"/>
      <c r="BD15" s="83"/>
      <c r="BE15" s="83"/>
      <c r="BF15" s="83"/>
      <c r="BG15" s="83"/>
      <c r="BH15" s="83"/>
      <c r="BI15" s="83"/>
      <c r="BJ15" s="83"/>
    </row>
    <row r="16" spans="2:64" ht="20.25" customHeight="1" x14ac:dyDescent="0.15">
      <c r="D16" s="186"/>
      <c r="E16" s="186"/>
      <c r="AH16" s="186"/>
      <c r="AI16" s="186"/>
      <c r="AQ16" s="31"/>
      <c r="AR16" s="31"/>
      <c r="AS16" s="31"/>
      <c r="AV16" s="83"/>
      <c r="AW16" s="83"/>
      <c r="AX16" s="83"/>
      <c r="AY16" s="83"/>
      <c r="AZ16" s="83"/>
      <c r="BA16" s="83"/>
      <c r="BB16" s="83"/>
      <c r="BC16" s="83"/>
      <c r="BD16" s="83"/>
      <c r="BE16" s="83"/>
      <c r="BF16" s="83"/>
      <c r="BG16" s="83"/>
      <c r="BH16" s="83"/>
      <c r="BI16" s="83"/>
      <c r="BJ16" s="83"/>
    </row>
    <row r="17" spans="2:62" ht="20.25" customHeight="1" x14ac:dyDescent="0.15">
      <c r="B17" s="320" t="s">
        <v>32</v>
      </c>
      <c r="C17" s="320"/>
      <c r="D17" s="320"/>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c r="AO17" s="320"/>
      <c r="AP17" s="320"/>
      <c r="AQ17" s="320"/>
      <c r="AR17" s="320"/>
      <c r="AS17" s="320"/>
      <c r="AT17" s="320"/>
      <c r="AV17" s="83"/>
      <c r="AW17" s="83"/>
      <c r="AX17" s="83"/>
      <c r="AY17" s="83"/>
      <c r="AZ17" s="83"/>
      <c r="BA17" s="83"/>
      <c r="BB17" s="83"/>
      <c r="BC17" s="83"/>
      <c r="BD17" s="83"/>
      <c r="BE17" s="83"/>
      <c r="BF17" s="83"/>
      <c r="BG17" s="83"/>
      <c r="BH17" s="83"/>
      <c r="BI17" s="83"/>
      <c r="BJ17" s="83"/>
    </row>
    <row r="18" spans="2:62" ht="20.25" customHeight="1" x14ac:dyDescent="0.15">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V18" s="83"/>
      <c r="AW18" s="83"/>
      <c r="AX18" s="83"/>
      <c r="AY18" s="83"/>
      <c r="AZ18" s="83"/>
      <c r="BA18" s="83"/>
      <c r="BB18" s="83"/>
      <c r="BC18" s="83"/>
      <c r="BD18" s="83"/>
      <c r="BE18" s="83"/>
      <c r="BF18" s="83"/>
      <c r="BG18" s="83"/>
      <c r="BH18" s="83"/>
      <c r="BI18" s="83"/>
      <c r="BJ18" s="83"/>
    </row>
    <row r="19" spans="2:62" ht="20.25" customHeight="1" x14ac:dyDescent="0.15">
      <c r="B19" s="43" t="s">
        <v>33</v>
      </c>
      <c r="C19" s="43"/>
      <c r="D19" s="86"/>
      <c r="E19" s="86"/>
      <c r="F19" s="43"/>
      <c r="G19" s="43"/>
      <c r="H19" s="43"/>
      <c r="I19" s="43"/>
      <c r="J19" s="43"/>
      <c r="K19" s="43"/>
      <c r="L19" s="321" t="str">
        <f>IF(入力シート!AE79=0,"金　　　　　　　　　　円",入力シート!AE79)</f>
        <v>金　　　　　　　　　　円</v>
      </c>
      <c r="M19" s="321"/>
      <c r="N19" s="321"/>
      <c r="O19" s="321"/>
      <c r="P19" s="321"/>
      <c r="Q19" s="321"/>
      <c r="R19" s="321"/>
      <c r="S19" s="321"/>
      <c r="T19" s="321"/>
      <c r="U19" s="321"/>
      <c r="V19" s="321"/>
      <c r="W19" s="91"/>
      <c r="X19" s="91" t="s">
        <v>304</v>
      </c>
      <c r="Y19" s="91"/>
      <c r="Z19" s="91"/>
      <c r="AA19" s="91"/>
      <c r="AB19" s="91"/>
      <c r="AC19" s="91"/>
      <c r="AD19" s="86"/>
      <c r="AE19" s="86"/>
      <c r="AF19" s="43"/>
      <c r="AG19" s="43"/>
      <c r="AH19" s="43"/>
      <c r="AI19" s="43"/>
      <c r="AJ19" s="43"/>
      <c r="AK19" s="43"/>
      <c r="AL19" s="43"/>
      <c r="AM19" s="43"/>
      <c r="AN19" s="43"/>
      <c r="AO19" s="43"/>
      <c r="AP19" s="43"/>
      <c r="AQ19" s="43"/>
      <c r="AR19" s="43"/>
      <c r="AS19" s="43"/>
    </row>
    <row r="20" spans="2:62" ht="20.25" customHeight="1" x14ac:dyDescent="0.15"/>
    <row r="21" spans="2:62" ht="20.25" customHeight="1" x14ac:dyDescent="0.15">
      <c r="B21" s="27" t="s">
        <v>35</v>
      </c>
      <c r="C21" s="55"/>
      <c r="D21" s="55"/>
      <c r="E21" s="55"/>
      <c r="F21" s="55"/>
      <c r="G21" s="55"/>
      <c r="H21" s="55"/>
      <c r="I21" s="55"/>
      <c r="J21" s="55"/>
      <c r="K21" s="55"/>
      <c r="L21" s="55"/>
      <c r="M21" s="55"/>
      <c r="N21" s="55"/>
      <c r="O21" s="55"/>
      <c r="P21" s="55"/>
      <c r="Q21" s="55"/>
      <c r="R21" s="55"/>
      <c r="S21" s="55"/>
      <c r="T21" s="56"/>
      <c r="U21" s="56"/>
      <c r="V21" s="56"/>
      <c r="W21" s="56"/>
      <c r="X21" s="55"/>
      <c r="Y21" s="55"/>
      <c r="Z21" s="55"/>
      <c r="AA21" s="55"/>
      <c r="AB21" s="55"/>
      <c r="AC21" s="55"/>
      <c r="AD21" s="57"/>
      <c r="AE21" s="57"/>
      <c r="AF21" s="57"/>
      <c r="AG21" s="57"/>
      <c r="AH21" s="57"/>
      <c r="AO21" s="57"/>
      <c r="AP21" s="56"/>
      <c r="AQ21" s="56"/>
      <c r="AR21" s="56"/>
      <c r="AS21" s="56"/>
      <c r="AT21" s="58"/>
    </row>
    <row r="22" spans="2:62" ht="20.25" customHeight="1" x14ac:dyDescent="0.15">
      <c r="B22" s="315" t="s">
        <v>34</v>
      </c>
      <c r="C22" s="316"/>
      <c r="D22" s="316"/>
      <c r="E22" s="316"/>
      <c r="F22" s="316"/>
      <c r="G22" s="316"/>
      <c r="H22" s="316"/>
      <c r="I22" s="317"/>
      <c r="J22" s="323" t="str">
        <f>IF(入力シート!C17="","",入力シート!C17)</f>
        <v/>
      </c>
      <c r="K22" s="323"/>
      <c r="L22" s="323"/>
      <c r="M22" s="323"/>
      <c r="N22" s="323"/>
      <c r="O22" s="323"/>
      <c r="P22" s="323"/>
      <c r="Q22" s="323"/>
      <c r="R22" s="323"/>
      <c r="S22" s="323"/>
      <c r="T22" s="323"/>
      <c r="U22" s="323"/>
      <c r="V22" s="323"/>
      <c r="W22" s="323"/>
      <c r="X22" s="323"/>
      <c r="Y22" s="323"/>
      <c r="Z22" s="323"/>
      <c r="AA22" s="322" t="s">
        <v>210</v>
      </c>
      <c r="AB22" s="322"/>
      <c r="AC22" s="322"/>
      <c r="AD22" s="322"/>
      <c r="AE22" s="322"/>
      <c r="AF22" s="322"/>
      <c r="AG22" s="318" t="str">
        <f>IF(入力シート!AE17="","",入力シート!AE17)</f>
        <v/>
      </c>
      <c r="AH22" s="318"/>
      <c r="AI22" s="318"/>
      <c r="AJ22" s="318"/>
      <c r="AK22" s="318"/>
      <c r="AL22" s="319"/>
      <c r="AW22" s="82"/>
      <c r="AX22" s="82"/>
      <c r="AY22" s="82"/>
      <c r="AZ22" s="82"/>
      <c r="BA22" s="82"/>
      <c r="BB22" s="82"/>
      <c r="BC22" s="42"/>
      <c r="BD22" s="42"/>
      <c r="BE22" s="42"/>
      <c r="BF22" s="42"/>
    </row>
    <row r="23" spans="2:62" ht="20.25" customHeight="1" x14ac:dyDescent="0.15">
      <c r="B23" s="315" t="s">
        <v>222</v>
      </c>
      <c r="C23" s="316"/>
      <c r="D23" s="316"/>
      <c r="E23" s="316"/>
      <c r="F23" s="316"/>
      <c r="G23" s="316"/>
      <c r="H23" s="316"/>
      <c r="I23" s="317"/>
      <c r="J23" s="323" t="str">
        <f>IF(入力シート!C18="","",入力シート!C18)</f>
        <v/>
      </c>
      <c r="K23" s="323"/>
      <c r="L23" s="323"/>
      <c r="M23" s="323"/>
      <c r="N23" s="323"/>
      <c r="O23" s="323"/>
      <c r="P23" s="323"/>
      <c r="Q23" s="323"/>
      <c r="R23" s="323"/>
      <c r="S23" s="323"/>
      <c r="T23" s="323"/>
      <c r="U23" s="323"/>
      <c r="V23" s="323"/>
      <c r="W23" s="323"/>
      <c r="X23" s="323"/>
      <c r="Y23" s="323"/>
      <c r="Z23" s="323"/>
      <c r="AA23" s="324" t="s">
        <v>211</v>
      </c>
      <c r="AB23" s="324"/>
      <c r="AC23" s="324"/>
      <c r="AD23" s="324"/>
      <c r="AE23" s="324"/>
      <c r="AF23" s="324"/>
      <c r="AG23" s="318" t="str">
        <f>IF(入力シート!AE18="","",入力シート!AE18)</f>
        <v/>
      </c>
      <c r="AH23" s="318"/>
      <c r="AI23" s="318"/>
      <c r="AJ23" s="318"/>
      <c r="AK23" s="318"/>
      <c r="AL23" s="319"/>
      <c r="AM23" s="82"/>
      <c r="AN23" s="82"/>
      <c r="AO23" s="82"/>
      <c r="AP23" s="82"/>
      <c r="AQ23" s="82"/>
      <c r="AR23" s="82"/>
      <c r="AS23" s="82"/>
      <c r="AT23" s="82"/>
      <c r="AU23" s="82"/>
      <c r="AV23" s="82"/>
      <c r="AW23" s="82"/>
      <c r="AX23" s="82"/>
      <c r="AY23" s="82"/>
      <c r="AZ23" s="82"/>
      <c r="BA23" s="82"/>
      <c r="BB23" s="82"/>
      <c r="BC23" s="42"/>
      <c r="BD23" s="42"/>
      <c r="BE23" s="42"/>
      <c r="BF23" s="42"/>
    </row>
    <row r="24" spans="2:62" ht="20.25" customHeight="1" x14ac:dyDescent="0.15">
      <c r="B24" s="312" t="s">
        <v>22</v>
      </c>
      <c r="C24" s="313"/>
      <c r="D24" s="313"/>
      <c r="E24" s="313"/>
      <c r="F24" s="313"/>
      <c r="G24" s="313"/>
      <c r="H24" s="313"/>
      <c r="I24" s="314"/>
      <c r="J24" s="322" t="str">
        <f>IF(入力シート!C19="","",入力シート!C19)</f>
        <v/>
      </c>
      <c r="K24" s="322"/>
      <c r="L24" s="322"/>
      <c r="M24" s="322"/>
      <c r="N24" s="322"/>
      <c r="O24" s="322"/>
      <c r="P24" s="322"/>
      <c r="Q24" s="322"/>
      <c r="R24" s="322"/>
      <c r="S24" s="312" t="s">
        <v>23</v>
      </c>
      <c r="T24" s="313"/>
      <c r="U24" s="313"/>
      <c r="V24" s="313"/>
      <c r="W24" s="313"/>
      <c r="X24" s="313"/>
      <c r="Y24" s="313"/>
      <c r="Z24" s="314"/>
      <c r="AA24" s="322" t="str">
        <f>IF(入力シート!Z19="","",入力シート!Z19)</f>
        <v/>
      </c>
      <c r="AB24" s="322"/>
      <c r="AC24" s="322"/>
      <c r="AD24" s="322"/>
      <c r="AE24" s="322"/>
      <c r="AF24" s="322"/>
      <c r="AG24" s="322"/>
      <c r="AH24" s="322"/>
      <c r="AI24" s="322"/>
      <c r="AJ24" s="322"/>
      <c r="AK24" s="322"/>
      <c r="AL24" s="322"/>
      <c r="AM24" s="42"/>
      <c r="AN24" s="42"/>
      <c r="AO24" s="42"/>
      <c r="AP24" s="42"/>
      <c r="AQ24" s="42"/>
      <c r="AR24" s="42"/>
      <c r="AS24" s="42"/>
      <c r="AT24" s="42"/>
      <c r="AU24" s="42"/>
      <c r="AV24" s="42"/>
      <c r="AW24" s="42"/>
      <c r="AX24" s="42"/>
      <c r="AY24" s="42"/>
      <c r="AZ24" s="42"/>
      <c r="BA24" s="42"/>
      <c r="BB24" s="42"/>
    </row>
    <row r="25" spans="2:62" ht="20.25" customHeight="1" x14ac:dyDescent="0.15">
      <c r="B25" s="333" t="s">
        <v>223</v>
      </c>
      <c r="C25" s="334"/>
      <c r="D25" s="334"/>
      <c r="E25" s="334"/>
      <c r="F25" s="334"/>
      <c r="G25" s="334"/>
      <c r="H25" s="334"/>
      <c r="I25" s="335"/>
      <c r="J25" s="310" t="str">
        <f>IF(入力シート!C20="","",入力シート!C20)</f>
        <v/>
      </c>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82"/>
      <c r="AO25" s="82"/>
      <c r="AQ25" s="82"/>
      <c r="AS25" s="82"/>
      <c r="AU25" s="82"/>
      <c r="AW25" s="82"/>
      <c r="AX25" s="82"/>
      <c r="AY25" s="82"/>
      <c r="AZ25" s="82"/>
      <c r="BA25" s="82"/>
      <c r="BB25" s="82"/>
    </row>
    <row r="26" spans="2:62" ht="20.25" customHeight="1" x14ac:dyDescent="0.15">
      <c r="B26" s="330" t="s">
        <v>24</v>
      </c>
      <c r="C26" s="331"/>
      <c r="D26" s="331"/>
      <c r="E26" s="331"/>
      <c r="F26" s="331"/>
      <c r="G26" s="331"/>
      <c r="H26" s="331"/>
      <c r="I26" s="332"/>
      <c r="J26" s="311" t="str">
        <f>IF(入力シート!C21="","",入力シート!C21)</f>
        <v/>
      </c>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82"/>
      <c r="AO26" s="82"/>
      <c r="AQ26" s="82"/>
      <c r="AS26" s="82"/>
      <c r="AU26" s="82"/>
      <c r="AW26" s="82"/>
      <c r="AX26" s="82"/>
      <c r="AY26" s="82"/>
      <c r="AZ26" s="82"/>
      <c r="BA26" s="82"/>
      <c r="BB26" s="82"/>
    </row>
    <row r="27" spans="2:62" ht="20.25" customHeight="1" x14ac:dyDescent="0.15"/>
    <row r="28" spans="2:62" ht="20.25" customHeight="1" x14ac:dyDescent="0.15">
      <c r="B28" s="28" t="s">
        <v>252</v>
      </c>
      <c r="AI28" s="60"/>
      <c r="AN28" s="60"/>
    </row>
    <row r="29" spans="2:62" ht="20.25" customHeight="1" x14ac:dyDescent="0.15">
      <c r="B29" s="257" t="s">
        <v>14</v>
      </c>
      <c r="C29" s="258"/>
      <c r="D29" s="258"/>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61"/>
      <c r="AC29" s="61"/>
      <c r="AD29" s="61"/>
      <c r="AE29" s="61"/>
      <c r="AF29" s="62"/>
      <c r="AG29" s="62"/>
      <c r="AH29" s="62"/>
      <c r="AJ29" s="62"/>
      <c r="AK29" s="62"/>
      <c r="AL29" s="62"/>
      <c r="AM29" s="62"/>
      <c r="AN29" s="62"/>
      <c r="AO29" s="62"/>
      <c r="AP29" s="62"/>
      <c r="AQ29" s="62"/>
      <c r="AR29" s="62"/>
      <c r="AS29" s="84" t="s">
        <v>15</v>
      </c>
      <c r="AT29" s="63"/>
    </row>
    <row r="30" spans="2:62" ht="17.25" customHeight="1" x14ac:dyDescent="0.15">
      <c r="B30" s="247" t="s">
        <v>16</v>
      </c>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90" t="str">
        <f>IF(入力シート!AL25=TRUE,"✓","")</f>
        <v/>
      </c>
      <c r="AT30" s="65"/>
    </row>
    <row r="31" spans="2:62" ht="17.25" customHeight="1" x14ac:dyDescent="0.15">
      <c r="B31" s="247" t="s">
        <v>17</v>
      </c>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90" t="str">
        <f>IF(入力シート!AL26=TRUE,"✓","")</f>
        <v/>
      </c>
      <c r="AT31" s="65"/>
    </row>
    <row r="32" spans="2:62" ht="17.25" customHeight="1" x14ac:dyDescent="0.15">
      <c r="B32" s="247" t="s">
        <v>18</v>
      </c>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90" t="str">
        <f>IF(入力シート!AL27=TRUE,"✓","")</f>
        <v/>
      </c>
      <c r="AT32" s="65"/>
    </row>
    <row r="33" spans="2:50" ht="6.75" customHeight="1" x14ac:dyDescent="0.15">
      <c r="B33" s="66"/>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0"/>
      <c r="AT33" s="68"/>
    </row>
    <row r="34" spans="2:50" ht="20.25" customHeight="1" x14ac:dyDescent="0.15">
      <c r="B34" s="87" t="s">
        <v>213</v>
      </c>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J34" s="62"/>
      <c r="AK34" s="62"/>
      <c r="AL34" s="62"/>
      <c r="AM34" s="62"/>
      <c r="AN34" s="62"/>
      <c r="AO34" s="62"/>
      <c r="AP34" s="62"/>
      <c r="AQ34" s="62"/>
      <c r="AR34" s="62"/>
      <c r="AS34" s="84" t="s">
        <v>15</v>
      </c>
      <c r="AT34" s="65"/>
    </row>
    <row r="35" spans="2:50" ht="17.25" customHeight="1" x14ac:dyDescent="0.15">
      <c r="B35" s="300" t="s">
        <v>264</v>
      </c>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36"/>
      <c r="AS35" s="90" t="str">
        <f>IF(入力シート!AL30=TRUE,"✓","")</f>
        <v/>
      </c>
      <c r="AT35" s="65"/>
    </row>
    <row r="36" spans="2:50" ht="6.75" customHeight="1" x14ac:dyDescent="0.15">
      <c r="B36" s="300"/>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148"/>
      <c r="AT36" s="65"/>
    </row>
    <row r="37" spans="2:50" ht="17.25" customHeight="1" x14ac:dyDescent="0.15">
      <c r="B37" s="247" t="s">
        <v>19</v>
      </c>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90" t="str">
        <f>IF(入力シート!AL31=TRUE,"✓","")</f>
        <v/>
      </c>
      <c r="AT37" s="65"/>
    </row>
    <row r="38" spans="2:50" ht="6.75" customHeight="1" x14ac:dyDescent="0.15">
      <c r="B38" s="66"/>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0"/>
      <c r="AT38" s="68"/>
    </row>
    <row r="39" spans="2:50" ht="20.25" customHeight="1" x14ac:dyDescent="0.15">
      <c r="B39" s="87" t="s">
        <v>285</v>
      </c>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J39" s="62"/>
      <c r="AK39" s="62"/>
      <c r="AL39" s="62"/>
      <c r="AM39" s="62"/>
      <c r="AN39" s="62"/>
      <c r="AO39" s="62"/>
      <c r="AP39" s="62"/>
      <c r="AQ39" s="62"/>
      <c r="AR39" s="62"/>
      <c r="AS39" s="84" t="s">
        <v>15</v>
      </c>
      <c r="AT39" s="65"/>
    </row>
    <row r="40" spans="2:50" ht="17.25" customHeight="1" x14ac:dyDescent="0.15">
      <c r="B40" s="247" t="s">
        <v>286</v>
      </c>
      <c r="C40" s="248"/>
      <c r="D40" s="248"/>
      <c r="E40" s="248"/>
      <c r="F40" s="248"/>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90" t="str">
        <f>IF(入力シート!AL34=TRUE,"✓","")</f>
        <v/>
      </c>
      <c r="AT40" s="65"/>
    </row>
    <row r="41" spans="2:50" ht="17.25" customHeight="1" x14ac:dyDescent="0.15">
      <c r="B41" s="300" t="s">
        <v>287</v>
      </c>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90" t="str">
        <f>IF(入力シート!AL35=TRUE,"✓","")</f>
        <v/>
      </c>
      <c r="AT41" s="65"/>
    </row>
    <row r="42" spans="2:50" ht="6.75" customHeight="1" x14ac:dyDescent="0.15">
      <c r="B42" s="300"/>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155"/>
      <c r="AT42" s="65"/>
    </row>
    <row r="43" spans="2:50" s="44" customFormat="1" ht="6.75" customHeight="1" x14ac:dyDescent="0.15">
      <c r="B43" s="66"/>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0"/>
      <c r="AT43" s="68"/>
    </row>
    <row r="44" spans="2:50" s="44" customFormat="1" ht="20.25" customHeight="1" x14ac:dyDescent="0.15"/>
    <row r="45" spans="2:50" s="44" customFormat="1" ht="20.25" customHeight="1" x14ac:dyDescent="0.15"/>
    <row r="46" spans="2:50" s="44" customFormat="1" ht="20.25" customHeight="1" x14ac:dyDescent="0.15">
      <c r="D46" s="44" t="s">
        <v>218</v>
      </c>
    </row>
    <row r="47" spans="2:50" ht="20.25" customHeight="1" x14ac:dyDescent="0.15">
      <c r="B47" s="89"/>
      <c r="C47" s="89"/>
      <c r="D47" s="89"/>
      <c r="E47" s="251" t="s">
        <v>270</v>
      </c>
      <c r="F47" s="252"/>
      <c r="G47" s="252"/>
      <c r="H47" s="252"/>
      <c r="I47" s="252"/>
      <c r="J47" s="252"/>
      <c r="K47" s="252"/>
      <c r="L47" s="252"/>
      <c r="M47" s="252"/>
      <c r="N47" s="252"/>
      <c r="O47" s="252"/>
      <c r="P47" s="252"/>
      <c r="Q47" s="252"/>
      <c r="R47" s="252"/>
      <c r="S47" s="253"/>
      <c r="T47" s="251" t="s">
        <v>271</v>
      </c>
      <c r="U47" s="252"/>
      <c r="V47" s="252"/>
      <c r="W47" s="252"/>
      <c r="X47" s="252"/>
      <c r="Y47" s="252"/>
      <c r="Z47" s="252"/>
      <c r="AA47" s="252"/>
      <c r="AB47" s="252"/>
      <c r="AC47" s="252"/>
      <c r="AD47" s="252"/>
      <c r="AE47" s="252"/>
      <c r="AF47" s="252"/>
      <c r="AG47" s="252"/>
      <c r="AH47" s="252"/>
      <c r="AI47" s="276" t="s">
        <v>219</v>
      </c>
      <c r="AJ47" s="276"/>
      <c r="AK47" s="276"/>
      <c r="AL47" s="276"/>
      <c r="AM47" s="276"/>
      <c r="AN47" s="276"/>
      <c r="AO47" s="276"/>
    </row>
    <row r="48" spans="2:50" ht="20.25" customHeight="1" x14ac:dyDescent="0.15">
      <c r="B48" s="21"/>
      <c r="C48" s="21"/>
      <c r="D48" s="21"/>
      <c r="E48" s="305" t="str">
        <f>IF(入力シート!C44="","",入力シート!C44)</f>
        <v/>
      </c>
      <c r="F48" s="306"/>
      <c r="G48" s="306"/>
      <c r="H48" s="306"/>
      <c r="I48" s="306"/>
      <c r="J48" s="306"/>
      <c r="K48" s="306"/>
      <c r="L48" s="306"/>
      <c r="M48" s="306"/>
      <c r="N48" s="306"/>
      <c r="O48" s="306"/>
      <c r="P48" s="306"/>
      <c r="Q48" s="306"/>
      <c r="R48" s="306"/>
      <c r="S48" s="307"/>
      <c r="T48" s="308" t="str">
        <f>IF(入力シート!R44="","",入力シート!R44)</f>
        <v/>
      </c>
      <c r="U48" s="309"/>
      <c r="V48" s="309"/>
      <c r="W48" s="309"/>
      <c r="X48" s="309"/>
      <c r="Y48" s="309"/>
      <c r="Z48" s="309"/>
      <c r="AA48" s="309"/>
      <c r="AB48" s="309"/>
      <c r="AC48" s="309"/>
      <c r="AD48" s="309"/>
      <c r="AE48" s="309"/>
      <c r="AF48" s="309"/>
      <c r="AG48" s="309"/>
      <c r="AH48" s="309"/>
      <c r="AI48" s="302" t="str">
        <f>IF(入力シート!AG44="","",入力シート!AG44)</f>
        <v/>
      </c>
      <c r="AJ48" s="303"/>
      <c r="AK48" s="303"/>
      <c r="AL48" s="303"/>
      <c r="AM48" s="303"/>
      <c r="AN48" s="303"/>
      <c r="AO48" s="304"/>
      <c r="AV48" s="82"/>
      <c r="AW48" s="82"/>
      <c r="AX48" s="82"/>
    </row>
    <row r="49" spans="2:50" ht="20.25" customHeight="1" x14ac:dyDescent="0.15">
      <c r="B49" s="21"/>
      <c r="C49" s="21"/>
      <c r="D49" s="21"/>
      <c r="E49" s="305" t="str">
        <f>IF(入力シート!C45="","",入力シート!C45)</f>
        <v/>
      </c>
      <c r="F49" s="306"/>
      <c r="G49" s="306"/>
      <c r="H49" s="306"/>
      <c r="I49" s="306"/>
      <c r="J49" s="306"/>
      <c r="K49" s="306"/>
      <c r="L49" s="306"/>
      <c r="M49" s="306"/>
      <c r="N49" s="306"/>
      <c r="O49" s="306"/>
      <c r="P49" s="306"/>
      <c r="Q49" s="306"/>
      <c r="R49" s="306"/>
      <c r="S49" s="307"/>
      <c r="T49" s="308" t="str">
        <f>IF(入力シート!R45="","",入力シート!R45)</f>
        <v/>
      </c>
      <c r="U49" s="309"/>
      <c r="V49" s="309"/>
      <c r="W49" s="309"/>
      <c r="X49" s="309"/>
      <c r="Y49" s="309"/>
      <c r="Z49" s="309"/>
      <c r="AA49" s="309"/>
      <c r="AB49" s="309"/>
      <c r="AC49" s="309"/>
      <c r="AD49" s="309"/>
      <c r="AE49" s="309"/>
      <c r="AF49" s="309"/>
      <c r="AG49" s="309"/>
      <c r="AH49" s="309"/>
      <c r="AI49" s="302" t="str">
        <f>IF(入力シート!AG45="","",入力シート!AG45)</f>
        <v/>
      </c>
      <c r="AJ49" s="303"/>
      <c r="AK49" s="303"/>
      <c r="AL49" s="303"/>
      <c r="AM49" s="303"/>
      <c r="AN49" s="303"/>
      <c r="AO49" s="304"/>
      <c r="AV49" s="82"/>
      <c r="AW49" s="82"/>
      <c r="AX49" s="82"/>
    </row>
    <row r="50" spans="2:50" ht="20.25" customHeight="1" x14ac:dyDescent="0.15">
      <c r="B50" s="21"/>
      <c r="C50" s="21"/>
      <c r="D50" s="21"/>
      <c r="E50" s="305" t="str">
        <f>IF(入力シート!C46="","",入力シート!C46)</f>
        <v/>
      </c>
      <c r="F50" s="306"/>
      <c r="G50" s="306"/>
      <c r="H50" s="306"/>
      <c r="I50" s="306"/>
      <c r="J50" s="306"/>
      <c r="K50" s="306"/>
      <c r="L50" s="306"/>
      <c r="M50" s="306"/>
      <c r="N50" s="306"/>
      <c r="O50" s="306"/>
      <c r="P50" s="306"/>
      <c r="Q50" s="306"/>
      <c r="R50" s="306"/>
      <c r="S50" s="307"/>
      <c r="T50" s="308" t="str">
        <f>IF(入力シート!R46="","",入力シート!R46)</f>
        <v/>
      </c>
      <c r="U50" s="309"/>
      <c r="V50" s="309"/>
      <c r="W50" s="309"/>
      <c r="X50" s="309"/>
      <c r="Y50" s="309"/>
      <c r="Z50" s="309"/>
      <c r="AA50" s="309"/>
      <c r="AB50" s="309"/>
      <c r="AC50" s="309"/>
      <c r="AD50" s="309"/>
      <c r="AE50" s="309"/>
      <c r="AF50" s="309"/>
      <c r="AG50" s="309"/>
      <c r="AH50" s="309"/>
      <c r="AI50" s="302" t="str">
        <f>IF(入力シート!AG46="","",入力シート!AG46)</f>
        <v/>
      </c>
      <c r="AJ50" s="303"/>
      <c r="AK50" s="303"/>
      <c r="AL50" s="303"/>
      <c r="AM50" s="303"/>
      <c r="AN50" s="303"/>
      <c r="AO50" s="304"/>
      <c r="AV50" s="82"/>
      <c r="AW50" s="82"/>
      <c r="AX50" s="82"/>
    </row>
    <row r="51" spans="2:50" ht="20.25" customHeight="1" x14ac:dyDescent="0.15">
      <c r="B51" s="21"/>
      <c r="C51" s="21"/>
      <c r="D51" s="21"/>
      <c r="E51" s="305" t="str">
        <f>IF(入力シート!C47="","",入力シート!C47)</f>
        <v/>
      </c>
      <c r="F51" s="306"/>
      <c r="G51" s="306"/>
      <c r="H51" s="306"/>
      <c r="I51" s="306"/>
      <c r="J51" s="306"/>
      <c r="K51" s="306"/>
      <c r="L51" s="306"/>
      <c r="M51" s="306"/>
      <c r="N51" s="306"/>
      <c r="O51" s="306"/>
      <c r="P51" s="306"/>
      <c r="Q51" s="306"/>
      <c r="R51" s="306"/>
      <c r="S51" s="307"/>
      <c r="T51" s="308" t="str">
        <f>IF(入力シート!R47="","",入力シート!R47)</f>
        <v/>
      </c>
      <c r="U51" s="309"/>
      <c r="V51" s="309"/>
      <c r="W51" s="309"/>
      <c r="X51" s="309"/>
      <c r="Y51" s="309"/>
      <c r="Z51" s="309"/>
      <c r="AA51" s="309"/>
      <c r="AB51" s="309"/>
      <c r="AC51" s="309"/>
      <c r="AD51" s="309"/>
      <c r="AE51" s="309"/>
      <c r="AF51" s="309"/>
      <c r="AG51" s="309"/>
      <c r="AH51" s="309"/>
      <c r="AI51" s="302" t="str">
        <f>IF(入力シート!AG47="","",入力シート!AG47)</f>
        <v/>
      </c>
      <c r="AJ51" s="303"/>
      <c r="AK51" s="303"/>
      <c r="AL51" s="303"/>
      <c r="AM51" s="303"/>
      <c r="AN51" s="303"/>
      <c r="AO51" s="304"/>
      <c r="AV51" s="82"/>
      <c r="AW51" s="82"/>
      <c r="AX51" s="82"/>
    </row>
    <row r="52" spans="2:50" ht="20.25" customHeight="1" x14ac:dyDescent="0.15">
      <c r="B52" s="21"/>
      <c r="C52" s="21"/>
      <c r="D52" s="21"/>
      <c r="E52" s="305" t="str">
        <f>IF(入力シート!C48="","",入力シート!C48)</f>
        <v/>
      </c>
      <c r="F52" s="306"/>
      <c r="G52" s="306"/>
      <c r="H52" s="306"/>
      <c r="I52" s="306"/>
      <c r="J52" s="306"/>
      <c r="K52" s="306"/>
      <c r="L52" s="306"/>
      <c r="M52" s="306"/>
      <c r="N52" s="306"/>
      <c r="O52" s="306"/>
      <c r="P52" s="306"/>
      <c r="Q52" s="306"/>
      <c r="R52" s="306"/>
      <c r="S52" s="307"/>
      <c r="T52" s="308" t="str">
        <f>IF(入力シート!R48="","",入力シート!R48)</f>
        <v/>
      </c>
      <c r="U52" s="309"/>
      <c r="V52" s="309"/>
      <c r="W52" s="309"/>
      <c r="X52" s="309"/>
      <c r="Y52" s="309"/>
      <c r="Z52" s="309"/>
      <c r="AA52" s="309"/>
      <c r="AB52" s="309"/>
      <c r="AC52" s="309"/>
      <c r="AD52" s="309"/>
      <c r="AE52" s="309"/>
      <c r="AF52" s="309"/>
      <c r="AG52" s="309"/>
      <c r="AH52" s="309"/>
      <c r="AI52" s="302" t="str">
        <f>IF(入力シート!AG48="","",入力シート!AG48)</f>
        <v/>
      </c>
      <c r="AJ52" s="303"/>
      <c r="AK52" s="303"/>
      <c r="AL52" s="303"/>
      <c r="AM52" s="303"/>
      <c r="AN52" s="303"/>
      <c r="AO52" s="304"/>
      <c r="AV52" s="82"/>
      <c r="AW52" s="82"/>
      <c r="AX52" s="82"/>
    </row>
    <row r="53" spans="2:50" ht="20.25" customHeight="1" x14ac:dyDescent="0.15">
      <c r="B53" s="21"/>
      <c r="C53" s="21"/>
      <c r="D53" s="21"/>
      <c r="E53" s="305" t="str">
        <f>IF(入力シート!C49="","",入力シート!C49)</f>
        <v/>
      </c>
      <c r="F53" s="306"/>
      <c r="G53" s="306"/>
      <c r="H53" s="306"/>
      <c r="I53" s="306"/>
      <c r="J53" s="306"/>
      <c r="K53" s="306"/>
      <c r="L53" s="306"/>
      <c r="M53" s="306"/>
      <c r="N53" s="306"/>
      <c r="O53" s="306"/>
      <c r="P53" s="306"/>
      <c r="Q53" s="306"/>
      <c r="R53" s="306"/>
      <c r="S53" s="307"/>
      <c r="T53" s="308" t="str">
        <f>IF(入力シート!R49="","",入力シート!R49)</f>
        <v/>
      </c>
      <c r="U53" s="309"/>
      <c r="V53" s="309"/>
      <c r="W53" s="309"/>
      <c r="X53" s="309"/>
      <c r="Y53" s="309"/>
      <c r="Z53" s="309"/>
      <c r="AA53" s="309"/>
      <c r="AB53" s="309"/>
      <c r="AC53" s="309"/>
      <c r="AD53" s="309"/>
      <c r="AE53" s="309"/>
      <c r="AF53" s="309"/>
      <c r="AG53" s="309"/>
      <c r="AH53" s="309"/>
      <c r="AI53" s="302" t="str">
        <f>IF(入力シート!AG49="","",入力シート!AG49)</f>
        <v/>
      </c>
      <c r="AJ53" s="303"/>
      <c r="AK53" s="303"/>
      <c r="AL53" s="303"/>
      <c r="AM53" s="303"/>
      <c r="AN53" s="303"/>
      <c r="AO53" s="304"/>
      <c r="AV53" s="82"/>
      <c r="AW53" s="82"/>
      <c r="AX53" s="82"/>
    </row>
    <row r="54" spans="2:50" ht="20.25" customHeight="1" x14ac:dyDescent="0.15">
      <c r="B54" s="21"/>
      <c r="C54" s="21"/>
      <c r="D54" s="21"/>
      <c r="E54" s="305" t="str">
        <f>IF(入力シート!C50="","",入力シート!C50)</f>
        <v/>
      </c>
      <c r="F54" s="306"/>
      <c r="G54" s="306"/>
      <c r="H54" s="306"/>
      <c r="I54" s="306"/>
      <c r="J54" s="306"/>
      <c r="K54" s="306"/>
      <c r="L54" s="306"/>
      <c r="M54" s="306"/>
      <c r="N54" s="306"/>
      <c r="O54" s="306"/>
      <c r="P54" s="306"/>
      <c r="Q54" s="306"/>
      <c r="R54" s="306"/>
      <c r="S54" s="307"/>
      <c r="T54" s="308" t="str">
        <f>IF(入力シート!R50="","",入力シート!R50)</f>
        <v/>
      </c>
      <c r="U54" s="309"/>
      <c r="V54" s="309"/>
      <c r="W54" s="309"/>
      <c r="X54" s="309"/>
      <c r="Y54" s="309"/>
      <c r="Z54" s="309"/>
      <c r="AA54" s="309"/>
      <c r="AB54" s="309"/>
      <c r="AC54" s="309"/>
      <c r="AD54" s="309"/>
      <c r="AE54" s="309"/>
      <c r="AF54" s="309"/>
      <c r="AG54" s="309"/>
      <c r="AH54" s="309"/>
      <c r="AI54" s="302" t="str">
        <f>IF(入力シート!AG50="","",入力シート!AG50)</f>
        <v/>
      </c>
      <c r="AJ54" s="303"/>
      <c r="AK54" s="303"/>
      <c r="AL54" s="303"/>
      <c r="AM54" s="303"/>
      <c r="AN54" s="303"/>
      <c r="AO54" s="304"/>
      <c r="AV54" s="82"/>
      <c r="AW54" s="82"/>
      <c r="AX54" s="82"/>
    </row>
    <row r="55" spans="2:50" ht="20.25" customHeight="1" x14ac:dyDescent="0.15">
      <c r="B55" s="21"/>
      <c r="C55" s="21"/>
      <c r="D55" s="21"/>
      <c r="E55" s="305" t="str">
        <f>IF(入力シート!C51="","",入力シート!C51)</f>
        <v/>
      </c>
      <c r="F55" s="306"/>
      <c r="G55" s="306"/>
      <c r="H55" s="306"/>
      <c r="I55" s="306"/>
      <c r="J55" s="306"/>
      <c r="K55" s="306"/>
      <c r="L55" s="306"/>
      <c r="M55" s="306"/>
      <c r="N55" s="306"/>
      <c r="O55" s="306"/>
      <c r="P55" s="306"/>
      <c r="Q55" s="306"/>
      <c r="R55" s="306"/>
      <c r="S55" s="307"/>
      <c r="T55" s="308" t="str">
        <f>IF(入力シート!R51="","",入力シート!R51)</f>
        <v/>
      </c>
      <c r="U55" s="309"/>
      <c r="V55" s="309"/>
      <c r="W55" s="309"/>
      <c r="X55" s="309"/>
      <c r="Y55" s="309"/>
      <c r="Z55" s="309"/>
      <c r="AA55" s="309"/>
      <c r="AB55" s="309"/>
      <c r="AC55" s="309"/>
      <c r="AD55" s="309"/>
      <c r="AE55" s="309"/>
      <c r="AF55" s="309"/>
      <c r="AG55" s="309"/>
      <c r="AH55" s="309"/>
      <c r="AI55" s="302" t="str">
        <f>IF(入力シート!AG51="","",入力シート!AG51)</f>
        <v/>
      </c>
      <c r="AJ55" s="303"/>
      <c r="AK55" s="303"/>
      <c r="AL55" s="303"/>
      <c r="AM55" s="303"/>
      <c r="AN55" s="303"/>
      <c r="AO55" s="304"/>
      <c r="AV55" s="82"/>
      <c r="AW55" s="82"/>
      <c r="AX55" s="82"/>
    </row>
    <row r="56" spans="2:50" ht="20.25" customHeight="1" x14ac:dyDescent="0.15">
      <c r="B56" s="21"/>
      <c r="C56" s="21"/>
      <c r="D56" s="21"/>
      <c r="E56" s="305" t="str">
        <f>IF(入力シート!C52="","",入力シート!C52)</f>
        <v/>
      </c>
      <c r="F56" s="306"/>
      <c r="G56" s="306"/>
      <c r="H56" s="306"/>
      <c r="I56" s="306"/>
      <c r="J56" s="306"/>
      <c r="K56" s="306"/>
      <c r="L56" s="306"/>
      <c r="M56" s="306"/>
      <c r="N56" s="306"/>
      <c r="O56" s="306"/>
      <c r="P56" s="306"/>
      <c r="Q56" s="306"/>
      <c r="R56" s="306"/>
      <c r="S56" s="307"/>
      <c r="T56" s="308" t="str">
        <f>IF(入力シート!R52="","",入力シート!R52)</f>
        <v/>
      </c>
      <c r="U56" s="309"/>
      <c r="V56" s="309"/>
      <c r="W56" s="309"/>
      <c r="X56" s="309"/>
      <c r="Y56" s="309"/>
      <c r="Z56" s="309"/>
      <c r="AA56" s="309"/>
      <c r="AB56" s="309"/>
      <c r="AC56" s="309"/>
      <c r="AD56" s="309"/>
      <c r="AE56" s="309"/>
      <c r="AF56" s="309"/>
      <c r="AG56" s="309"/>
      <c r="AH56" s="309"/>
      <c r="AI56" s="302" t="str">
        <f>IF(入力シート!AG52="","",入力シート!AG52)</f>
        <v/>
      </c>
      <c r="AJ56" s="303"/>
      <c r="AK56" s="303"/>
      <c r="AL56" s="303"/>
      <c r="AM56" s="303"/>
      <c r="AN56" s="303"/>
      <c r="AO56" s="304"/>
      <c r="AV56" s="82"/>
      <c r="AW56" s="82"/>
      <c r="AX56" s="82"/>
    </row>
    <row r="57" spans="2:50" ht="20.25" customHeight="1" x14ac:dyDescent="0.15">
      <c r="B57" s="21"/>
      <c r="C57" s="21"/>
      <c r="D57" s="21"/>
      <c r="E57" s="305" t="str">
        <f>IF(入力シート!C53="","",入力シート!C53)</f>
        <v/>
      </c>
      <c r="F57" s="306"/>
      <c r="G57" s="306"/>
      <c r="H57" s="306"/>
      <c r="I57" s="306"/>
      <c r="J57" s="306"/>
      <c r="K57" s="306"/>
      <c r="L57" s="306"/>
      <c r="M57" s="306"/>
      <c r="N57" s="306"/>
      <c r="O57" s="306"/>
      <c r="P57" s="306"/>
      <c r="Q57" s="306"/>
      <c r="R57" s="306"/>
      <c r="S57" s="307"/>
      <c r="T57" s="308" t="str">
        <f>IF(入力シート!R53="","",入力シート!R53)</f>
        <v/>
      </c>
      <c r="U57" s="309"/>
      <c r="V57" s="309"/>
      <c r="W57" s="309"/>
      <c r="X57" s="309"/>
      <c r="Y57" s="309"/>
      <c r="Z57" s="309"/>
      <c r="AA57" s="309"/>
      <c r="AB57" s="309"/>
      <c r="AC57" s="309"/>
      <c r="AD57" s="309"/>
      <c r="AE57" s="309"/>
      <c r="AF57" s="309"/>
      <c r="AG57" s="309"/>
      <c r="AH57" s="309"/>
      <c r="AI57" s="302" t="str">
        <f>IF(入力シート!AG53="","",入力シート!AG53)</f>
        <v/>
      </c>
      <c r="AJ57" s="303"/>
      <c r="AK57" s="303"/>
      <c r="AL57" s="303"/>
      <c r="AM57" s="303"/>
      <c r="AN57" s="303"/>
      <c r="AO57" s="304"/>
      <c r="AV57" s="82"/>
      <c r="AW57" s="82"/>
      <c r="AX57" s="82"/>
    </row>
    <row r="58" spans="2:50" ht="20.25" customHeight="1" x14ac:dyDescent="0.15">
      <c r="B58" s="21"/>
      <c r="C58" s="21"/>
      <c r="D58" s="21"/>
      <c r="E58" s="305" t="str">
        <f>IF(入力シート!C54="","",入力シート!C54)</f>
        <v/>
      </c>
      <c r="F58" s="306"/>
      <c r="G58" s="306"/>
      <c r="H58" s="306"/>
      <c r="I58" s="306"/>
      <c r="J58" s="306"/>
      <c r="K58" s="306"/>
      <c r="L58" s="306"/>
      <c r="M58" s="306"/>
      <c r="N58" s="306"/>
      <c r="O58" s="306"/>
      <c r="P58" s="306"/>
      <c r="Q58" s="306"/>
      <c r="R58" s="306"/>
      <c r="S58" s="307"/>
      <c r="T58" s="308" t="str">
        <f>IF(入力シート!R54="","",入力シート!R54)</f>
        <v/>
      </c>
      <c r="U58" s="309"/>
      <c r="V58" s="309"/>
      <c r="W58" s="309"/>
      <c r="X58" s="309"/>
      <c r="Y58" s="309"/>
      <c r="Z58" s="309"/>
      <c r="AA58" s="309"/>
      <c r="AB58" s="309"/>
      <c r="AC58" s="309"/>
      <c r="AD58" s="309"/>
      <c r="AE58" s="309"/>
      <c r="AF58" s="309"/>
      <c r="AG58" s="309"/>
      <c r="AH58" s="309"/>
      <c r="AI58" s="302" t="str">
        <f>IF(入力シート!AG54="","",入力シート!AG54)</f>
        <v/>
      </c>
      <c r="AJ58" s="303"/>
      <c r="AK58" s="303"/>
      <c r="AL58" s="303"/>
      <c r="AM58" s="303"/>
      <c r="AN58" s="303"/>
      <c r="AO58" s="304"/>
      <c r="AV58" s="82"/>
      <c r="AW58" s="82"/>
      <c r="AX58" s="82"/>
    </row>
    <row r="59" spans="2:50" ht="20.25" customHeight="1" x14ac:dyDescent="0.15">
      <c r="B59" s="21"/>
      <c r="C59" s="21"/>
      <c r="D59" s="21"/>
      <c r="E59" s="305" t="str">
        <f>IF(入力シート!C55="","",入力シート!C55)</f>
        <v/>
      </c>
      <c r="F59" s="306"/>
      <c r="G59" s="306"/>
      <c r="H59" s="306"/>
      <c r="I59" s="306"/>
      <c r="J59" s="306"/>
      <c r="K59" s="306"/>
      <c r="L59" s="306"/>
      <c r="M59" s="306"/>
      <c r="N59" s="306"/>
      <c r="O59" s="306"/>
      <c r="P59" s="306"/>
      <c r="Q59" s="306"/>
      <c r="R59" s="306"/>
      <c r="S59" s="307"/>
      <c r="T59" s="308" t="str">
        <f>IF(入力シート!R55="","",入力シート!R55)</f>
        <v/>
      </c>
      <c r="U59" s="309"/>
      <c r="V59" s="309"/>
      <c r="W59" s="309"/>
      <c r="X59" s="309"/>
      <c r="Y59" s="309"/>
      <c r="Z59" s="309"/>
      <c r="AA59" s="309"/>
      <c r="AB59" s="309"/>
      <c r="AC59" s="309"/>
      <c r="AD59" s="309"/>
      <c r="AE59" s="309"/>
      <c r="AF59" s="309"/>
      <c r="AG59" s="309"/>
      <c r="AH59" s="309"/>
      <c r="AI59" s="302" t="str">
        <f>IF(入力シート!AG55="","",入力シート!AG55)</f>
        <v/>
      </c>
      <c r="AJ59" s="303"/>
      <c r="AK59" s="303"/>
      <c r="AL59" s="303"/>
      <c r="AM59" s="303"/>
      <c r="AN59" s="303"/>
      <c r="AO59" s="304"/>
      <c r="AV59" s="82"/>
      <c r="AW59" s="82"/>
      <c r="AX59" s="82"/>
    </row>
    <row r="60" spans="2:50" ht="20.25" customHeight="1" x14ac:dyDescent="0.15">
      <c r="B60" s="21"/>
      <c r="C60" s="21"/>
      <c r="D60" s="21"/>
      <c r="E60" s="305" t="str">
        <f>IF(入力シート!C56="","",入力シート!C56)</f>
        <v/>
      </c>
      <c r="F60" s="306"/>
      <c r="G60" s="306"/>
      <c r="H60" s="306"/>
      <c r="I60" s="306"/>
      <c r="J60" s="306"/>
      <c r="K60" s="306"/>
      <c r="L60" s="306"/>
      <c r="M60" s="306"/>
      <c r="N60" s="306"/>
      <c r="O60" s="306"/>
      <c r="P60" s="306"/>
      <c r="Q60" s="306"/>
      <c r="R60" s="306"/>
      <c r="S60" s="307"/>
      <c r="T60" s="308" t="str">
        <f>IF(入力シート!R56="","",入力シート!R56)</f>
        <v/>
      </c>
      <c r="U60" s="309"/>
      <c r="V60" s="309"/>
      <c r="W60" s="309"/>
      <c r="X60" s="309"/>
      <c r="Y60" s="309"/>
      <c r="Z60" s="309"/>
      <c r="AA60" s="309"/>
      <c r="AB60" s="309"/>
      <c r="AC60" s="309"/>
      <c r="AD60" s="309"/>
      <c r="AE60" s="309"/>
      <c r="AF60" s="309"/>
      <c r="AG60" s="309"/>
      <c r="AH60" s="309"/>
      <c r="AI60" s="302" t="str">
        <f>IF(入力シート!AG56="","",入力シート!AG56)</f>
        <v/>
      </c>
      <c r="AJ60" s="303"/>
      <c r="AK60" s="303"/>
      <c r="AL60" s="303"/>
      <c r="AM60" s="303"/>
      <c r="AN60" s="303"/>
      <c r="AO60" s="304"/>
      <c r="AV60" s="82"/>
      <c r="AW60" s="82"/>
      <c r="AX60" s="82"/>
    </row>
    <row r="61" spans="2:50" ht="20.25" customHeight="1" x14ac:dyDescent="0.15">
      <c r="B61" s="21"/>
      <c r="C61" s="21"/>
      <c r="D61" s="21"/>
      <c r="E61" s="305" t="str">
        <f>IF(入力シート!C57="","",入力シート!C57)</f>
        <v/>
      </c>
      <c r="F61" s="306"/>
      <c r="G61" s="306"/>
      <c r="H61" s="306"/>
      <c r="I61" s="306"/>
      <c r="J61" s="306"/>
      <c r="K61" s="306"/>
      <c r="L61" s="306"/>
      <c r="M61" s="306"/>
      <c r="N61" s="306"/>
      <c r="O61" s="306"/>
      <c r="P61" s="306"/>
      <c r="Q61" s="306"/>
      <c r="R61" s="306"/>
      <c r="S61" s="307"/>
      <c r="T61" s="308" t="str">
        <f>IF(入力シート!R57="","",入力シート!R57)</f>
        <v/>
      </c>
      <c r="U61" s="309"/>
      <c r="V61" s="309"/>
      <c r="W61" s="309"/>
      <c r="X61" s="309"/>
      <c r="Y61" s="309"/>
      <c r="Z61" s="309"/>
      <c r="AA61" s="309"/>
      <c r="AB61" s="309"/>
      <c r="AC61" s="309"/>
      <c r="AD61" s="309"/>
      <c r="AE61" s="309"/>
      <c r="AF61" s="309"/>
      <c r="AG61" s="309"/>
      <c r="AH61" s="309"/>
      <c r="AI61" s="302" t="str">
        <f>IF(入力シート!AG57="","",入力シート!AG57)</f>
        <v/>
      </c>
      <c r="AJ61" s="303"/>
      <c r="AK61" s="303"/>
      <c r="AL61" s="303"/>
      <c r="AM61" s="303"/>
      <c r="AN61" s="303"/>
      <c r="AO61" s="304"/>
      <c r="AV61" s="82"/>
      <c r="AW61" s="82"/>
      <c r="AX61" s="82"/>
    </row>
    <row r="62" spans="2:50" ht="20.25" customHeight="1" x14ac:dyDescent="0.15">
      <c r="B62" s="21"/>
      <c r="C62" s="21"/>
      <c r="D62" s="21"/>
      <c r="E62" s="305" t="str">
        <f>IF(入力シート!C58="","",入力シート!C58)</f>
        <v/>
      </c>
      <c r="F62" s="306"/>
      <c r="G62" s="306"/>
      <c r="H62" s="306"/>
      <c r="I62" s="306"/>
      <c r="J62" s="306"/>
      <c r="K62" s="306"/>
      <c r="L62" s="306"/>
      <c r="M62" s="306"/>
      <c r="N62" s="306"/>
      <c r="O62" s="306"/>
      <c r="P62" s="306"/>
      <c r="Q62" s="306"/>
      <c r="R62" s="306"/>
      <c r="S62" s="307"/>
      <c r="T62" s="308" t="str">
        <f>IF(入力シート!R58="","",入力シート!R58)</f>
        <v/>
      </c>
      <c r="U62" s="309"/>
      <c r="V62" s="309"/>
      <c r="W62" s="309"/>
      <c r="X62" s="309"/>
      <c r="Y62" s="309"/>
      <c r="Z62" s="309"/>
      <c r="AA62" s="309"/>
      <c r="AB62" s="309"/>
      <c r="AC62" s="309"/>
      <c r="AD62" s="309"/>
      <c r="AE62" s="309"/>
      <c r="AF62" s="309"/>
      <c r="AG62" s="309"/>
      <c r="AH62" s="309"/>
      <c r="AI62" s="302" t="str">
        <f>IF(入力シート!AG58="","",入力シート!AG58)</f>
        <v/>
      </c>
      <c r="AJ62" s="303"/>
      <c r="AK62" s="303"/>
      <c r="AL62" s="303"/>
      <c r="AM62" s="303"/>
      <c r="AN62" s="303"/>
      <c r="AO62" s="304"/>
      <c r="AV62" s="82"/>
      <c r="AW62" s="82"/>
      <c r="AX62" s="82"/>
    </row>
    <row r="63" spans="2:50" ht="20.25" customHeight="1" x14ac:dyDescent="0.15">
      <c r="B63" s="21"/>
      <c r="C63" s="21"/>
      <c r="D63" s="21"/>
      <c r="E63" s="305" t="str">
        <f>IF(入力シート!C59="","",入力シート!C59)</f>
        <v/>
      </c>
      <c r="F63" s="306"/>
      <c r="G63" s="306"/>
      <c r="H63" s="306"/>
      <c r="I63" s="306"/>
      <c r="J63" s="306"/>
      <c r="K63" s="306"/>
      <c r="L63" s="306"/>
      <c r="M63" s="306"/>
      <c r="N63" s="306"/>
      <c r="O63" s="306"/>
      <c r="P63" s="306"/>
      <c r="Q63" s="306"/>
      <c r="R63" s="306"/>
      <c r="S63" s="307"/>
      <c r="T63" s="308" t="str">
        <f>IF(入力シート!R59="","",入力シート!R59)</f>
        <v/>
      </c>
      <c r="U63" s="309"/>
      <c r="V63" s="309"/>
      <c r="W63" s="309"/>
      <c r="X63" s="309"/>
      <c r="Y63" s="309"/>
      <c r="Z63" s="309"/>
      <c r="AA63" s="309"/>
      <c r="AB63" s="309"/>
      <c r="AC63" s="309"/>
      <c r="AD63" s="309"/>
      <c r="AE63" s="309"/>
      <c r="AF63" s="309"/>
      <c r="AG63" s="309"/>
      <c r="AH63" s="309"/>
      <c r="AI63" s="302" t="str">
        <f>IF(入力シート!AG59="","",入力シート!AG59)</f>
        <v/>
      </c>
      <c r="AJ63" s="303"/>
      <c r="AK63" s="303"/>
      <c r="AL63" s="303"/>
      <c r="AM63" s="303"/>
      <c r="AN63" s="303"/>
      <c r="AO63" s="304"/>
    </row>
    <row r="64" spans="2:50" ht="20.25" customHeight="1" x14ac:dyDescent="0.15">
      <c r="B64" s="21"/>
      <c r="C64" s="21"/>
      <c r="D64" s="21"/>
      <c r="E64" s="305" t="str">
        <f>IF(入力シート!C60="","",入力シート!C60)</f>
        <v/>
      </c>
      <c r="F64" s="306"/>
      <c r="G64" s="306"/>
      <c r="H64" s="306"/>
      <c r="I64" s="306"/>
      <c r="J64" s="306"/>
      <c r="K64" s="306"/>
      <c r="L64" s="306"/>
      <c r="M64" s="306"/>
      <c r="N64" s="306"/>
      <c r="O64" s="306"/>
      <c r="P64" s="306"/>
      <c r="Q64" s="306"/>
      <c r="R64" s="306"/>
      <c r="S64" s="307"/>
      <c r="T64" s="308" t="str">
        <f>IF(入力シート!R60="","",入力シート!R60)</f>
        <v/>
      </c>
      <c r="U64" s="309"/>
      <c r="V64" s="309"/>
      <c r="W64" s="309"/>
      <c r="X64" s="309"/>
      <c r="Y64" s="309"/>
      <c r="Z64" s="309"/>
      <c r="AA64" s="309"/>
      <c r="AB64" s="309"/>
      <c r="AC64" s="309"/>
      <c r="AD64" s="309"/>
      <c r="AE64" s="309"/>
      <c r="AF64" s="309"/>
      <c r="AG64" s="309"/>
      <c r="AH64" s="309"/>
      <c r="AI64" s="302" t="str">
        <f>IF(入力シート!AG60="","",入力シート!AG60)</f>
        <v/>
      </c>
      <c r="AJ64" s="303"/>
      <c r="AK64" s="303"/>
      <c r="AL64" s="303"/>
      <c r="AM64" s="303"/>
      <c r="AN64" s="303"/>
      <c r="AO64" s="304"/>
    </row>
    <row r="65" spans="2:41" ht="20.25" customHeight="1" x14ac:dyDescent="0.15">
      <c r="B65" s="21"/>
      <c r="C65" s="21"/>
      <c r="D65" s="21"/>
      <c r="E65" s="305" t="str">
        <f>IF(入力シート!C61="","",入力シート!C61)</f>
        <v/>
      </c>
      <c r="F65" s="306"/>
      <c r="G65" s="306"/>
      <c r="H65" s="306"/>
      <c r="I65" s="306"/>
      <c r="J65" s="306"/>
      <c r="K65" s="306"/>
      <c r="L65" s="306"/>
      <c r="M65" s="306"/>
      <c r="N65" s="306"/>
      <c r="O65" s="306"/>
      <c r="P65" s="306"/>
      <c r="Q65" s="306"/>
      <c r="R65" s="306"/>
      <c r="S65" s="307"/>
      <c r="T65" s="308" t="str">
        <f>IF(入力シート!R61="","",入力シート!R61)</f>
        <v/>
      </c>
      <c r="U65" s="309"/>
      <c r="V65" s="309"/>
      <c r="W65" s="309"/>
      <c r="X65" s="309"/>
      <c r="Y65" s="309"/>
      <c r="Z65" s="309"/>
      <c r="AA65" s="309"/>
      <c r="AB65" s="309"/>
      <c r="AC65" s="309"/>
      <c r="AD65" s="309"/>
      <c r="AE65" s="309"/>
      <c r="AF65" s="309"/>
      <c r="AG65" s="309"/>
      <c r="AH65" s="309"/>
      <c r="AI65" s="302" t="str">
        <f>IF(入力シート!AG61="","",入力シート!AG61)</f>
        <v/>
      </c>
      <c r="AJ65" s="303"/>
      <c r="AK65" s="303"/>
      <c r="AL65" s="303"/>
      <c r="AM65" s="303"/>
      <c r="AN65" s="303"/>
      <c r="AO65" s="304"/>
    </row>
    <row r="66" spans="2:41" ht="20.25" customHeight="1" x14ac:dyDescent="0.15">
      <c r="B66" s="21"/>
      <c r="C66" s="21"/>
      <c r="D66" s="21"/>
      <c r="E66" s="305" t="str">
        <f>IF(入力シート!C62="","",入力シート!C62)</f>
        <v/>
      </c>
      <c r="F66" s="306"/>
      <c r="G66" s="306"/>
      <c r="H66" s="306"/>
      <c r="I66" s="306"/>
      <c r="J66" s="306"/>
      <c r="K66" s="306"/>
      <c r="L66" s="306"/>
      <c r="M66" s="306"/>
      <c r="N66" s="306"/>
      <c r="O66" s="306"/>
      <c r="P66" s="306"/>
      <c r="Q66" s="306"/>
      <c r="R66" s="306"/>
      <c r="S66" s="307"/>
      <c r="T66" s="308" t="str">
        <f>IF(入力シート!R62="","",入力シート!R62)</f>
        <v/>
      </c>
      <c r="U66" s="309"/>
      <c r="V66" s="309"/>
      <c r="W66" s="309"/>
      <c r="X66" s="309"/>
      <c r="Y66" s="309"/>
      <c r="Z66" s="309"/>
      <c r="AA66" s="309"/>
      <c r="AB66" s="309"/>
      <c r="AC66" s="309"/>
      <c r="AD66" s="309"/>
      <c r="AE66" s="309"/>
      <c r="AF66" s="309"/>
      <c r="AG66" s="309"/>
      <c r="AH66" s="309"/>
      <c r="AI66" s="302" t="str">
        <f>IF(入力シート!AG62="","",入力シート!AG62)</f>
        <v/>
      </c>
      <c r="AJ66" s="303"/>
      <c r="AK66" s="303"/>
      <c r="AL66" s="303"/>
      <c r="AM66" s="303"/>
      <c r="AN66" s="303"/>
      <c r="AO66" s="304"/>
    </row>
    <row r="67" spans="2:41" ht="20.25" customHeight="1" x14ac:dyDescent="0.15">
      <c r="B67" s="21"/>
      <c r="C67" s="21"/>
      <c r="D67" s="21"/>
      <c r="E67" s="305" t="str">
        <f>IF(入力シート!C63="","",入力シート!C63)</f>
        <v/>
      </c>
      <c r="F67" s="306"/>
      <c r="G67" s="306"/>
      <c r="H67" s="306"/>
      <c r="I67" s="306"/>
      <c r="J67" s="306"/>
      <c r="K67" s="306"/>
      <c r="L67" s="306"/>
      <c r="M67" s="306"/>
      <c r="N67" s="306"/>
      <c r="O67" s="306"/>
      <c r="P67" s="306"/>
      <c r="Q67" s="306"/>
      <c r="R67" s="306"/>
      <c r="S67" s="307"/>
      <c r="T67" s="308" t="str">
        <f>IF(入力シート!R63="","",入力シート!R63)</f>
        <v/>
      </c>
      <c r="U67" s="309"/>
      <c r="V67" s="309"/>
      <c r="W67" s="309"/>
      <c r="X67" s="309"/>
      <c r="Y67" s="309"/>
      <c r="Z67" s="309"/>
      <c r="AA67" s="309"/>
      <c r="AB67" s="309"/>
      <c r="AC67" s="309"/>
      <c r="AD67" s="309"/>
      <c r="AE67" s="309"/>
      <c r="AF67" s="309"/>
      <c r="AG67" s="309"/>
      <c r="AH67" s="309"/>
      <c r="AI67" s="302" t="str">
        <f>IF(入力シート!AG63="","",入力シート!AG63)</f>
        <v/>
      </c>
      <c r="AJ67" s="303"/>
      <c r="AK67" s="303"/>
      <c r="AL67" s="303"/>
      <c r="AM67" s="303"/>
      <c r="AN67" s="303"/>
      <c r="AO67" s="304"/>
    </row>
    <row r="68" spans="2:41" ht="20.25" customHeight="1" x14ac:dyDescent="0.15">
      <c r="B68" s="21"/>
      <c r="C68" s="21"/>
      <c r="D68" s="21"/>
      <c r="E68" s="305" t="str">
        <f>IF(入力シート!C64="","",入力シート!C64)</f>
        <v/>
      </c>
      <c r="F68" s="306"/>
      <c r="G68" s="306"/>
      <c r="H68" s="306"/>
      <c r="I68" s="306"/>
      <c r="J68" s="306"/>
      <c r="K68" s="306"/>
      <c r="L68" s="306"/>
      <c r="M68" s="306"/>
      <c r="N68" s="306"/>
      <c r="O68" s="306"/>
      <c r="P68" s="306"/>
      <c r="Q68" s="306"/>
      <c r="R68" s="306"/>
      <c r="S68" s="307"/>
      <c r="T68" s="308" t="str">
        <f>IF(入力シート!R64="","",入力シート!R64)</f>
        <v/>
      </c>
      <c r="U68" s="309"/>
      <c r="V68" s="309"/>
      <c r="W68" s="309"/>
      <c r="X68" s="309"/>
      <c r="Y68" s="309"/>
      <c r="Z68" s="309"/>
      <c r="AA68" s="309"/>
      <c r="AB68" s="309"/>
      <c r="AC68" s="309"/>
      <c r="AD68" s="309"/>
      <c r="AE68" s="309"/>
      <c r="AF68" s="309"/>
      <c r="AG68" s="309"/>
      <c r="AH68" s="309"/>
      <c r="AI68" s="302" t="str">
        <f>IF(入力シート!AG64="","",入力シート!AG64)</f>
        <v/>
      </c>
      <c r="AJ68" s="303"/>
      <c r="AK68" s="303"/>
      <c r="AL68" s="303"/>
      <c r="AM68" s="303"/>
      <c r="AN68" s="303"/>
      <c r="AO68" s="304"/>
    </row>
    <row r="69" spans="2:41" ht="20.25" customHeight="1" x14ac:dyDescent="0.15">
      <c r="B69" s="21"/>
      <c r="C69" s="21"/>
      <c r="D69" s="21"/>
      <c r="E69" s="305" t="str">
        <f>IF(入力シート!C65="","",入力シート!C65)</f>
        <v/>
      </c>
      <c r="F69" s="306"/>
      <c r="G69" s="306"/>
      <c r="H69" s="306"/>
      <c r="I69" s="306"/>
      <c r="J69" s="306"/>
      <c r="K69" s="306"/>
      <c r="L69" s="306"/>
      <c r="M69" s="306"/>
      <c r="N69" s="306"/>
      <c r="O69" s="306"/>
      <c r="P69" s="306"/>
      <c r="Q69" s="306"/>
      <c r="R69" s="306"/>
      <c r="S69" s="307"/>
      <c r="T69" s="308" t="str">
        <f>IF(入力シート!R65="","",入力シート!R65)</f>
        <v/>
      </c>
      <c r="U69" s="309"/>
      <c r="V69" s="309"/>
      <c r="W69" s="309"/>
      <c r="X69" s="309"/>
      <c r="Y69" s="309"/>
      <c r="Z69" s="309"/>
      <c r="AA69" s="309"/>
      <c r="AB69" s="309"/>
      <c r="AC69" s="309"/>
      <c r="AD69" s="309"/>
      <c r="AE69" s="309"/>
      <c r="AF69" s="309"/>
      <c r="AG69" s="309"/>
      <c r="AH69" s="309"/>
      <c r="AI69" s="302" t="str">
        <f>IF(入力シート!AG65="","",入力シート!AG65)</f>
        <v/>
      </c>
      <c r="AJ69" s="303"/>
      <c r="AK69" s="303"/>
      <c r="AL69" s="303"/>
      <c r="AM69" s="303"/>
      <c r="AN69" s="303"/>
      <c r="AO69" s="304"/>
    </row>
    <row r="70" spans="2:41" ht="20.25" customHeight="1" x14ac:dyDescent="0.15">
      <c r="B70" s="21"/>
      <c r="C70" s="21"/>
      <c r="D70" s="21"/>
      <c r="E70" s="305" t="str">
        <f>IF(入力シート!C66="","",入力シート!C66)</f>
        <v/>
      </c>
      <c r="F70" s="306"/>
      <c r="G70" s="306"/>
      <c r="H70" s="306"/>
      <c r="I70" s="306"/>
      <c r="J70" s="306"/>
      <c r="K70" s="306"/>
      <c r="L70" s="306"/>
      <c r="M70" s="306"/>
      <c r="N70" s="306"/>
      <c r="O70" s="306"/>
      <c r="P70" s="306"/>
      <c r="Q70" s="306"/>
      <c r="R70" s="306"/>
      <c r="S70" s="307"/>
      <c r="T70" s="308" t="str">
        <f>IF(入力シート!R66="","",入力シート!R66)</f>
        <v/>
      </c>
      <c r="U70" s="309"/>
      <c r="V70" s="309"/>
      <c r="W70" s="309"/>
      <c r="X70" s="309"/>
      <c r="Y70" s="309"/>
      <c r="Z70" s="309"/>
      <c r="AA70" s="309"/>
      <c r="AB70" s="309"/>
      <c r="AC70" s="309"/>
      <c r="AD70" s="309"/>
      <c r="AE70" s="309"/>
      <c r="AF70" s="309"/>
      <c r="AG70" s="309"/>
      <c r="AH70" s="309"/>
      <c r="AI70" s="302" t="str">
        <f>IF(入力シート!AG66="","",入力シート!AG66)</f>
        <v/>
      </c>
      <c r="AJ70" s="303"/>
      <c r="AK70" s="303"/>
      <c r="AL70" s="303"/>
      <c r="AM70" s="303"/>
      <c r="AN70" s="303"/>
      <c r="AO70" s="304"/>
    </row>
    <row r="71" spans="2:41" ht="20.25" customHeight="1" x14ac:dyDescent="0.15">
      <c r="B71" s="21"/>
      <c r="C71" s="21"/>
      <c r="D71" s="21"/>
      <c r="E71" s="305" t="str">
        <f>IF(入力シート!C67="","",入力シート!C67)</f>
        <v/>
      </c>
      <c r="F71" s="306"/>
      <c r="G71" s="306"/>
      <c r="H71" s="306"/>
      <c r="I71" s="306"/>
      <c r="J71" s="306"/>
      <c r="K71" s="306"/>
      <c r="L71" s="306"/>
      <c r="M71" s="306"/>
      <c r="N71" s="306"/>
      <c r="O71" s="306"/>
      <c r="P71" s="306"/>
      <c r="Q71" s="306"/>
      <c r="R71" s="306"/>
      <c r="S71" s="307"/>
      <c r="T71" s="308" t="str">
        <f>IF(入力シート!R67="","",入力シート!R67)</f>
        <v/>
      </c>
      <c r="U71" s="309"/>
      <c r="V71" s="309"/>
      <c r="W71" s="309"/>
      <c r="X71" s="309"/>
      <c r="Y71" s="309"/>
      <c r="Z71" s="309"/>
      <c r="AA71" s="309"/>
      <c r="AB71" s="309"/>
      <c r="AC71" s="309"/>
      <c r="AD71" s="309"/>
      <c r="AE71" s="309"/>
      <c r="AF71" s="309"/>
      <c r="AG71" s="309"/>
      <c r="AH71" s="309"/>
      <c r="AI71" s="302" t="str">
        <f>IF(入力シート!AG67="","",入力シート!AG67)</f>
        <v/>
      </c>
      <c r="AJ71" s="303"/>
      <c r="AK71" s="303"/>
      <c r="AL71" s="303"/>
      <c r="AM71" s="303"/>
      <c r="AN71" s="303"/>
      <c r="AO71" s="304"/>
    </row>
    <row r="72" spans="2:41" ht="20.25" customHeight="1" x14ac:dyDescent="0.15">
      <c r="B72" s="21"/>
      <c r="C72" s="21"/>
      <c r="D72" s="21"/>
      <c r="E72" s="305" t="str">
        <f>IF(入力シート!C68="","",入力シート!C68)</f>
        <v/>
      </c>
      <c r="F72" s="306"/>
      <c r="G72" s="306"/>
      <c r="H72" s="306"/>
      <c r="I72" s="306"/>
      <c r="J72" s="306"/>
      <c r="K72" s="306"/>
      <c r="L72" s="306"/>
      <c r="M72" s="306"/>
      <c r="N72" s="306"/>
      <c r="O72" s="306"/>
      <c r="P72" s="306"/>
      <c r="Q72" s="306"/>
      <c r="R72" s="306"/>
      <c r="S72" s="307"/>
      <c r="T72" s="308" t="str">
        <f>IF(入力シート!R68="","",入力シート!R68)</f>
        <v/>
      </c>
      <c r="U72" s="309"/>
      <c r="V72" s="309"/>
      <c r="W72" s="309"/>
      <c r="X72" s="309"/>
      <c r="Y72" s="309"/>
      <c r="Z72" s="309"/>
      <c r="AA72" s="309"/>
      <c r="AB72" s="309"/>
      <c r="AC72" s="309"/>
      <c r="AD72" s="309"/>
      <c r="AE72" s="309"/>
      <c r="AF72" s="309"/>
      <c r="AG72" s="309"/>
      <c r="AH72" s="309"/>
      <c r="AI72" s="302" t="str">
        <f>IF(入力シート!AG68="","",入力シート!AG68)</f>
        <v/>
      </c>
      <c r="AJ72" s="303"/>
      <c r="AK72" s="303"/>
      <c r="AL72" s="303"/>
      <c r="AM72" s="303"/>
      <c r="AN72" s="303"/>
      <c r="AO72" s="304"/>
    </row>
    <row r="73" spans="2:41" ht="20.25" customHeight="1" x14ac:dyDescent="0.15">
      <c r="B73" s="21"/>
      <c r="C73" s="21"/>
      <c r="D73" s="21"/>
      <c r="E73" s="305" t="str">
        <f>IF(入力シート!C69="","",入力シート!C69)</f>
        <v/>
      </c>
      <c r="F73" s="306"/>
      <c r="G73" s="306"/>
      <c r="H73" s="306"/>
      <c r="I73" s="306"/>
      <c r="J73" s="306"/>
      <c r="K73" s="306"/>
      <c r="L73" s="306"/>
      <c r="M73" s="306"/>
      <c r="N73" s="306"/>
      <c r="O73" s="306"/>
      <c r="P73" s="306"/>
      <c r="Q73" s="306"/>
      <c r="R73" s="306"/>
      <c r="S73" s="307"/>
      <c r="T73" s="308" t="str">
        <f>IF(入力シート!R69="","",入力シート!R69)</f>
        <v/>
      </c>
      <c r="U73" s="309"/>
      <c r="V73" s="309"/>
      <c r="W73" s="309"/>
      <c r="X73" s="309"/>
      <c r="Y73" s="309"/>
      <c r="Z73" s="309"/>
      <c r="AA73" s="309"/>
      <c r="AB73" s="309"/>
      <c r="AC73" s="309"/>
      <c r="AD73" s="309"/>
      <c r="AE73" s="309"/>
      <c r="AF73" s="309"/>
      <c r="AG73" s="309"/>
      <c r="AH73" s="309"/>
      <c r="AI73" s="302" t="str">
        <f>IF(入力シート!AG69="","",入力シート!AG69)</f>
        <v/>
      </c>
      <c r="AJ73" s="303"/>
      <c r="AK73" s="303"/>
      <c r="AL73" s="303"/>
      <c r="AM73" s="303"/>
      <c r="AN73" s="303"/>
      <c r="AO73" s="304"/>
    </row>
    <row r="74" spans="2:41" ht="20.25" customHeight="1" x14ac:dyDescent="0.15">
      <c r="B74" s="21"/>
      <c r="C74" s="21"/>
      <c r="D74" s="21"/>
      <c r="E74" s="305" t="str">
        <f>IF(入力シート!C70="","",入力シート!C70)</f>
        <v/>
      </c>
      <c r="F74" s="306"/>
      <c r="G74" s="306"/>
      <c r="H74" s="306"/>
      <c r="I74" s="306"/>
      <c r="J74" s="306"/>
      <c r="K74" s="306"/>
      <c r="L74" s="306"/>
      <c r="M74" s="306"/>
      <c r="N74" s="306"/>
      <c r="O74" s="306"/>
      <c r="P74" s="306"/>
      <c r="Q74" s="306"/>
      <c r="R74" s="306"/>
      <c r="S74" s="307"/>
      <c r="T74" s="308" t="str">
        <f>IF(入力シート!R70="","",入力シート!R70)</f>
        <v/>
      </c>
      <c r="U74" s="309"/>
      <c r="V74" s="309"/>
      <c r="W74" s="309"/>
      <c r="X74" s="309"/>
      <c r="Y74" s="309"/>
      <c r="Z74" s="309"/>
      <c r="AA74" s="309"/>
      <c r="AB74" s="309"/>
      <c r="AC74" s="309"/>
      <c r="AD74" s="309"/>
      <c r="AE74" s="309"/>
      <c r="AF74" s="309"/>
      <c r="AG74" s="309"/>
      <c r="AH74" s="309"/>
      <c r="AI74" s="302" t="str">
        <f>IF(入力シート!AG70="","",入力シート!AG70)</f>
        <v/>
      </c>
      <c r="AJ74" s="303"/>
      <c r="AK74" s="303"/>
      <c r="AL74" s="303"/>
      <c r="AM74" s="303"/>
      <c r="AN74" s="303"/>
      <c r="AO74" s="304"/>
    </row>
    <row r="75" spans="2:41" ht="20.25" customHeight="1" x14ac:dyDescent="0.15">
      <c r="B75" s="21"/>
      <c r="C75" s="21"/>
      <c r="D75" s="21"/>
      <c r="E75" s="305" t="str">
        <f>IF(入力シート!C71="","",入力シート!C71)</f>
        <v/>
      </c>
      <c r="F75" s="306"/>
      <c r="G75" s="306"/>
      <c r="H75" s="306"/>
      <c r="I75" s="306"/>
      <c r="J75" s="306"/>
      <c r="K75" s="306"/>
      <c r="L75" s="306"/>
      <c r="M75" s="306"/>
      <c r="N75" s="306"/>
      <c r="O75" s="306"/>
      <c r="P75" s="306"/>
      <c r="Q75" s="306"/>
      <c r="R75" s="306"/>
      <c r="S75" s="307"/>
      <c r="T75" s="308" t="str">
        <f>IF(入力シート!R71="","",入力シート!R71)</f>
        <v/>
      </c>
      <c r="U75" s="309"/>
      <c r="V75" s="309"/>
      <c r="W75" s="309"/>
      <c r="X75" s="309"/>
      <c r="Y75" s="309"/>
      <c r="Z75" s="309"/>
      <c r="AA75" s="309"/>
      <c r="AB75" s="309"/>
      <c r="AC75" s="309"/>
      <c r="AD75" s="309"/>
      <c r="AE75" s="309"/>
      <c r="AF75" s="309"/>
      <c r="AG75" s="309"/>
      <c r="AH75" s="309"/>
      <c r="AI75" s="302" t="str">
        <f>IF(入力シート!AG71="","",入力シート!AG71)</f>
        <v/>
      </c>
      <c r="AJ75" s="303"/>
      <c r="AK75" s="303"/>
      <c r="AL75" s="303"/>
      <c r="AM75" s="303"/>
      <c r="AN75" s="303"/>
      <c r="AO75" s="304"/>
    </row>
    <row r="76" spans="2:41" ht="20.25" customHeight="1" x14ac:dyDescent="0.15">
      <c r="B76" s="21"/>
      <c r="C76" s="21"/>
      <c r="D76" s="21"/>
      <c r="E76" s="305" t="str">
        <f>IF(入力シート!C72="","",入力シート!C72)</f>
        <v/>
      </c>
      <c r="F76" s="306"/>
      <c r="G76" s="306"/>
      <c r="H76" s="306"/>
      <c r="I76" s="306"/>
      <c r="J76" s="306"/>
      <c r="K76" s="306"/>
      <c r="L76" s="306"/>
      <c r="M76" s="306"/>
      <c r="N76" s="306"/>
      <c r="O76" s="306"/>
      <c r="P76" s="306"/>
      <c r="Q76" s="306"/>
      <c r="R76" s="306"/>
      <c r="S76" s="307"/>
      <c r="T76" s="308" t="str">
        <f>IF(入力シート!R72="","",入力シート!R72)</f>
        <v/>
      </c>
      <c r="U76" s="309"/>
      <c r="V76" s="309"/>
      <c r="W76" s="309"/>
      <c r="X76" s="309"/>
      <c r="Y76" s="309"/>
      <c r="Z76" s="309"/>
      <c r="AA76" s="309"/>
      <c r="AB76" s="309"/>
      <c r="AC76" s="309"/>
      <c r="AD76" s="309"/>
      <c r="AE76" s="309"/>
      <c r="AF76" s="309"/>
      <c r="AG76" s="309"/>
      <c r="AH76" s="309"/>
      <c r="AI76" s="302" t="str">
        <f>IF(入力シート!AG72="","",入力シート!AG72)</f>
        <v/>
      </c>
      <c r="AJ76" s="303"/>
      <c r="AK76" s="303"/>
      <c r="AL76" s="303"/>
      <c r="AM76" s="303"/>
      <c r="AN76" s="303"/>
      <c r="AO76" s="304"/>
    </row>
    <row r="77" spans="2:41" ht="20.25" customHeight="1" x14ac:dyDescent="0.15">
      <c r="B77" s="21"/>
      <c r="C77" s="21"/>
      <c r="D77" s="21"/>
      <c r="E77" s="305" t="str">
        <f>IF(入力シート!C73="","",入力シート!C73)</f>
        <v/>
      </c>
      <c r="F77" s="306"/>
      <c r="G77" s="306"/>
      <c r="H77" s="306"/>
      <c r="I77" s="306"/>
      <c r="J77" s="306"/>
      <c r="K77" s="306"/>
      <c r="L77" s="306"/>
      <c r="M77" s="306"/>
      <c r="N77" s="306"/>
      <c r="O77" s="306"/>
      <c r="P77" s="306"/>
      <c r="Q77" s="306"/>
      <c r="R77" s="306"/>
      <c r="S77" s="307"/>
      <c r="T77" s="308" t="str">
        <f>IF(入力シート!R73="","",入力シート!R73)</f>
        <v/>
      </c>
      <c r="U77" s="309"/>
      <c r="V77" s="309"/>
      <c r="W77" s="309"/>
      <c r="X77" s="309"/>
      <c r="Y77" s="309"/>
      <c r="Z77" s="309"/>
      <c r="AA77" s="309"/>
      <c r="AB77" s="309"/>
      <c r="AC77" s="309"/>
      <c r="AD77" s="309"/>
      <c r="AE77" s="309"/>
      <c r="AF77" s="309"/>
      <c r="AG77" s="309"/>
      <c r="AH77" s="309"/>
      <c r="AI77" s="302" t="str">
        <f>IF(入力シート!AG73="","",入力シート!AG73)</f>
        <v/>
      </c>
      <c r="AJ77" s="303"/>
      <c r="AK77" s="303"/>
      <c r="AL77" s="303"/>
      <c r="AM77" s="303"/>
      <c r="AN77" s="303"/>
      <c r="AO77" s="304"/>
    </row>
    <row r="78" spans="2:41" ht="20.25" customHeight="1" x14ac:dyDescent="0.15">
      <c r="B78" s="21"/>
      <c r="C78" s="21"/>
      <c r="D78" s="21"/>
      <c r="E78" s="305" t="str">
        <f>IF(入力シート!C74="","",入力シート!C74)</f>
        <v/>
      </c>
      <c r="F78" s="306"/>
      <c r="G78" s="306"/>
      <c r="H78" s="306"/>
      <c r="I78" s="306"/>
      <c r="J78" s="306"/>
      <c r="K78" s="306"/>
      <c r="L78" s="306"/>
      <c r="M78" s="306"/>
      <c r="N78" s="306"/>
      <c r="O78" s="306"/>
      <c r="P78" s="306"/>
      <c r="Q78" s="306"/>
      <c r="R78" s="306"/>
      <c r="S78" s="307"/>
      <c r="T78" s="308" t="str">
        <f>IF(入力シート!R74="","",入力シート!R74)</f>
        <v/>
      </c>
      <c r="U78" s="309"/>
      <c r="V78" s="309"/>
      <c r="W78" s="309"/>
      <c r="X78" s="309"/>
      <c r="Y78" s="309"/>
      <c r="Z78" s="309"/>
      <c r="AA78" s="309"/>
      <c r="AB78" s="309"/>
      <c r="AC78" s="309"/>
      <c r="AD78" s="309"/>
      <c r="AE78" s="309"/>
      <c r="AF78" s="309"/>
      <c r="AG78" s="309"/>
      <c r="AH78" s="309"/>
      <c r="AI78" s="302" t="str">
        <f>IF(入力シート!AG74="","",入力シート!AG74)</f>
        <v/>
      </c>
      <c r="AJ78" s="303"/>
      <c r="AK78" s="303"/>
      <c r="AL78" s="303"/>
      <c r="AM78" s="303"/>
      <c r="AN78" s="303"/>
      <c r="AO78" s="304"/>
    </row>
    <row r="79" spans="2:41" ht="20.25" customHeight="1" x14ac:dyDescent="0.15">
      <c r="B79" s="21"/>
      <c r="C79" s="21"/>
      <c r="D79" s="21"/>
      <c r="E79" s="305" t="str">
        <f>IF(入力シート!C75="","",入力シート!C75)</f>
        <v/>
      </c>
      <c r="F79" s="306"/>
      <c r="G79" s="306"/>
      <c r="H79" s="306"/>
      <c r="I79" s="306"/>
      <c r="J79" s="306"/>
      <c r="K79" s="306"/>
      <c r="L79" s="306"/>
      <c r="M79" s="306"/>
      <c r="N79" s="306"/>
      <c r="O79" s="306"/>
      <c r="P79" s="306"/>
      <c r="Q79" s="306"/>
      <c r="R79" s="306"/>
      <c r="S79" s="307"/>
      <c r="T79" s="308" t="str">
        <f>IF(入力シート!R75="","",入力シート!R75)</f>
        <v/>
      </c>
      <c r="U79" s="309"/>
      <c r="V79" s="309"/>
      <c r="W79" s="309"/>
      <c r="X79" s="309"/>
      <c r="Y79" s="309"/>
      <c r="Z79" s="309"/>
      <c r="AA79" s="309"/>
      <c r="AB79" s="309"/>
      <c r="AC79" s="309"/>
      <c r="AD79" s="309"/>
      <c r="AE79" s="309"/>
      <c r="AF79" s="309"/>
      <c r="AG79" s="309"/>
      <c r="AH79" s="309"/>
      <c r="AI79" s="302" t="str">
        <f>IF(入力シート!AG75="","",入力シート!AG75)</f>
        <v/>
      </c>
      <c r="AJ79" s="303"/>
      <c r="AK79" s="303"/>
      <c r="AL79" s="303"/>
      <c r="AM79" s="303"/>
      <c r="AN79" s="303"/>
      <c r="AO79" s="304"/>
    </row>
    <row r="80" spans="2:41" ht="20.25" customHeight="1" x14ac:dyDescent="0.15">
      <c r="B80" s="21"/>
      <c r="C80" s="21"/>
      <c r="D80" s="21"/>
      <c r="E80" s="305" t="str">
        <f>IF(入力シート!C76="","",入力シート!C76)</f>
        <v/>
      </c>
      <c r="F80" s="306"/>
      <c r="G80" s="306"/>
      <c r="H80" s="306"/>
      <c r="I80" s="306"/>
      <c r="J80" s="306"/>
      <c r="K80" s="306"/>
      <c r="L80" s="306"/>
      <c r="M80" s="306"/>
      <c r="N80" s="306"/>
      <c r="O80" s="306"/>
      <c r="P80" s="306"/>
      <c r="Q80" s="306"/>
      <c r="R80" s="306"/>
      <c r="S80" s="307"/>
      <c r="T80" s="308" t="str">
        <f>IF(入力シート!R76="","",入力シート!R76)</f>
        <v/>
      </c>
      <c r="U80" s="309"/>
      <c r="V80" s="309"/>
      <c r="W80" s="309"/>
      <c r="X80" s="309"/>
      <c r="Y80" s="309"/>
      <c r="Z80" s="309"/>
      <c r="AA80" s="309"/>
      <c r="AB80" s="309"/>
      <c r="AC80" s="309"/>
      <c r="AD80" s="309"/>
      <c r="AE80" s="309"/>
      <c r="AF80" s="309"/>
      <c r="AG80" s="309"/>
      <c r="AH80" s="309"/>
      <c r="AI80" s="302" t="str">
        <f>IF(入力シート!AG76="","",入力シート!AG76)</f>
        <v/>
      </c>
      <c r="AJ80" s="303"/>
      <c r="AK80" s="303"/>
      <c r="AL80" s="303"/>
      <c r="AM80" s="303"/>
      <c r="AN80" s="303"/>
      <c r="AO80" s="304"/>
    </row>
    <row r="81" spans="2:41" ht="20.25" customHeight="1" x14ac:dyDescent="0.15">
      <c r="B81" s="21"/>
      <c r="C81" s="21"/>
      <c r="D81" s="21"/>
      <c r="E81" s="305" t="str">
        <f>IF(入力シート!C77="","",入力シート!C77)</f>
        <v/>
      </c>
      <c r="F81" s="306"/>
      <c r="G81" s="306"/>
      <c r="H81" s="306"/>
      <c r="I81" s="306"/>
      <c r="J81" s="306"/>
      <c r="K81" s="306"/>
      <c r="L81" s="306"/>
      <c r="M81" s="306"/>
      <c r="N81" s="306"/>
      <c r="O81" s="306"/>
      <c r="P81" s="306"/>
      <c r="Q81" s="306"/>
      <c r="R81" s="306"/>
      <c r="S81" s="307"/>
      <c r="T81" s="308" t="str">
        <f>IF(入力シート!R77="","",入力シート!R77)</f>
        <v/>
      </c>
      <c r="U81" s="309"/>
      <c r="V81" s="309"/>
      <c r="W81" s="309"/>
      <c r="X81" s="309"/>
      <c r="Y81" s="309"/>
      <c r="Z81" s="309"/>
      <c r="AA81" s="309"/>
      <c r="AB81" s="309"/>
      <c r="AC81" s="309"/>
      <c r="AD81" s="309"/>
      <c r="AE81" s="309"/>
      <c r="AF81" s="309"/>
      <c r="AG81" s="309"/>
      <c r="AH81" s="309"/>
      <c r="AI81" s="302" t="str">
        <f>IF(入力シート!AG77="","",入力シート!AG77)</f>
        <v/>
      </c>
      <c r="AJ81" s="303"/>
      <c r="AK81" s="303"/>
      <c r="AL81" s="303"/>
      <c r="AM81" s="303"/>
      <c r="AN81" s="303"/>
      <c r="AO81" s="304"/>
    </row>
    <row r="82" spans="2:41" ht="20.25" customHeight="1" x14ac:dyDescent="0.15">
      <c r="B82" s="21"/>
      <c r="C82" s="21"/>
      <c r="D82" s="21"/>
      <c r="E82" s="305" t="str">
        <f>IF(入力シート!C78="","",入力シート!C78)</f>
        <v/>
      </c>
      <c r="F82" s="306"/>
      <c r="G82" s="306"/>
      <c r="H82" s="306"/>
      <c r="I82" s="306"/>
      <c r="J82" s="306"/>
      <c r="K82" s="306"/>
      <c r="L82" s="306"/>
      <c r="M82" s="306"/>
      <c r="N82" s="306"/>
      <c r="O82" s="306"/>
      <c r="P82" s="306"/>
      <c r="Q82" s="306"/>
      <c r="R82" s="306"/>
      <c r="S82" s="307"/>
      <c r="T82" s="308" t="str">
        <f>IF(入力シート!R78="","",入力シート!R78)</f>
        <v/>
      </c>
      <c r="U82" s="309"/>
      <c r="V82" s="309"/>
      <c r="W82" s="309"/>
      <c r="X82" s="309"/>
      <c r="Y82" s="309"/>
      <c r="Z82" s="309"/>
      <c r="AA82" s="309"/>
      <c r="AB82" s="309"/>
      <c r="AC82" s="309"/>
      <c r="AD82" s="309"/>
      <c r="AE82" s="309"/>
      <c r="AF82" s="309"/>
      <c r="AG82" s="309"/>
      <c r="AH82" s="309"/>
      <c r="AI82" s="302" t="str">
        <f>IF(入力シート!AG78="","",入力シート!AG78)</f>
        <v/>
      </c>
      <c r="AJ82" s="303"/>
      <c r="AK82" s="303"/>
      <c r="AL82" s="303"/>
      <c r="AM82" s="303"/>
      <c r="AN82" s="303"/>
      <c r="AO82" s="304"/>
    </row>
  </sheetData>
  <sheetProtection algorithmName="SHA-512" hashValue="EnFbwnI1dv0EWcyhXNZcldFTxxq2zg3GmUeLqiRlP2Afy9HpHGtOGold7w9tlQuy9rjBXPOqUuWnlQfPMHe67A==" saltValue="lVZCrHCxR+eU31dNHElAvg==" spinCount="100000" sheet="1" selectLockedCells="1" selectUnlockedCells="1"/>
  <mergeCells count="145">
    <mergeCell ref="B35:AR36"/>
    <mergeCell ref="E81:S81"/>
    <mergeCell ref="T81:AH81"/>
    <mergeCell ref="AI81:AO81"/>
    <mergeCell ref="E82:S82"/>
    <mergeCell ref="T82:AH82"/>
    <mergeCell ref="AI82:AO82"/>
    <mergeCell ref="E79:S79"/>
    <mergeCell ref="T79:AH79"/>
    <mergeCell ref="AI79:AO79"/>
    <mergeCell ref="E80:S80"/>
    <mergeCell ref="T80:AH80"/>
    <mergeCell ref="AI80:AO80"/>
    <mergeCell ref="E77:S77"/>
    <mergeCell ref="T77:AH77"/>
    <mergeCell ref="AI77:AO77"/>
    <mergeCell ref="E78:S78"/>
    <mergeCell ref="T78:AH78"/>
    <mergeCell ref="AI78:AO78"/>
    <mergeCell ref="E75:S75"/>
    <mergeCell ref="T75:AH75"/>
    <mergeCell ref="AI75:AO75"/>
    <mergeCell ref="E76:S76"/>
    <mergeCell ref="T76:AH76"/>
    <mergeCell ref="AI76:AO76"/>
    <mergeCell ref="E73:S73"/>
    <mergeCell ref="T73:AH73"/>
    <mergeCell ref="AI73:AO73"/>
    <mergeCell ref="E74:S74"/>
    <mergeCell ref="T74:AH74"/>
    <mergeCell ref="AI74:AO74"/>
    <mergeCell ref="E71:S71"/>
    <mergeCell ref="T71:AH71"/>
    <mergeCell ref="AI71:AO71"/>
    <mergeCell ref="E72:S72"/>
    <mergeCell ref="T72:AH72"/>
    <mergeCell ref="AI72:AO72"/>
    <mergeCell ref="E69:S69"/>
    <mergeCell ref="T69:AH69"/>
    <mergeCell ref="AI69:AO69"/>
    <mergeCell ref="E70:S70"/>
    <mergeCell ref="T70:AH70"/>
    <mergeCell ref="AI70:AO70"/>
    <mergeCell ref="E67:S67"/>
    <mergeCell ref="T67:AH67"/>
    <mergeCell ref="AI67:AO67"/>
    <mergeCell ref="E68:S68"/>
    <mergeCell ref="T68:AH68"/>
    <mergeCell ref="AI68:AO68"/>
    <mergeCell ref="E65:S65"/>
    <mergeCell ref="T65:AH65"/>
    <mergeCell ref="AI65:AO65"/>
    <mergeCell ref="E66:S66"/>
    <mergeCell ref="T66:AH66"/>
    <mergeCell ref="AI66:AO66"/>
    <mergeCell ref="E63:S63"/>
    <mergeCell ref="T63:AH63"/>
    <mergeCell ref="AI63:AO63"/>
    <mergeCell ref="E64:S64"/>
    <mergeCell ref="T64:AH64"/>
    <mergeCell ref="AI64:AO64"/>
    <mergeCell ref="AA6:AS6"/>
    <mergeCell ref="AA7:AS7"/>
    <mergeCell ref="AH1:AI1"/>
    <mergeCell ref="AK3:AL3"/>
    <mergeCell ref="AN3:AO3"/>
    <mergeCell ref="AQ3:AR3"/>
    <mergeCell ref="E47:S47"/>
    <mergeCell ref="T47:AH47"/>
    <mergeCell ref="AI47:AO47"/>
    <mergeCell ref="W6:Z6"/>
    <mergeCell ref="W7:Z7"/>
    <mergeCell ref="W8:Z8"/>
    <mergeCell ref="AA8:AS8"/>
    <mergeCell ref="B37:AR37"/>
    <mergeCell ref="B32:AR32"/>
    <mergeCell ref="B26:I26"/>
    <mergeCell ref="B29:AA29"/>
    <mergeCell ref="B30:AR30"/>
    <mergeCell ref="B31:AR31"/>
    <mergeCell ref="S24:Z24"/>
    <mergeCell ref="B25:I25"/>
    <mergeCell ref="B23:I23"/>
    <mergeCell ref="B40:AR40"/>
    <mergeCell ref="AA24:AL24"/>
    <mergeCell ref="J25:AL25"/>
    <mergeCell ref="J26:AL26"/>
    <mergeCell ref="B24:I24"/>
    <mergeCell ref="B22:I22"/>
    <mergeCell ref="AG22:AL22"/>
    <mergeCell ref="B11:AT11"/>
    <mergeCell ref="B17:AT17"/>
    <mergeCell ref="L19:V19"/>
    <mergeCell ref="J24:R24"/>
    <mergeCell ref="J23:Z23"/>
    <mergeCell ref="AA22:AF22"/>
    <mergeCell ref="AA23:AF23"/>
    <mergeCell ref="J22:Z22"/>
    <mergeCell ref="AG23:AL23"/>
    <mergeCell ref="E48:S48"/>
    <mergeCell ref="T48:AH48"/>
    <mergeCell ref="AI48:AO48"/>
    <mergeCell ref="E50:S50"/>
    <mergeCell ref="T50:AH50"/>
    <mergeCell ref="AI50:AO50"/>
    <mergeCell ref="E49:S49"/>
    <mergeCell ref="T49:AH49"/>
    <mergeCell ref="AI49:AO49"/>
    <mergeCell ref="AI57:AO57"/>
    <mergeCell ref="E52:S52"/>
    <mergeCell ref="T52:AH52"/>
    <mergeCell ref="AI52:AO52"/>
    <mergeCell ref="E51:S51"/>
    <mergeCell ref="T51:AH51"/>
    <mergeCell ref="AI51:AO51"/>
    <mergeCell ref="E54:S54"/>
    <mergeCell ref="T54:AH54"/>
    <mergeCell ref="AI54:AO54"/>
    <mergeCell ref="E53:S53"/>
    <mergeCell ref="T53:AH53"/>
    <mergeCell ref="AI53:AO53"/>
    <mergeCell ref="B41:AR42"/>
    <mergeCell ref="AI60:AO60"/>
    <mergeCell ref="E59:S59"/>
    <mergeCell ref="T59:AH59"/>
    <mergeCell ref="AI59:AO59"/>
    <mergeCell ref="AI62:AO62"/>
    <mergeCell ref="E61:S61"/>
    <mergeCell ref="T61:AH61"/>
    <mergeCell ref="AI61:AO61"/>
    <mergeCell ref="E62:S62"/>
    <mergeCell ref="T62:AH62"/>
    <mergeCell ref="E60:S60"/>
    <mergeCell ref="T60:AH60"/>
    <mergeCell ref="E56:S56"/>
    <mergeCell ref="T56:AH56"/>
    <mergeCell ref="AI56:AO56"/>
    <mergeCell ref="E55:S55"/>
    <mergeCell ref="T55:AH55"/>
    <mergeCell ref="AI55:AO55"/>
    <mergeCell ref="E58:S58"/>
    <mergeCell ref="T58:AH58"/>
    <mergeCell ref="AI58:AO58"/>
    <mergeCell ref="E57:S57"/>
    <mergeCell ref="T57:AH57"/>
  </mergeCells>
  <phoneticPr fontId="2"/>
  <pageMargins left="0.51181102362204722" right="0.31496062992125984" top="0.78740157480314965" bottom="0.70866141732283472" header="0.31496062992125984" footer="0.47244094488188981"/>
  <pageSetup paperSize="9" orientation="portrait" r:id="rId1"/>
  <headerFooter>
    <oddFooter>&amp;R(&amp;P/&amp;N)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22</xdr:col>
                    <xdr:colOff>152400</xdr:colOff>
                    <xdr:row>22</xdr:row>
                    <xdr:rowOff>0</xdr:rowOff>
                  </from>
                  <to>
                    <xdr:col>23</xdr:col>
                    <xdr:colOff>28575</xdr:colOff>
                    <xdr:row>22</xdr:row>
                    <xdr:rowOff>152400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22</xdr:col>
                    <xdr:colOff>152400</xdr:colOff>
                    <xdr:row>22</xdr:row>
                    <xdr:rowOff>0</xdr:rowOff>
                  </from>
                  <to>
                    <xdr:col>23</xdr:col>
                    <xdr:colOff>28575</xdr:colOff>
                    <xdr:row>22</xdr:row>
                    <xdr:rowOff>142875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22</xdr:col>
                    <xdr:colOff>152400</xdr:colOff>
                    <xdr:row>22</xdr:row>
                    <xdr:rowOff>0</xdr:rowOff>
                  </from>
                  <to>
                    <xdr:col>23</xdr:col>
                    <xdr:colOff>28575</xdr:colOff>
                    <xdr:row>22</xdr:row>
                    <xdr:rowOff>152400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22</xdr:col>
                    <xdr:colOff>152400</xdr:colOff>
                    <xdr:row>22</xdr:row>
                    <xdr:rowOff>0</xdr:rowOff>
                  </from>
                  <to>
                    <xdr:col>23</xdr:col>
                    <xdr:colOff>28575</xdr:colOff>
                    <xdr:row>22</xdr:row>
                    <xdr:rowOff>171450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22</xdr:col>
                    <xdr:colOff>152400</xdr:colOff>
                    <xdr:row>22</xdr:row>
                    <xdr:rowOff>0</xdr:rowOff>
                  </from>
                  <to>
                    <xdr:col>23</xdr:col>
                    <xdr:colOff>28575</xdr:colOff>
                    <xdr:row>22</xdr:row>
                    <xdr:rowOff>142875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44</xdr:col>
                    <xdr:colOff>152400</xdr:colOff>
                    <xdr:row>24</xdr:row>
                    <xdr:rowOff>0</xdr:rowOff>
                  </from>
                  <to>
                    <xdr:col>44</xdr:col>
                    <xdr:colOff>180975</xdr:colOff>
                    <xdr:row>24</xdr:row>
                    <xdr:rowOff>152400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44</xdr:col>
                    <xdr:colOff>152400</xdr:colOff>
                    <xdr:row>24</xdr:row>
                    <xdr:rowOff>0</xdr:rowOff>
                  </from>
                  <to>
                    <xdr:col>44</xdr:col>
                    <xdr:colOff>180975</xdr:colOff>
                    <xdr:row>24</xdr:row>
                    <xdr:rowOff>142875</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44</xdr:col>
                    <xdr:colOff>152400</xdr:colOff>
                    <xdr:row>24</xdr:row>
                    <xdr:rowOff>0</xdr:rowOff>
                  </from>
                  <to>
                    <xdr:col>44</xdr:col>
                    <xdr:colOff>180975</xdr:colOff>
                    <xdr:row>24</xdr:row>
                    <xdr:rowOff>152400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44</xdr:col>
                    <xdr:colOff>152400</xdr:colOff>
                    <xdr:row>24</xdr:row>
                    <xdr:rowOff>0</xdr:rowOff>
                  </from>
                  <to>
                    <xdr:col>44</xdr:col>
                    <xdr:colOff>180975</xdr:colOff>
                    <xdr:row>24</xdr:row>
                    <xdr:rowOff>171450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44</xdr:col>
                    <xdr:colOff>152400</xdr:colOff>
                    <xdr:row>24</xdr:row>
                    <xdr:rowOff>0</xdr:rowOff>
                  </from>
                  <to>
                    <xdr:col>44</xdr:col>
                    <xdr:colOff>180975</xdr:colOff>
                    <xdr:row>24</xdr:row>
                    <xdr:rowOff>142875</xdr:rowOff>
                  </to>
                </anchor>
              </controlPr>
            </control>
          </mc:Choice>
        </mc:AlternateContent>
        <mc:AlternateContent xmlns:mc="http://schemas.openxmlformats.org/markup-compatibility/2006">
          <mc:Choice Requires="x14">
            <control shapeId="22547" r:id="rId14" name="Check Box 19">
              <controlPr defaultSize="0" autoFill="0" autoLine="0" autoPict="0">
                <anchor moveWithCells="1">
                  <from>
                    <xdr:col>44</xdr:col>
                    <xdr:colOff>152400</xdr:colOff>
                    <xdr:row>21</xdr:row>
                    <xdr:rowOff>0</xdr:rowOff>
                  </from>
                  <to>
                    <xdr:col>44</xdr:col>
                    <xdr:colOff>180975</xdr:colOff>
                    <xdr:row>21</xdr:row>
                    <xdr:rowOff>152400</xdr:rowOff>
                  </to>
                </anchor>
              </controlPr>
            </control>
          </mc:Choice>
        </mc:AlternateContent>
        <mc:AlternateContent xmlns:mc="http://schemas.openxmlformats.org/markup-compatibility/2006">
          <mc:Choice Requires="x14">
            <control shapeId="22548" r:id="rId15" name="Check Box 20">
              <controlPr defaultSize="0" autoFill="0" autoLine="0" autoPict="0">
                <anchor moveWithCells="1">
                  <from>
                    <xdr:col>44</xdr:col>
                    <xdr:colOff>152400</xdr:colOff>
                    <xdr:row>21</xdr:row>
                    <xdr:rowOff>0</xdr:rowOff>
                  </from>
                  <to>
                    <xdr:col>44</xdr:col>
                    <xdr:colOff>180975</xdr:colOff>
                    <xdr:row>21</xdr:row>
                    <xdr:rowOff>142875</xdr:rowOff>
                  </to>
                </anchor>
              </controlPr>
            </control>
          </mc:Choice>
        </mc:AlternateContent>
        <mc:AlternateContent xmlns:mc="http://schemas.openxmlformats.org/markup-compatibility/2006">
          <mc:Choice Requires="x14">
            <control shapeId="22549" r:id="rId16" name="Check Box 21">
              <controlPr defaultSize="0" autoFill="0" autoLine="0" autoPict="0">
                <anchor moveWithCells="1">
                  <from>
                    <xdr:col>44</xdr:col>
                    <xdr:colOff>152400</xdr:colOff>
                    <xdr:row>21</xdr:row>
                    <xdr:rowOff>0</xdr:rowOff>
                  </from>
                  <to>
                    <xdr:col>44</xdr:col>
                    <xdr:colOff>180975</xdr:colOff>
                    <xdr:row>21</xdr:row>
                    <xdr:rowOff>152400</xdr:rowOff>
                  </to>
                </anchor>
              </controlPr>
            </control>
          </mc:Choice>
        </mc:AlternateContent>
        <mc:AlternateContent xmlns:mc="http://schemas.openxmlformats.org/markup-compatibility/2006">
          <mc:Choice Requires="x14">
            <control shapeId="22550" r:id="rId17" name="Check Box 22">
              <controlPr defaultSize="0" autoFill="0" autoLine="0" autoPict="0">
                <anchor moveWithCells="1">
                  <from>
                    <xdr:col>44</xdr:col>
                    <xdr:colOff>152400</xdr:colOff>
                    <xdr:row>21</xdr:row>
                    <xdr:rowOff>0</xdr:rowOff>
                  </from>
                  <to>
                    <xdr:col>44</xdr:col>
                    <xdr:colOff>180975</xdr:colOff>
                    <xdr:row>21</xdr:row>
                    <xdr:rowOff>171450</xdr:rowOff>
                  </to>
                </anchor>
              </controlPr>
            </control>
          </mc:Choice>
        </mc:AlternateContent>
        <mc:AlternateContent xmlns:mc="http://schemas.openxmlformats.org/markup-compatibility/2006">
          <mc:Choice Requires="x14">
            <control shapeId="22551" r:id="rId18" name="Check Box 23">
              <controlPr defaultSize="0" autoFill="0" autoLine="0" autoPict="0">
                <anchor moveWithCells="1">
                  <from>
                    <xdr:col>44</xdr:col>
                    <xdr:colOff>152400</xdr:colOff>
                    <xdr:row>21</xdr:row>
                    <xdr:rowOff>0</xdr:rowOff>
                  </from>
                  <to>
                    <xdr:col>44</xdr:col>
                    <xdr:colOff>180975</xdr:colOff>
                    <xdr:row>21</xdr:row>
                    <xdr:rowOff>142875</xdr:rowOff>
                  </to>
                </anchor>
              </controlPr>
            </control>
          </mc:Choice>
        </mc:AlternateContent>
        <mc:AlternateContent xmlns:mc="http://schemas.openxmlformats.org/markup-compatibility/2006">
          <mc:Choice Requires="x14">
            <control shapeId="22552" r:id="rId19" name="Check Box 24">
              <controlPr defaultSize="0" autoFill="0" autoLine="0" autoPict="0">
                <anchor moveWithCells="1">
                  <from>
                    <xdr:col>22</xdr:col>
                    <xdr:colOff>152400</xdr:colOff>
                    <xdr:row>23</xdr:row>
                    <xdr:rowOff>0</xdr:rowOff>
                  </from>
                  <to>
                    <xdr:col>23</xdr:col>
                    <xdr:colOff>28575</xdr:colOff>
                    <xdr:row>23</xdr:row>
                    <xdr:rowOff>152400</xdr:rowOff>
                  </to>
                </anchor>
              </controlPr>
            </control>
          </mc:Choice>
        </mc:AlternateContent>
        <mc:AlternateContent xmlns:mc="http://schemas.openxmlformats.org/markup-compatibility/2006">
          <mc:Choice Requires="x14">
            <control shapeId="22553" r:id="rId20" name="Check Box 25">
              <controlPr defaultSize="0" autoFill="0" autoLine="0" autoPict="0">
                <anchor moveWithCells="1">
                  <from>
                    <xdr:col>22</xdr:col>
                    <xdr:colOff>152400</xdr:colOff>
                    <xdr:row>23</xdr:row>
                    <xdr:rowOff>0</xdr:rowOff>
                  </from>
                  <to>
                    <xdr:col>23</xdr:col>
                    <xdr:colOff>28575</xdr:colOff>
                    <xdr:row>23</xdr:row>
                    <xdr:rowOff>142875</xdr:rowOff>
                  </to>
                </anchor>
              </controlPr>
            </control>
          </mc:Choice>
        </mc:AlternateContent>
        <mc:AlternateContent xmlns:mc="http://schemas.openxmlformats.org/markup-compatibility/2006">
          <mc:Choice Requires="x14">
            <control shapeId="22554" r:id="rId21" name="Check Box 26">
              <controlPr defaultSize="0" autoFill="0" autoLine="0" autoPict="0">
                <anchor moveWithCells="1">
                  <from>
                    <xdr:col>22</xdr:col>
                    <xdr:colOff>152400</xdr:colOff>
                    <xdr:row>23</xdr:row>
                    <xdr:rowOff>0</xdr:rowOff>
                  </from>
                  <to>
                    <xdr:col>23</xdr:col>
                    <xdr:colOff>28575</xdr:colOff>
                    <xdr:row>23</xdr:row>
                    <xdr:rowOff>152400</xdr:rowOff>
                  </to>
                </anchor>
              </controlPr>
            </control>
          </mc:Choice>
        </mc:AlternateContent>
        <mc:AlternateContent xmlns:mc="http://schemas.openxmlformats.org/markup-compatibility/2006">
          <mc:Choice Requires="x14">
            <control shapeId="22555" r:id="rId22" name="Check Box 27">
              <controlPr defaultSize="0" autoFill="0" autoLine="0" autoPict="0">
                <anchor moveWithCells="1">
                  <from>
                    <xdr:col>22</xdr:col>
                    <xdr:colOff>152400</xdr:colOff>
                    <xdr:row>23</xdr:row>
                    <xdr:rowOff>0</xdr:rowOff>
                  </from>
                  <to>
                    <xdr:col>23</xdr:col>
                    <xdr:colOff>28575</xdr:colOff>
                    <xdr:row>23</xdr:row>
                    <xdr:rowOff>171450</xdr:rowOff>
                  </to>
                </anchor>
              </controlPr>
            </control>
          </mc:Choice>
        </mc:AlternateContent>
        <mc:AlternateContent xmlns:mc="http://schemas.openxmlformats.org/markup-compatibility/2006">
          <mc:Choice Requires="x14">
            <control shapeId="22556" r:id="rId23" name="Check Box 28">
              <controlPr defaultSize="0" autoFill="0" autoLine="0" autoPict="0">
                <anchor moveWithCells="1">
                  <from>
                    <xdr:col>22</xdr:col>
                    <xdr:colOff>152400</xdr:colOff>
                    <xdr:row>23</xdr:row>
                    <xdr:rowOff>0</xdr:rowOff>
                  </from>
                  <to>
                    <xdr:col>23</xdr:col>
                    <xdr:colOff>28575</xdr:colOff>
                    <xdr:row>23</xdr:row>
                    <xdr:rowOff>142875</xdr:rowOff>
                  </to>
                </anchor>
              </controlPr>
            </control>
          </mc:Choice>
        </mc:AlternateContent>
        <mc:AlternateContent xmlns:mc="http://schemas.openxmlformats.org/markup-compatibility/2006">
          <mc:Choice Requires="x14">
            <control shapeId="22557" r:id="rId24" name="Check Box 29">
              <controlPr defaultSize="0" autoFill="0" autoLine="0" autoPict="0">
                <anchor moveWithCells="1">
                  <from>
                    <xdr:col>39</xdr:col>
                    <xdr:colOff>152400</xdr:colOff>
                    <xdr:row>23</xdr:row>
                    <xdr:rowOff>0</xdr:rowOff>
                  </from>
                  <to>
                    <xdr:col>40</xdr:col>
                    <xdr:colOff>28575</xdr:colOff>
                    <xdr:row>23</xdr:row>
                    <xdr:rowOff>152400</xdr:rowOff>
                  </to>
                </anchor>
              </controlPr>
            </control>
          </mc:Choice>
        </mc:AlternateContent>
        <mc:AlternateContent xmlns:mc="http://schemas.openxmlformats.org/markup-compatibility/2006">
          <mc:Choice Requires="x14">
            <control shapeId="22558" r:id="rId25" name="Check Box 30">
              <controlPr defaultSize="0" autoFill="0" autoLine="0" autoPict="0">
                <anchor moveWithCells="1">
                  <from>
                    <xdr:col>39</xdr:col>
                    <xdr:colOff>152400</xdr:colOff>
                    <xdr:row>23</xdr:row>
                    <xdr:rowOff>0</xdr:rowOff>
                  </from>
                  <to>
                    <xdr:col>40</xdr:col>
                    <xdr:colOff>28575</xdr:colOff>
                    <xdr:row>23</xdr:row>
                    <xdr:rowOff>142875</xdr:rowOff>
                  </to>
                </anchor>
              </controlPr>
            </control>
          </mc:Choice>
        </mc:AlternateContent>
        <mc:AlternateContent xmlns:mc="http://schemas.openxmlformats.org/markup-compatibility/2006">
          <mc:Choice Requires="x14">
            <control shapeId="22559" r:id="rId26" name="Check Box 31">
              <controlPr defaultSize="0" autoFill="0" autoLine="0" autoPict="0">
                <anchor moveWithCells="1">
                  <from>
                    <xdr:col>39</xdr:col>
                    <xdr:colOff>152400</xdr:colOff>
                    <xdr:row>23</xdr:row>
                    <xdr:rowOff>0</xdr:rowOff>
                  </from>
                  <to>
                    <xdr:col>40</xdr:col>
                    <xdr:colOff>28575</xdr:colOff>
                    <xdr:row>23</xdr:row>
                    <xdr:rowOff>152400</xdr:rowOff>
                  </to>
                </anchor>
              </controlPr>
            </control>
          </mc:Choice>
        </mc:AlternateContent>
        <mc:AlternateContent xmlns:mc="http://schemas.openxmlformats.org/markup-compatibility/2006">
          <mc:Choice Requires="x14">
            <control shapeId="22560" r:id="rId27" name="Check Box 32">
              <controlPr defaultSize="0" autoFill="0" autoLine="0" autoPict="0">
                <anchor moveWithCells="1">
                  <from>
                    <xdr:col>39</xdr:col>
                    <xdr:colOff>152400</xdr:colOff>
                    <xdr:row>23</xdr:row>
                    <xdr:rowOff>0</xdr:rowOff>
                  </from>
                  <to>
                    <xdr:col>40</xdr:col>
                    <xdr:colOff>28575</xdr:colOff>
                    <xdr:row>23</xdr:row>
                    <xdr:rowOff>171450</xdr:rowOff>
                  </to>
                </anchor>
              </controlPr>
            </control>
          </mc:Choice>
        </mc:AlternateContent>
        <mc:AlternateContent xmlns:mc="http://schemas.openxmlformats.org/markup-compatibility/2006">
          <mc:Choice Requires="x14">
            <control shapeId="22561" r:id="rId28" name="Check Box 33">
              <controlPr defaultSize="0" autoFill="0" autoLine="0" autoPict="0">
                <anchor moveWithCells="1">
                  <from>
                    <xdr:col>39</xdr:col>
                    <xdr:colOff>152400</xdr:colOff>
                    <xdr:row>23</xdr:row>
                    <xdr:rowOff>0</xdr:rowOff>
                  </from>
                  <to>
                    <xdr:col>40</xdr:col>
                    <xdr:colOff>28575</xdr:colOff>
                    <xdr:row>23</xdr:row>
                    <xdr:rowOff>142875</xdr:rowOff>
                  </to>
                </anchor>
              </controlPr>
            </control>
          </mc:Choice>
        </mc:AlternateContent>
        <mc:AlternateContent xmlns:mc="http://schemas.openxmlformats.org/markup-compatibility/2006">
          <mc:Choice Requires="x14">
            <control shapeId="22562" r:id="rId29" name="Check Box 34">
              <controlPr defaultSize="0" autoFill="0" autoLine="0" autoPict="0">
                <anchor moveWithCells="1">
                  <from>
                    <xdr:col>22</xdr:col>
                    <xdr:colOff>152400</xdr:colOff>
                    <xdr:row>24</xdr:row>
                    <xdr:rowOff>0</xdr:rowOff>
                  </from>
                  <to>
                    <xdr:col>23</xdr:col>
                    <xdr:colOff>28575</xdr:colOff>
                    <xdr:row>24</xdr:row>
                    <xdr:rowOff>152400</xdr:rowOff>
                  </to>
                </anchor>
              </controlPr>
            </control>
          </mc:Choice>
        </mc:AlternateContent>
        <mc:AlternateContent xmlns:mc="http://schemas.openxmlformats.org/markup-compatibility/2006">
          <mc:Choice Requires="x14">
            <control shapeId="22563" r:id="rId30" name="Check Box 35">
              <controlPr defaultSize="0" autoFill="0" autoLine="0" autoPict="0">
                <anchor moveWithCells="1">
                  <from>
                    <xdr:col>22</xdr:col>
                    <xdr:colOff>152400</xdr:colOff>
                    <xdr:row>24</xdr:row>
                    <xdr:rowOff>0</xdr:rowOff>
                  </from>
                  <to>
                    <xdr:col>23</xdr:col>
                    <xdr:colOff>28575</xdr:colOff>
                    <xdr:row>24</xdr:row>
                    <xdr:rowOff>142875</xdr:rowOff>
                  </to>
                </anchor>
              </controlPr>
            </control>
          </mc:Choice>
        </mc:AlternateContent>
        <mc:AlternateContent xmlns:mc="http://schemas.openxmlformats.org/markup-compatibility/2006">
          <mc:Choice Requires="x14">
            <control shapeId="22564" r:id="rId31" name="Check Box 36">
              <controlPr defaultSize="0" autoFill="0" autoLine="0" autoPict="0">
                <anchor moveWithCells="1">
                  <from>
                    <xdr:col>22</xdr:col>
                    <xdr:colOff>152400</xdr:colOff>
                    <xdr:row>24</xdr:row>
                    <xdr:rowOff>0</xdr:rowOff>
                  </from>
                  <to>
                    <xdr:col>23</xdr:col>
                    <xdr:colOff>28575</xdr:colOff>
                    <xdr:row>24</xdr:row>
                    <xdr:rowOff>152400</xdr:rowOff>
                  </to>
                </anchor>
              </controlPr>
            </control>
          </mc:Choice>
        </mc:AlternateContent>
        <mc:AlternateContent xmlns:mc="http://schemas.openxmlformats.org/markup-compatibility/2006">
          <mc:Choice Requires="x14">
            <control shapeId="22565" r:id="rId32" name="Check Box 37">
              <controlPr defaultSize="0" autoFill="0" autoLine="0" autoPict="0">
                <anchor moveWithCells="1">
                  <from>
                    <xdr:col>22</xdr:col>
                    <xdr:colOff>152400</xdr:colOff>
                    <xdr:row>24</xdr:row>
                    <xdr:rowOff>0</xdr:rowOff>
                  </from>
                  <to>
                    <xdr:col>23</xdr:col>
                    <xdr:colOff>28575</xdr:colOff>
                    <xdr:row>24</xdr:row>
                    <xdr:rowOff>171450</xdr:rowOff>
                  </to>
                </anchor>
              </controlPr>
            </control>
          </mc:Choice>
        </mc:AlternateContent>
        <mc:AlternateContent xmlns:mc="http://schemas.openxmlformats.org/markup-compatibility/2006">
          <mc:Choice Requires="x14">
            <control shapeId="22566" r:id="rId33" name="Check Box 38">
              <controlPr defaultSize="0" autoFill="0" autoLine="0" autoPict="0">
                <anchor moveWithCells="1">
                  <from>
                    <xdr:col>22</xdr:col>
                    <xdr:colOff>152400</xdr:colOff>
                    <xdr:row>24</xdr:row>
                    <xdr:rowOff>0</xdr:rowOff>
                  </from>
                  <to>
                    <xdr:col>23</xdr:col>
                    <xdr:colOff>28575</xdr:colOff>
                    <xdr:row>24</xdr:row>
                    <xdr:rowOff>142875</xdr:rowOff>
                  </to>
                </anchor>
              </controlPr>
            </control>
          </mc:Choice>
        </mc:AlternateContent>
        <mc:AlternateContent xmlns:mc="http://schemas.openxmlformats.org/markup-compatibility/2006">
          <mc:Choice Requires="x14">
            <control shapeId="22567" r:id="rId34" name="Check Box 39">
              <controlPr defaultSize="0" autoFill="0" autoLine="0" autoPict="0">
                <anchor moveWithCells="1">
                  <from>
                    <xdr:col>22</xdr:col>
                    <xdr:colOff>152400</xdr:colOff>
                    <xdr:row>25</xdr:row>
                    <xdr:rowOff>0</xdr:rowOff>
                  </from>
                  <to>
                    <xdr:col>23</xdr:col>
                    <xdr:colOff>28575</xdr:colOff>
                    <xdr:row>25</xdr:row>
                    <xdr:rowOff>152400</xdr:rowOff>
                  </to>
                </anchor>
              </controlPr>
            </control>
          </mc:Choice>
        </mc:AlternateContent>
        <mc:AlternateContent xmlns:mc="http://schemas.openxmlformats.org/markup-compatibility/2006">
          <mc:Choice Requires="x14">
            <control shapeId="22568" r:id="rId35" name="Check Box 40">
              <controlPr defaultSize="0" autoFill="0" autoLine="0" autoPict="0">
                <anchor moveWithCells="1">
                  <from>
                    <xdr:col>22</xdr:col>
                    <xdr:colOff>152400</xdr:colOff>
                    <xdr:row>25</xdr:row>
                    <xdr:rowOff>0</xdr:rowOff>
                  </from>
                  <to>
                    <xdr:col>23</xdr:col>
                    <xdr:colOff>28575</xdr:colOff>
                    <xdr:row>25</xdr:row>
                    <xdr:rowOff>142875</xdr:rowOff>
                  </to>
                </anchor>
              </controlPr>
            </control>
          </mc:Choice>
        </mc:AlternateContent>
        <mc:AlternateContent xmlns:mc="http://schemas.openxmlformats.org/markup-compatibility/2006">
          <mc:Choice Requires="x14">
            <control shapeId="22569" r:id="rId36" name="Check Box 41">
              <controlPr defaultSize="0" autoFill="0" autoLine="0" autoPict="0">
                <anchor moveWithCells="1">
                  <from>
                    <xdr:col>22</xdr:col>
                    <xdr:colOff>152400</xdr:colOff>
                    <xdr:row>25</xdr:row>
                    <xdr:rowOff>0</xdr:rowOff>
                  </from>
                  <to>
                    <xdr:col>23</xdr:col>
                    <xdr:colOff>28575</xdr:colOff>
                    <xdr:row>25</xdr:row>
                    <xdr:rowOff>152400</xdr:rowOff>
                  </to>
                </anchor>
              </controlPr>
            </control>
          </mc:Choice>
        </mc:AlternateContent>
        <mc:AlternateContent xmlns:mc="http://schemas.openxmlformats.org/markup-compatibility/2006">
          <mc:Choice Requires="x14">
            <control shapeId="22570" r:id="rId37" name="Check Box 42">
              <controlPr defaultSize="0" autoFill="0" autoLine="0" autoPict="0">
                <anchor moveWithCells="1">
                  <from>
                    <xdr:col>22</xdr:col>
                    <xdr:colOff>152400</xdr:colOff>
                    <xdr:row>25</xdr:row>
                    <xdr:rowOff>0</xdr:rowOff>
                  </from>
                  <to>
                    <xdr:col>23</xdr:col>
                    <xdr:colOff>28575</xdr:colOff>
                    <xdr:row>25</xdr:row>
                    <xdr:rowOff>171450</xdr:rowOff>
                  </to>
                </anchor>
              </controlPr>
            </control>
          </mc:Choice>
        </mc:AlternateContent>
        <mc:AlternateContent xmlns:mc="http://schemas.openxmlformats.org/markup-compatibility/2006">
          <mc:Choice Requires="x14">
            <control shapeId="22571" r:id="rId38" name="Check Box 43">
              <controlPr defaultSize="0" autoFill="0" autoLine="0" autoPict="0">
                <anchor moveWithCells="1">
                  <from>
                    <xdr:col>22</xdr:col>
                    <xdr:colOff>152400</xdr:colOff>
                    <xdr:row>25</xdr:row>
                    <xdr:rowOff>0</xdr:rowOff>
                  </from>
                  <to>
                    <xdr:col>23</xdr:col>
                    <xdr:colOff>28575</xdr:colOff>
                    <xdr:row>25</xdr:row>
                    <xdr:rowOff>142875</xdr:rowOff>
                  </to>
                </anchor>
              </controlPr>
            </control>
          </mc:Choice>
        </mc:AlternateContent>
        <mc:AlternateContent xmlns:mc="http://schemas.openxmlformats.org/markup-compatibility/2006">
          <mc:Choice Requires="x14">
            <control shapeId="22584" r:id="rId39" name="Check Box 56">
              <controlPr defaultSize="0" autoFill="0" autoLine="0" autoPict="0">
                <anchor moveWithCells="1">
                  <from>
                    <xdr:col>43</xdr:col>
                    <xdr:colOff>152400</xdr:colOff>
                    <xdr:row>31</xdr:row>
                    <xdr:rowOff>0</xdr:rowOff>
                  </from>
                  <to>
                    <xdr:col>44</xdr:col>
                    <xdr:colOff>28575</xdr:colOff>
                    <xdr:row>31</xdr:row>
                    <xdr:rowOff>152400</xdr:rowOff>
                  </to>
                </anchor>
              </controlPr>
            </control>
          </mc:Choice>
        </mc:AlternateContent>
        <mc:AlternateContent xmlns:mc="http://schemas.openxmlformats.org/markup-compatibility/2006">
          <mc:Choice Requires="x14">
            <control shapeId="22585" r:id="rId40" name="Check Box 57">
              <controlPr defaultSize="0" autoFill="0" autoLine="0" autoPict="0">
                <anchor moveWithCells="1">
                  <from>
                    <xdr:col>43</xdr:col>
                    <xdr:colOff>152400</xdr:colOff>
                    <xdr:row>31</xdr:row>
                    <xdr:rowOff>152400</xdr:rowOff>
                  </from>
                  <to>
                    <xdr:col>44</xdr:col>
                    <xdr:colOff>28575</xdr:colOff>
                    <xdr:row>33</xdr:row>
                    <xdr:rowOff>0</xdr:rowOff>
                  </to>
                </anchor>
              </controlPr>
            </control>
          </mc:Choice>
        </mc:AlternateContent>
        <mc:AlternateContent xmlns:mc="http://schemas.openxmlformats.org/markup-compatibility/2006">
          <mc:Choice Requires="x14">
            <control shapeId="22574" r:id="rId41" name="Check Box 46">
              <controlPr defaultSize="0" autoFill="0" autoLine="0" autoPict="0">
                <anchor moveWithCells="1">
                  <from>
                    <xdr:col>43</xdr:col>
                    <xdr:colOff>152400</xdr:colOff>
                    <xdr:row>30</xdr:row>
                    <xdr:rowOff>152400</xdr:rowOff>
                  </from>
                  <to>
                    <xdr:col>44</xdr:col>
                    <xdr:colOff>28575</xdr:colOff>
                    <xdr:row>31</xdr:row>
                    <xdr:rowOff>85725</xdr:rowOff>
                  </to>
                </anchor>
              </controlPr>
            </control>
          </mc:Choice>
        </mc:AlternateContent>
        <mc:AlternateContent xmlns:mc="http://schemas.openxmlformats.org/markup-compatibility/2006">
          <mc:Choice Requires="x14">
            <control shapeId="22582" r:id="rId42" name="Check Box 54">
              <controlPr defaultSize="0" autoFill="0" autoLine="0" autoPict="0">
                <anchor moveWithCells="1">
                  <from>
                    <xdr:col>43</xdr:col>
                    <xdr:colOff>152400</xdr:colOff>
                    <xdr:row>30</xdr:row>
                    <xdr:rowOff>0</xdr:rowOff>
                  </from>
                  <to>
                    <xdr:col>44</xdr:col>
                    <xdr:colOff>28575</xdr:colOff>
                    <xdr:row>30</xdr:row>
                    <xdr:rowOff>152400</xdr:rowOff>
                  </to>
                </anchor>
              </controlPr>
            </control>
          </mc:Choice>
        </mc:AlternateContent>
        <mc:AlternateContent xmlns:mc="http://schemas.openxmlformats.org/markup-compatibility/2006">
          <mc:Choice Requires="x14">
            <control shapeId="22583" r:id="rId43" name="Check Box 55">
              <controlPr defaultSize="0" autoFill="0" autoLine="0" autoPict="0">
                <anchor moveWithCells="1">
                  <from>
                    <xdr:col>43</xdr:col>
                    <xdr:colOff>152400</xdr:colOff>
                    <xdr:row>30</xdr:row>
                    <xdr:rowOff>152400</xdr:rowOff>
                  </from>
                  <to>
                    <xdr:col>44</xdr:col>
                    <xdr:colOff>28575</xdr:colOff>
                    <xdr:row>31</xdr:row>
                    <xdr:rowOff>85725</xdr:rowOff>
                  </to>
                </anchor>
              </controlPr>
            </control>
          </mc:Choice>
        </mc:AlternateContent>
        <mc:AlternateContent xmlns:mc="http://schemas.openxmlformats.org/markup-compatibility/2006">
          <mc:Choice Requires="x14">
            <control shapeId="22594" r:id="rId44" name="Check Box 66">
              <controlPr defaultSize="0" autoFill="0" autoLine="0" autoPict="0">
                <anchor moveWithCells="1">
                  <from>
                    <xdr:col>43</xdr:col>
                    <xdr:colOff>152400</xdr:colOff>
                    <xdr:row>30</xdr:row>
                    <xdr:rowOff>0</xdr:rowOff>
                  </from>
                  <to>
                    <xdr:col>44</xdr:col>
                    <xdr:colOff>28575</xdr:colOff>
                    <xdr:row>30</xdr:row>
                    <xdr:rowOff>152400</xdr:rowOff>
                  </to>
                </anchor>
              </controlPr>
            </control>
          </mc:Choice>
        </mc:AlternateContent>
        <mc:AlternateContent xmlns:mc="http://schemas.openxmlformats.org/markup-compatibility/2006">
          <mc:Choice Requires="x14">
            <control shapeId="22595" r:id="rId45" name="Check Box 67">
              <controlPr defaultSize="0" autoFill="0" autoLine="0" autoPict="0">
                <anchor moveWithCells="1">
                  <from>
                    <xdr:col>43</xdr:col>
                    <xdr:colOff>152400</xdr:colOff>
                    <xdr:row>30</xdr:row>
                    <xdr:rowOff>152400</xdr:rowOff>
                  </from>
                  <to>
                    <xdr:col>44</xdr:col>
                    <xdr:colOff>28575</xdr:colOff>
                    <xdr:row>31</xdr:row>
                    <xdr:rowOff>85725</xdr:rowOff>
                  </to>
                </anchor>
              </controlPr>
            </control>
          </mc:Choice>
        </mc:AlternateContent>
        <mc:AlternateContent xmlns:mc="http://schemas.openxmlformats.org/markup-compatibility/2006">
          <mc:Choice Requires="x14">
            <control shapeId="22596" r:id="rId46" name="Check Box 68">
              <controlPr defaultSize="0" autoFill="0" autoLine="0" autoPict="0">
                <anchor moveWithCells="1">
                  <from>
                    <xdr:col>43</xdr:col>
                    <xdr:colOff>152400</xdr:colOff>
                    <xdr:row>31</xdr:row>
                    <xdr:rowOff>0</xdr:rowOff>
                  </from>
                  <to>
                    <xdr:col>44</xdr:col>
                    <xdr:colOff>28575</xdr:colOff>
                    <xdr:row>31</xdr:row>
                    <xdr:rowOff>152400</xdr:rowOff>
                  </to>
                </anchor>
              </controlPr>
            </control>
          </mc:Choice>
        </mc:AlternateContent>
        <mc:AlternateContent xmlns:mc="http://schemas.openxmlformats.org/markup-compatibility/2006">
          <mc:Choice Requires="x14">
            <control shapeId="22597" r:id="rId47" name="Check Box 69">
              <controlPr defaultSize="0" autoFill="0" autoLine="0" autoPict="0">
                <anchor moveWithCells="1">
                  <from>
                    <xdr:col>43</xdr:col>
                    <xdr:colOff>152400</xdr:colOff>
                    <xdr:row>31</xdr:row>
                    <xdr:rowOff>152400</xdr:rowOff>
                  </from>
                  <to>
                    <xdr:col>44</xdr:col>
                    <xdr:colOff>28575</xdr:colOff>
                    <xdr:row>33</xdr:row>
                    <xdr:rowOff>0</xdr:rowOff>
                  </to>
                </anchor>
              </controlPr>
            </control>
          </mc:Choice>
        </mc:AlternateContent>
        <mc:AlternateContent xmlns:mc="http://schemas.openxmlformats.org/markup-compatibility/2006">
          <mc:Choice Requires="x14">
            <control shapeId="22572" r:id="rId48" name="Check Box 44">
              <controlPr defaultSize="0" autoFill="0" autoLine="0" autoPict="0">
                <anchor moveWithCells="1">
                  <from>
                    <xdr:col>43</xdr:col>
                    <xdr:colOff>152400</xdr:colOff>
                    <xdr:row>29</xdr:row>
                    <xdr:rowOff>0</xdr:rowOff>
                  </from>
                  <to>
                    <xdr:col>44</xdr:col>
                    <xdr:colOff>28575</xdr:colOff>
                    <xdr:row>29</xdr:row>
                    <xdr:rowOff>152400</xdr:rowOff>
                  </to>
                </anchor>
              </controlPr>
            </control>
          </mc:Choice>
        </mc:AlternateContent>
        <mc:AlternateContent xmlns:mc="http://schemas.openxmlformats.org/markup-compatibility/2006">
          <mc:Choice Requires="x14">
            <control shapeId="22573" r:id="rId49" name="Check Box 45">
              <controlPr defaultSize="0" autoFill="0" autoLine="0" autoPict="0">
                <anchor moveWithCells="1">
                  <from>
                    <xdr:col>43</xdr:col>
                    <xdr:colOff>152400</xdr:colOff>
                    <xdr:row>29</xdr:row>
                    <xdr:rowOff>152400</xdr:rowOff>
                  </from>
                  <to>
                    <xdr:col>44</xdr:col>
                    <xdr:colOff>28575</xdr:colOff>
                    <xdr:row>30</xdr:row>
                    <xdr:rowOff>85725</xdr:rowOff>
                  </to>
                </anchor>
              </controlPr>
            </control>
          </mc:Choice>
        </mc:AlternateContent>
        <mc:AlternateContent xmlns:mc="http://schemas.openxmlformats.org/markup-compatibility/2006">
          <mc:Choice Requires="x14">
            <control shapeId="22602" r:id="rId50" name="Check Box 74">
              <controlPr defaultSize="0" autoFill="0" autoLine="0" autoPict="0">
                <anchor moveWithCells="1">
                  <from>
                    <xdr:col>43</xdr:col>
                    <xdr:colOff>152400</xdr:colOff>
                    <xdr:row>38</xdr:row>
                    <xdr:rowOff>142875</xdr:rowOff>
                  </from>
                  <to>
                    <xdr:col>44</xdr:col>
                    <xdr:colOff>28575</xdr:colOff>
                    <xdr:row>39</xdr:row>
                    <xdr:rowOff>47625</xdr:rowOff>
                  </to>
                </anchor>
              </controlPr>
            </control>
          </mc:Choice>
        </mc:AlternateContent>
        <mc:AlternateContent xmlns:mc="http://schemas.openxmlformats.org/markup-compatibility/2006">
          <mc:Choice Requires="x14">
            <control shapeId="22603" r:id="rId51" name="Check Box 75">
              <controlPr defaultSize="0" autoFill="0" autoLine="0" autoPict="0">
                <anchor moveWithCells="1">
                  <from>
                    <xdr:col>43</xdr:col>
                    <xdr:colOff>152400</xdr:colOff>
                    <xdr:row>39</xdr:row>
                    <xdr:rowOff>0</xdr:rowOff>
                  </from>
                  <to>
                    <xdr:col>44</xdr:col>
                    <xdr:colOff>28575</xdr:colOff>
                    <xdr:row>39</xdr:row>
                    <xdr:rowOff>161925</xdr:rowOff>
                  </to>
                </anchor>
              </controlPr>
            </control>
          </mc:Choice>
        </mc:AlternateContent>
        <mc:AlternateContent xmlns:mc="http://schemas.openxmlformats.org/markup-compatibility/2006">
          <mc:Choice Requires="x14">
            <control shapeId="22604" r:id="rId52" name="Check Box 76">
              <controlPr defaultSize="0" autoFill="0" autoLine="0" autoPict="0">
                <anchor moveWithCells="1">
                  <from>
                    <xdr:col>43</xdr:col>
                    <xdr:colOff>152400</xdr:colOff>
                    <xdr:row>38</xdr:row>
                    <xdr:rowOff>152400</xdr:rowOff>
                  </from>
                  <to>
                    <xdr:col>44</xdr:col>
                    <xdr:colOff>28575</xdr:colOff>
                    <xdr:row>39</xdr:row>
                    <xdr:rowOff>47625</xdr:rowOff>
                  </to>
                </anchor>
              </controlPr>
            </control>
          </mc:Choice>
        </mc:AlternateContent>
        <mc:AlternateContent xmlns:mc="http://schemas.openxmlformats.org/markup-compatibility/2006">
          <mc:Choice Requires="x14">
            <control shapeId="22605" r:id="rId53" name="Check Box 77">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06" r:id="rId54" name="Check Box 78">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07" r:id="rId55" name="Check Box 79">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08" r:id="rId56" name="Check Box 80">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09" r:id="rId57" name="Check Box 81">
              <controlPr defaultSize="0" autoFill="0" autoLine="0" autoPict="0">
                <anchor moveWithCells="1">
                  <from>
                    <xdr:col>43</xdr:col>
                    <xdr:colOff>152400</xdr:colOff>
                    <xdr:row>39</xdr:row>
                    <xdr:rowOff>152400</xdr:rowOff>
                  </from>
                  <to>
                    <xdr:col>44</xdr:col>
                    <xdr:colOff>28575</xdr:colOff>
                    <xdr:row>40</xdr:row>
                    <xdr:rowOff>85725</xdr:rowOff>
                  </to>
                </anchor>
              </controlPr>
            </control>
          </mc:Choice>
        </mc:AlternateContent>
        <mc:AlternateContent xmlns:mc="http://schemas.openxmlformats.org/markup-compatibility/2006">
          <mc:Choice Requires="x14">
            <control shapeId="22610" r:id="rId58" name="Check Box 82">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11" r:id="rId59" name="Check Box 83">
              <controlPr defaultSize="0" autoFill="0" autoLine="0" autoPict="0">
                <anchor moveWithCells="1">
                  <from>
                    <xdr:col>43</xdr:col>
                    <xdr:colOff>152400</xdr:colOff>
                    <xdr:row>39</xdr:row>
                    <xdr:rowOff>152400</xdr:rowOff>
                  </from>
                  <to>
                    <xdr:col>44</xdr:col>
                    <xdr:colOff>28575</xdr:colOff>
                    <xdr:row>40</xdr:row>
                    <xdr:rowOff>85725</xdr:rowOff>
                  </to>
                </anchor>
              </controlPr>
            </control>
          </mc:Choice>
        </mc:AlternateContent>
        <mc:AlternateContent xmlns:mc="http://schemas.openxmlformats.org/markup-compatibility/2006">
          <mc:Choice Requires="x14">
            <control shapeId="22612" r:id="rId60" name="Check Box 84">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13" r:id="rId61" name="Check Box 85">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14" r:id="rId62" name="Check Box 86">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15" r:id="rId63" name="Check Box 87">
              <controlPr defaultSize="0" autoFill="0" autoLine="0" autoPict="0">
                <anchor moveWithCells="1">
                  <from>
                    <xdr:col>43</xdr:col>
                    <xdr:colOff>152400</xdr:colOff>
                    <xdr:row>39</xdr:row>
                    <xdr:rowOff>152400</xdr:rowOff>
                  </from>
                  <to>
                    <xdr:col>44</xdr:col>
                    <xdr:colOff>28575</xdr:colOff>
                    <xdr:row>40</xdr:row>
                    <xdr:rowOff>85725</xdr:rowOff>
                  </to>
                </anchor>
              </controlPr>
            </control>
          </mc:Choice>
        </mc:AlternateContent>
        <mc:AlternateContent xmlns:mc="http://schemas.openxmlformats.org/markup-compatibility/2006">
          <mc:Choice Requires="x14">
            <control shapeId="22591" r:id="rId64" name="Check Box 63">
              <controlPr defaultSize="0" autoFill="0" autoLine="0" autoPict="0">
                <anchor moveWithCells="1">
                  <from>
                    <xdr:col>43</xdr:col>
                    <xdr:colOff>152400</xdr:colOff>
                    <xdr:row>36</xdr:row>
                    <xdr:rowOff>152400</xdr:rowOff>
                  </from>
                  <to>
                    <xdr:col>44</xdr:col>
                    <xdr:colOff>28575</xdr:colOff>
                    <xdr:row>38</xdr:row>
                    <xdr:rowOff>0</xdr:rowOff>
                  </to>
                </anchor>
              </controlPr>
            </control>
          </mc:Choice>
        </mc:AlternateContent>
        <mc:AlternateContent xmlns:mc="http://schemas.openxmlformats.org/markup-compatibility/2006">
          <mc:Choice Requires="x14">
            <control shapeId="22592" r:id="rId65" name="Check Box 64">
              <controlPr defaultSize="0" autoFill="0" autoLine="0" autoPict="0">
                <anchor moveWithCells="1">
                  <from>
                    <xdr:col>43</xdr:col>
                    <xdr:colOff>152400</xdr:colOff>
                    <xdr:row>36</xdr:row>
                    <xdr:rowOff>0</xdr:rowOff>
                  </from>
                  <to>
                    <xdr:col>44</xdr:col>
                    <xdr:colOff>28575</xdr:colOff>
                    <xdr:row>36</xdr:row>
                    <xdr:rowOff>152400</xdr:rowOff>
                  </to>
                </anchor>
              </controlPr>
            </control>
          </mc:Choice>
        </mc:AlternateContent>
        <mc:AlternateContent xmlns:mc="http://schemas.openxmlformats.org/markup-compatibility/2006">
          <mc:Choice Requires="x14">
            <control shapeId="22593" r:id="rId66" name="Check Box 65">
              <controlPr defaultSize="0" autoFill="0" autoLine="0" autoPict="0">
                <anchor moveWithCells="1">
                  <from>
                    <xdr:col>43</xdr:col>
                    <xdr:colOff>152400</xdr:colOff>
                    <xdr:row>36</xdr:row>
                    <xdr:rowOff>152400</xdr:rowOff>
                  </from>
                  <to>
                    <xdr:col>44</xdr:col>
                    <xdr:colOff>28575</xdr:colOff>
                    <xdr:row>38</xdr:row>
                    <xdr:rowOff>0</xdr:rowOff>
                  </to>
                </anchor>
              </controlPr>
            </control>
          </mc:Choice>
        </mc:AlternateContent>
        <mc:AlternateContent xmlns:mc="http://schemas.openxmlformats.org/markup-compatibility/2006">
          <mc:Choice Requires="x14">
            <control shapeId="22600" r:id="rId67" name="Check Box 72">
              <controlPr defaultSize="0" autoFill="0" autoLine="0" autoPict="0">
                <anchor moveWithCells="1">
                  <from>
                    <xdr:col>43</xdr:col>
                    <xdr:colOff>152400</xdr:colOff>
                    <xdr:row>36</xdr:row>
                    <xdr:rowOff>0</xdr:rowOff>
                  </from>
                  <to>
                    <xdr:col>44</xdr:col>
                    <xdr:colOff>28575</xdr:colOff>
                    <xdr:row>36</xdr:row>
                    <xdr:rowOff>152400</xdr:rowOff>
                  </to>
                </anchor>
              </controlPr>
            </control>
          </mc:Choice>
        </mc:AlternateContent>
        <mc:AlternateContent xmlns:mc="http://schemas.openxmlformats.org/markup-compatibility/2006">
          <mc:Choice Requires="x14">
            <control shapeId="22601" r:id="rId68" name="Check Box 73">
              <controlPr defaultSize="0" autoFill="0" autoLine="0" autoPict="0">
                <anchor moveWithCells="1">
                  <from>
                    <xdr:col>43</xdr:col>
                    <xdr:colOff>152400</xdr:colOff>
                    <xdr:row>36</xdr:row>
                    <xdr:rowOff>152400</xdr:rowOff>
                  </from>
                  <to>
                    <xdr:col>44</xdr:col>
                    <xdr:colOff>28575</xdr:colOff>
                    <xdr:row>38</xdr:row>
                    <xdr:rowOff>0</xdr:rowOff>
                  </to>
                </anchor>
              </controlPr>
            </control>
          </mc:Choice>
        </mc:AlternateContent>
        <mc:AlternateContent xmlns:mc="http://schemas.openxmlformats.org/markup-compatibility/2006">
          <mc:Choice Requires="x14">
            <control shapeId="22575" r:id="rId69" name="Check Box 47">
              <controlPr defaultSize="0" autoFill="0" autoLine="0" autoPict="0">
                <anchor moveWithCells="1">
                  <from>
                    <xdr:col>43</xdr:col>
                    <xdr:colOff>152400</xdr:colOff>
                    <xdr:row>33</xdr:row>
                    <xdr:rowOff>142875</xdr:rowOff>
                  </from>
                  <to>
                    <xdr:col>44</xdr:col>
                    <xdr:colOff>28575</xdr:colOff>
                    <xdr:row>34</xdr:row>
                    <xdr:rowOff>47625</xdr:rowOff>
                  </to>
                </anchor>
              </controlPr>
            </control>
          </mc:Choice>
        </mc:AlternateContent>
        <mc:AlternateContent xmlns:mc="http://schemas.openxmlformats.org/markup-compatibility/2006">
          <mc:Choice Requires="x14">
            <control shapeId="22576" r:id="rId70" name="Check Box 48">
              <controlPr defaultSize="0" autoFill="0" autoLine="0" autoPict="0">
                <anchor moveWithCells="1">
                  <from>
                    <xdr:col>43</xdr:col>
                    <xdr:colOff>152400</xdr:colOff>
                    <xdr:row>34</xdr:row>
                    <xdr:rowOff>142875</xdr:rowOff>
                  </from>
                  <to>
                    <xdr:col>44</xdr:col>
                    <xdr:colOff>28575</xdr:colOff>
                    <xdr:row>36</xdr:row>
                    <xdr:rowOff>0</xdr:rowOff>
                  </to>
                </anchor>
              </controlPr>
            </control>
          </mc:Choice>
        </mc:AlternateContent>
        <mc:AlternateContent xmlns:mc="http://schemas.openxmlformats.org/markup-compatibility/2006">
          <mc:Choice Requires="x14">
            <control shapeId="22586" r:id="rId71" name="Check Box 58">
              <controlPr defaultSize="0" autoFill="0" autoLine="0" autoPict="0">
                <anchor moveWithCells="1">
                  <from>
                    <xdr:col>43</xdr:col>
                    <xdr:colOff>152400</xdr:colOff>
                    <xdr:row>33</xdr:row>
                    <xdr:rowOff>152400</xdr:rowOff>
                  </from>
                  <to>
                    <xdr:col>44</xdr:col>
                    <xdr:colOff>28575</xdr:colOff>
                    <xdr:row>34</xdr:row>
                    <xdr:rowOff>47625</xdr:rowOff>
                  </to>
                </anchor>
              </controlPr>
            </control>
          </mc:Choice>
        </mc:AlternateContent>
        <mc:AlternateContent xmlns:mc="http://schemas.openxmlformats.org/markup-compatibility/2006">
          <mc:Choice Requires="x14">
            <control shapeId="22587" r:id="rId72" name="Check Box 59">
              <controlPr defaultSize="0" autoFill="0" autoLine="0" autoPict="0">
                <anchor moveWithCells="1">
                  <from>
                    <xdr:col>43</xdr:col>
                    <xdr:colOff>152400</xdr:colOff>
                    <xdr:row>34</xdr:row>
                    <xdr:rowOff>152400</xdr:rowOff>
                  </from>
                  <to>
                    <xdr:col>44</xdr:col>
                    <xdr:colOff>28575</xdr:colOff>
                    <xdr:row>36</xdr:row>
                    <xdr:rowOff>0</xdr:rowOff>
                  </to>
                </anchor>
              </controlPr>
            </control>
          </mc:Choice>
        </mc:AlternateContent>
        <mc:AlternateContent xmlns:mc="http://schemas.openxmlformats.org/markup-compatibility/2006">
          <mc:Choice Requires="x14">
            <control shapeId="22588" r:id="rId73" name="Check Box 60">
              <controlPr defaultSize="0" autoFill="0" autoLine="0" autoPict="0">
                <anchor moveWithCells="1">
                  <from>
                    <xdr:col>43</xdr:col>
                    <xdr:colOff>152400</xdr:colOff>
                    <xdr:row>34</xdr:row>
                    <xdr:rowOff>0</xdr:rowOff>
                  </from>
                  <to>
                    <xdr:col>44</xdr:col>
                    <xdr:colOff>28575</xdr:colOff>
                    <xdr:row>34</xdr:row>
                    <xdr:rowOff>152400</xdr:rowOff>
                  </to>
                </anchor>
              </controlPr>
            </control>
          </mc:Choice>
        </mc:AlternateContent>
        <mc:AlternateContent xmlns:mc="http://schemas.openxmlformats.org/markup-compatibility/2006">
          <mc:Choice Requires="x14">
            <control shapeId="22589" r:id="rId74" name="Check Box 61">
              <controlPr defaultSize="0" autoFill="0" autoLine="0" autoPict="0">
                <anchor moveWithCells="1">
                  <from>
                    <xdr:col>43</xdr:col>
                    <xdr:colOff>152400</xdr:colOff>
                    <xdr:row>34</xdr:row>
                    <xdr:rowOff>152400</xdr:rowOff>
                  </from>
                  <to>
                    <xdr:col>44</xdr:col>
                    <xdr:colOff>28575</xdr:colOff>
                    <xdr:row>36</xdr:row>
                    <xdr:rowOff>0</xdr:rowOff>
                  </to>
                </anchor>
              </controlPr>
            </control>
          </mc:Choice>
        </mc:AlternateContent>
        <mc:AlternateContent xmlns:mc="http://schemas.openxmlformats.org/markup-compatibility/2006">
          <mc:Choice Requires="x14">
            <control shapeId="22590" r:id="rId75" name="Check Box 62">
              <controlPr defaultSize="0" autoFill="0" autoLine="0" autoPict="0">
                <anchor moveWithCells="1">
                  <from>
                    <xdr:col>43</xdr:col>
                    <xdr:colOff>152400</xdr:colOff>
                    <xdr:row>34</xdr:row>
                    <xdr:rowOff>152400</xdr:rowOff>
                  </from>
                  <to>
                    <xdr:col>44</xdr:col>
                    <xdr:colOff>28575</xdr:colOff>
                    <xdr:row>36</xdr:row>
                    <xdr:rowOff>0</xdr:rowOff>
                  </to>
                </anchor>
              </controlPr>
            </control>
          </mc:Choice>
        </mc:AlternateContent>
        <mc:AlternateContent xmlns:mc="http://schemas.openxmlformats.org/markup-compatibility/2006">
          <mc:Choice Requires="x14">
            <control shapeId="22598" r:id="rId76" name="Check Box 70">
              <controlPr defaultSize="0" autoFill="0" autoLine="0" autoPict="0">
                <anchor moveWithCells="1">
                  <from>
                    <xdr:col>43</xdr:col>
                    <xdr:colOff>152400</xdr:colOff>
                    <xdr:row>34</xdr:row>
                    <xdr:rowOff>0</xdr:rowOff>
                  </from>
                  <to>
                    <xdr:col>44</xdr:col>
                    <xdr:colOff>28575</xdr:colOff>
                    <xdr:row>34</xdr:row>
                    <xdr:rowOff>152400</xdr:rowOff>
                  </to>
                </anchor>
              </controlPr>
            </control>
          </mc:Choice>
        </mc:AlternateContent>
        <mc:AlternateContent xmlns:mc="http://schemas.openxmlformats.org/markup-compatibility/2006">
          <mc:Choice Requires="x14">
            <control shapeId="22599" r:id="rId77" name="Check Box 71">
              <controlPr defaultSize="0" autoFill="0" autoLine="0" autoPict="0">
                <anchor moveWithCells="1">
                  <from>
                    <xdr:col>43</xdr:col>
                    <xdr:colOff>152400</xdr:colOff>
                    <xdr:row>34</xdr:row>
                    <xdr:rowOff>152400</xdr:rowOff>
                  </from>
                  <to>
                    <xdr:col>44</xdr:col>
                    <xdr:colOff>28575</xdr:colOff>
                    <xdr:row>36</xdr:row>
                    <xdr:rowOff>0</xdr:rowOff>
                  </to>
                </anchor>
              </controlPr>
            </control>
          </mc:Choice>
        </mc:AlternateContent>
        <mc:AlternateContent xmlns:mc="http://schemas.openxmlformats.org/markup-compatibility/2006">
          <mc:Choice Requires="x14">
            <control shapeId="22616" r:id="rId78" name="Check Box 88">
              <controlPr defaultSize="0" autoFill="0" autoLine="0" autoPict="0">
                <anchor moveWithCells="1">
                  <from>
                    <xdr:col>43</xdr:col>
                    <xdr:colOff>152400</xdr:colOff>
                    <xdr:row>38</xdr:row>
                    <xdr:rowOff>142875</xdr:rowOff>
                  </from>
                  <to>
                    <xdr:col>44</xdr:col>
                    <xdr:colOff>28575</xdr:colOff>
                    <xdr:row>39</xdr:row>
                    <xdr:rowOff>47625</xdr:rowOff>
                  </to>
                </anchor>
              </controlPr>
            </control>
          </mc:Choice>
        </mc:AlternateContent>
        <mc:AlternateContent xmlns:mc="http://schemas.openxmlformats.org/markup-compatibility/2006">
          <mc:Choice Requires="x14">
            <control shapeId="22617" r:id="rId79" name="Check Box 89">
              <controlPr defaultSize="0" autoFill="0" autoLine="0" autoPict="0">
                <anchor moveWithCells="1">
                  <from>
                    <xdr:col>43</xdr:col>
                    <xdr:colOff>152400</xdr:colOff>
                    <xdr:row>39</xdr:row>
                    <xdr:rowOff>142875</xdr:rowOff>
                  </from>
                  <to>
                    <xdr:col>44</xdr:col>
                    <xdr:colOff>28575</xdr:colOff>
                    <xdr:row>40</xdr:row>
                    <xdr:rowOff>85725</xdr:rowOff>
                  </to>
                </anchor>
              </controlPr>
            </control>
          </mc:Choice>
        </mc:AlternateContent>
        <mc:AlternateContent xmlns:mc="http://schemas.openxmlformats.org/markup-compatibility/2006">
          <mc:Choice Requires="x14">
            <control shapeId="22618" r:id="rId80" name="Check Box 90">
              <controlPr defaultSize="0" autoFill="0" autoLine="0" autoPict="0">
                <anchor moveWithCells="1">
                  <from>
                    <xdr:col>43</xdr:col>
                    <xdr:colOff>152400</xdr:colOff>
                    <xdr:row>38</xdr:row>
                    <xdr:rowOff>152400</xdr:rowOff>
                  </from>
                  <to>
                    <xdr:col>44</xdr:col>
                    <xdr:colOff>28575</xdr:colOff>
                    <xdr:row>39</xdr:row>
                    <xdr:rowOff>47625</xdr:rowOff>
                  </to>
                </anchor>
              </controlPr>
            </control>
          </mc:Choice>
        </mc:AlternateContent>
        <mc:AlternateContent xmlns:mc="http://schemas.openxmlformats.org/markup-compatibility/2006">
          <mc:Choice Requires="x14">
            <control shapeId="22619" r:id="rId81" name="Check Box 91">
              <controlPr defaultSize="0" autoFill="0" autoLine="0" autoPict="0">
                <anchor moveWithCells="1">
                  <from>
                    <xdr:col>43</xdr:col>
                    <xdr:colOff>152400</xdr:colOff>
                    <xdr:row>39</xdr:row>
                    <xdr:rowOff>152400</xdr:rowOff>
                  </from>
                  <to>
                    <xdr:col>44</xdr:col>
                    <xdr:colOff>28575</xdr:colOff>
                    <xdr:row>40</xdr:row>
                    <xdr:rowOff>85725</xdr:rowOff>
                  </to>
                </anchor>
              </controlPr>
            </control>
          </mc:Choice>
        </mc:AlternateContent>
        <mc:AlternateContent xmlns:mc="http://schemas.openxmlformats.org/markup-compatibility/2006">
          <mc:Choice Requires="x14">
            <control shapeId="22620" r:id="rId82" name="Check Box 92">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21" r:id="rId83" name="Check Box 93">
              <controlPr defaultSize="0" autoFill="0" autoLine="0" autoPict="0">
                <anchor moveWithCells="1">
                  <from>
                    <xdr:col>43</xdr:col>
                    <xdr:colOff>152400</xdr:colOff>
                    <xdr:row>39</xdr:row>
                    <xdr:rowOff>152400</xdr:rowOff>
                  </from>
                  <to>
                    <xdr:col>44</xdr:col>
                    <xdr:colOff>28575</xdr:colOff>
                    <xdr:row>40</xdr:row>
                    <xdr:rowOff>85725</xdr:rowOff>
                  </to>
                </anchor>
              </controlPr>
            </control>
          </mc:Choice>
        </mc:AlternateContent>
        <mc:AlternateContent xmlns:mc="http://schemas.openxmlformats.org/markup-compatibility/2006">
          <mc:Choice Requires="x14">
            <control shapeId="22622" r:id="rId84" name="Check Box 94">
              <controlPr defaultSize="0" autoFill="0" autoLine="0" autoPict="0">
                <anchor moveWithCells="1">
                  <from>
                    <xdr:col>43</xdr:col>
                    <xdr:colOff>152400</xdr:colOff>
                    <xdr:row>39</xdr:row>
                    <xdr:rowOff>152400</xdr:rowOff>
                  </from>
                  <to>
                    <xdr:col>44</xdr:col>
                    <xdr:colOff>28575</xdr:colOff>
                    <xdr:row>40</xdr:row>
                    <xdr:rowOff>85725</xdr:rowOff>
                  </to>
                </anchor>
              </controlPr>
            </control>
          </mc:Choice>
        </mc:AlternateContent>
        <mc:AlternateContent xmlns:mc="http://schemas.openxmlformats.org/markup-compatibility/2006">
          <mc:Choice Requires="x14">
            <control shapeId="22623" r:id="rId85" name="Check Box 95">
              <controlPr defaultSize="0" autoFill="0" autoLine="0" autoPict="0">
                <anchor moveWithCells="1">
                  <from>
                    <xdr:col>43</xdr:col>
                    <xdr:colOff>152400</xdr:colOff>
                    <xdr:row>39</xdr:row>
                    <xdr:rowOff>0</xdr:rowOff>
                  </from>
                  <to>
                    <xdr:col>44</xdr:col>
                    <xdr:colOff>28575</xdr:colOff>
                    <xdr:row>39</xdr:row>
                    <xdr:rowOff>152400</xdr:rowOff>
                  </to>
                </anchor>
              </controlPr>
            </control>
          </mc:Choice>
        </mc:AlternateContent>
        <mc:AlternateContent xmlns:mc="http://schemas.openxmlformats.org/markup-compatibility/2006">
          <mc:Choice Requires="x14">
            <control shapeId="22624" r:id="rId86" name="Check Box 96">
              <controlPr defaultSize="0" autoFill="0" autoLine="0" autoPict="0">
                <anchor moveWithCells="1">
                  <from>
                    <xdr:col>43</xdr:col>
                    <xdr:colOff>152400</xdr:colOff>
                    <xdr:row>39</xdr:row>
                    <xdr:rowOff>152400</xdr:rowOff>
                  </from>
                  <to>
                    <xdr:col>44</xdr:col>
                    <xdr:colOff>28575</xdr:colOff>
                    <xdr:row>40</xdr:row>
                    <xdr:rowOff>85725</xdr:rowOff>
                  </to>
                </anchor>
              </controlPr>
            </control>
          </mc:Choice>
        </mc:AlternateContent>
        <mc:AlternateContent xmlns:mc="http://schemas.openxmlformats.org/markup-compatibility/2006">
          <mc:Choice Requires="x14">
            <control shapeId="22625" r:id="rId87" name="Check Box 97">
              <controlPr defaultSize="0" autoFill="0" autoLine="0" autoPict="0">
                <anchor moveWithCells="1">
                  <from>
                    <xdr:col>43</xdr:col>
                    <xdr:colOff>152400</xdr:colOff>
                    <xdr:row>40</xdr:row>
                    <xdr:rowOff>152400</xdr:rowOff>
                  </from>
                  <to>
                    <xdr:col>44</xdr:col>
                    <xdr:colOff>28575</xdr:colOff>
                    <xdr:row>42</xdr:row>
                    <xdr:rowOff>0</xdr:rowOff>
                  </to>
                </anchor>
              </controlPr>
            </control>
          </mc:Choice>
        </mc:AlternateContent>
        <mc:AlternateContent xmlns:mc="http://schemas.openxmlformats.org/markup-compatibility/2006">
          <mc:Choice Requires="x14">
            <control shapeId="22626" r:id="rId88" name="Check Box 98">
              <controlPr defaultSize="0" autoFill="0" autoLine="0" autoPict="0">
                <anchor moveWithCells="1">
                  <from>
                    <xdr:col>43</xdr:col>
                    <xdr:colOff>152400</xdr:colOff>
                    <xdr:row>40</xdr:row>
                    <xdr:rowOff>0</xdr:rowOff>
                  </from>
                  <to>
                    <xdr:col>44</xdr:col>
                    <xdr:colOff>28575</xdr:colOff>
                    <xdr:row>40</xdr:row>
                    <xdr:rowOff>152400</xdr:rowOff>
                  </to>
                </anchor>
              </controlPr>
            </control>
          </mc:Choice>
        </mc:AlternateContent>
        <mc:AlternateContent xmlns:mc="http://schemas.openxmlformats.org/markup-compatibility/2006">
          <mc:Choice Requires="x14">
            <control shapeId="22627" r:id="rId89" name="Check Box 99">
              <controlPr defaultSize="0" autoFill="0" autoLine="0" autoPict="0">
                <anchor moveWithCells="1">
                  <from>
                    <xdr:col>43</xdr:col>
                    <xdr:colOff>152400</xdr:colOff>
                    <xdr:row>40</xdr:row>
                    <xdr:rowOff>152400</xdr:rowOff>
                  </from>
                  <to>
                    <xdr:col>44</xdr:col>
                    <xdr:colOff>28575</xdr:colOff>
                    <xdr:row>42</xdr:row>
                    <xdr:rowOff>0</xdr:rowOff>
                  </to>
                </anchor>
              </controlPr>
            </control>
          </mc:Choice>
        </mc:AlternateContent>
        <mc:AlternateContent xmlns:mc="http://schemas.openxmlformats.org/markup-compatibility/2006">
          <mc:Choice Requires="x14">
            <control shapeId="22628" r:id="rId90" name="Check Box 100">
              <controlPr defaultSize="0" autoFill="0" autoLine="0" autoPict="0">
                <anchor moveWithCells="1">
                  <from>
                    <xdr:col>43</xdr:col>
                    <xdr:colOff>152400</xdr:colOff>
                    <xdr:row>40</xdr:row>
                    <xdr:rowOff>0</xdr:rowOff>
                  </from>
                  <to>
                    <xdr:col>44</xdr:col>
                    <xdr:colOff>28575</xdr:colOff>
                    <xdr:row>40</xdr:row>
                    <xdr:rowOff>152400</xdr:rowOff>
                  </to>
                </anchor>
              </controlPr>
            </control>
          </mc:Choice>
        </mc:AlternateContent>
        <mc:AlternateContent xmlns:mc="http://schemas.openxmlformats.org/markup-compatibility/2006">
          <mc:Choice Requires="x14">
            <control shapeId="22629" r:id="rId91" name="Check Box 101">
              <controlPr defaultSize="0" autoFill="0" autoLine="0" autoPict="0">
                <anchor moveWithCells="1">
                  <from>
                    <xdr:col>43</xdr:col>
                    <xdr:colOff>152400</xdr:colOff>
                    <xdr:row>40</xdr:row>
                    <xdr:rowOff>152400</xdr:rowOff>
                  </from>
                  <to>
                    <xdr:col>44</xdr:col>
                    <xdr:colOff>28575</xdr:colOff>
                    <xdr:row>42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8"/>
  <sheetViews>
    <sheetView topLeftCell="A19" zoomScale="80" zoomScaleNormal="80" workbookViewId="0">
      <selection activeCell="J3" sqref="J3"/>
    </sheetView>
  </sheetViews>
  <sheetFormatPr defaultColWidth="8.7265625" defaultRowHeight="17.25" customHeight="1" x14ac:dyDescent="0.15"/>
  <cols>
    <col min="1" max="1" width="1.26953125" style="23" customWidth="1"/>
    <col min="2" max="2" width="3.1796875" style="23" customWidth="1"/>
    <col min="3" max="3" width="6.81640625" style="23" customWidth="1"/>
    <col min="4" max="4" width="6.90625" style="23" customWidth="1"/>
    <col min="5" max="5" width="19.6328125" style="23" customWidth="1"/>
    <col min="6" max="6" width="4.453125" style="23" customWidth="1"/>
    <col min="7" max="7" width="15.81640625" style="23" customWidth="1"/>
    <col min="8" max="8" width="2.26953125" style="23" customWidth="1"/>
    <col min="9" max="9" width="4.54296875" style="23" customWidth="1"/>
    <col min="10" max="11" width="8.7265625" style="23" customWidth="1"/>
    <col min="12" max="16384" width="8.7265625" style="23"/>
  </cols>
  <sheetData>
    <row r="1" spans="2:11" ht="17.25" customHeight="1" x14ac:dyDescent="0.15">
      <c r="B1" s="113"/>
      <c r="C1" s="113"/>
      <c r="D1" s="113"/>
      <c r="E1" s="113"/>
      <c r="F1" s="113"/>
      <c r="G1" s="113"/>
    </row>
    <row r="2" spans="2:11" ht="17.25" customHeight="1" x14ac:dyDescent="0.15">
      <c r="B2" s="22" t="s">
        <v>246</v>
      </c>
      <c r="C2" s="113"/>
      <c r="D2" s="113"/>
      <c r="E2" s="113"/>
      <c r="F2" s="113"/>
      <c r="G2" s="113"/>
      <c r="J2" s="80" t="s">
        <v>220</v>
      </c>
    </row>
    <row r="3" spans="2:11" ht="17.25" customHeight="1" x14ac:dyDescent="0.15">
      <c r="B3" s="113"/>
      <c r="C3" s="113"/>
      <c r="D3" s="113"/>
      <c r="E3" s="113"/>
      <c r="F3" s="113"/>
      <c r="G3" s="104" t="str">
        <f>"東大阪福障施第"&amp;IF(J3=0,"　　　　　",J3)&amp;"号"</f>
        <v>東大阪福障施第　　　　　号</v>
      </c>
      <c r="H3" s="110"/>
      <c r="I3" s="107"/>
      <c r="J3" s="103"/>
      <c r="K3" s="107"/>
    </row>
    <row r="4" spans="2:11" ht="17.25" customHeight="1" x14ac:dyDescent="0.15">
      <c r="B4" s="113"/>
      <c r="C4" s="113"/>
      <c r="D4" s="113"/>
      <c r="E4" s="113"/>
      <c r="F4" s="113"/>
      <c r="G4" s="105" t="str">
        <f>IF(J6=0,"令和　　年　　 月　　 日",J6)</f>
        <v>令和　　年　　 月　　 日</v>
      </c>
      <c r="H4" s="111"/>
      <c r="I4" s="108"/>
      <c r="J4" s="1"/>
      <c r="K4" s="108"/>
    </row>
    <row r="5" spans="2:11" ht="17.25" customHeight="1" x14ac:dyDescent="0.15">
      <c r="B5" s="113"/>
      <c r="C5" s="113" t="s">
        <v>30</v>
      </c>
      <c r="D5" s="338" t="str">
        <f>IF(入力シート!D9="","",入力シート!D9)</f>
        <v/>
      </c>
      <c r="E5" s="338"/>
      <c r="F5" s="113"/>
      <c r="G5" s="113"/>
      <c r="J5" s="102" t="s">
        <v>221</v>
      </c>
    </row>
    <row r="6" spans="2:11" ht="17.25" customHeight="1" x14ac:dyDescent="0.15">
      <c r="B6" s="113"/>
      <c r="C6" s="113" t="s">
        <v>31</v>
      </c>
      <c r="D6" s="338" t="str">
        <f>IF(入力シート!J13="","",入力シート!J13&amp;"　"&amp;入力シート!AC13&amp;"　様")</f>
        <v/>
      </c>
      <c r="E6" s="338"/>
      <c r="F6" s="113"/>
      <c r="G6" s="113"/>
      <c r="J6" s="117"/>
    </row>
    <row r="7" spans="2:11" ht="17.25" customHeight="1" x14ac:dyDescent="0.15">
      <c r="B7" s="113"/>
      <c r="C7" s="113"/>
      <c r="D7" s="113"/>
      <c r="E7" s="113"/>
      <c r="F7" s="113"/>
      <c r="G7" s="113"/>
    </row>
    <row r="8" spans="2:11" ht="17.25" customHeight="1" x14ac:dyDescent="0.15">
      <c r="B8" s="113"/>
      <c r="C8" s="113"/>
      <c r="D8" s="113"/>
      <c r="E8" s="113"/>
      <c r="F8" s="113"/>
      <c r="G8" s="92" t="s">
        <v>36</v>
      </c>
      <c r="H8" s="109"/>
    </row>
    <row r="9" spans="2:11" ht="17.25" customHeight="1" x14ac:dyDescent="0.15">
      <c r="B9" s="113"/>
      <c r="C9" s="113"/>
      <c r="D9" s="113"/>
      <c r="E9" s="113"/>
      <c r="F9" s="113"/>
      <c r="G9" s="113"/>
    </row>
    <row r="10" spans="2:11" ht="17.25" customHeight="1" x14ac:dyDescent="0.15">
      <c r="B10" s="113"/>
      <c r="C10" s="113"/>
      <c r="D10" s="113"/>
      <c r="E10" s="113"/>
      <c r="F10" s="113"/>
      <c r="G10" s="113"/>
    </row>
    <row r="11" spans="2:11" ht="17.25" customHeight="1" x14ac:dyDescent="0.15">
      <c r="B11" s="337" t="s">
        <v>2236</v>
      </c>
      <c r="C11" s="337"/>
      <c r="D11" s="337"/>
      <c r="E11" s="337"/>
      <c r="F11" s="337"/>
      <c r="G11" s="337"/>
      <c r="H11" s="112"/>
    </row>
    <row r="12" spans="2:11" ht="17.25" customHeight="1" x14ac:dyDescent="0.15">
      <c r="B12" s="113"/>
      <c r="C12" s="113"/>
      <c r="D12" s="113"/>
      <c r="E12" s="113"/>
      <c r="F12" s="113"/>
      <c r="G12" s="113"/>
    </row>
    <row r="13" spans="2:11" ht="17.25" customHeight="1" x14ac:dyDescent="0.15">
      <c r="B13" s="113"/>
      <c r="C13" s="339" t="str">
        <f>"　令和"&amp;IF(入力シート!F5*入力シート!I5*入力シート!L5=0,"　　年　　月　　",入力シート!F5&amp;"年"&amp;入力シート!I5&amp;"月"&amp;入力シート!L5)&amp;"日付けで申請のあった東大阪市障害者施設等物価高騰対策支援金について、東大阪市障害者施設等物価高騰対策支援金交付要綱第５条の規定により下記のとおり交付しないことに決定したので通知します。"</f>
        <v>　令和　　年　　月　　日付けで申請のあった東大阪市障害者施設等物価高騰対策支援金について、東大阪市障害者施設等物価高騰対策支援金交付要綱第５条の規定により下記のとおり交付しないことに決定したので通知します。</v>
      </c>
      <c r="D13" s="339"/>
      <c r="E13" s="339"/>
      <c r="F13" s="339"/>
      <c r="G13" s="339"/>
    </row>
    <row r="14" spans="2:11" ht="17.25" customHeight="1" x14ac:dyDescent="0.15">
      <c r="B14" s="113"/>
      <c r="C14" s="339"/>
      <c r="D14" s="339"/>
      <c r="E14" s="339"/>
      <c r="F14" s="339"/>
      <c r="G14" s="339"/>
    </row>
    <row r="15" spans="2:11" ht="17.25" customHeight="1" x14ac:dyDescent="0.15">
      <c r="B15" s="113"/>
      <c r="C15" s="339"/>
      <c r="D15" s="339"/>
      <c r="E15" s="339"/>
      <c r="F15" s="339"/>
      <c r="G15" s="339"/>
    </row>
    <row r="16" spans="2:11" ht="17.25" customHeight="1" x14ac:dyDescent="0.15">
      <c r="B16" s="113"/>
      <c r="C16" s="113"/>
      <c r="D16" s="113"/>
      <c r="E16" s="113"/>
      <c r="F16" s="113"/>
      <c r="G16" s="113"/>
    </row>
    <row r="17" spans="2:7" ht="17.25" customHeight="1" x14ac:dyDescent="0.15">
      <c r="B17" s="113"/>
      <c r="C17" s="113"/>
      <c r="D17" s="113"/>
      <c r="E17" s="113"/>
      <c r="F17" s="113"/>
      <c r="G17" s="113"/>
    </row>
    <row r="18" spans="2:7" ht="17.25" customHeight="1" x14ac:dyDescent="0.15">
      <c r="B18" s="337" t="s">
        <v>247</v>
      </c>
      <c r="C18" s="337"/>
      <c r="D18" s="337"/>
      <c r="E18" s="337"/>
      <c r="F18" s="337"/>
      <c r="G18" s="337"/>
    </row>
    <row r="19" spans="2:7" ht="17.25" customHeight="1" x14ac:dyDescent="0.15">
      <c r="B19" s="113"/>
      <c r="C19" s="113"/>
      <c r="D19" s="113"/>
      <c r="E19" s="113"/>
      <c r="F19" s="113"/>
      <c r="G19" s="113"/>
    </row>
    <row r="20" spans="2:7" ht="17.25" customHeight="1" x14ac:dyDescent="0.15">
      <c r="B20" s="113"/>
      <c r="C20" s="113" t="s">
        <v>248</v>
      </c>
      <c r="D20" s="113"/>
      <c r="E20" s="113"/>
      <c r="F20" s="113"/>
      <c r="G20" s="113"/>
    </row>
    <row r="21" spans="2:7" ht="17.25" customHeight="1" x14ac:dyDescent="0.15">
      <c r="B21" s="113"/>
      <c r="C21" s="113"/>
      <c r="D21" s="113"/>
      <c r="E21" s="113"/>
      <c r="F21" s="113"/>
      <c r="G21" s="113"/>
    </row>
    <row r="22" spans="2:7" ht="17.25" customHeight="1" x14ac:dyDescent="0.15">
      <c r="B22" s="113"/>
      <c r="C22" s="113" t="s">
        <v>275</v>
      </c>
      <c r="D22" s="113"/>
      <c r="E22" s="113"/>
      <c r="F22" s="113"/>
      <c r="G22" s="113"/>
    </row>
    <row r="23" spans="2:7" ht="17.25" customHeight="1" x14ac:dyDescent="0.15">
      <c r="B23" s="113"/>
      <c r="C23" s="113"/>
      <c r="D23" s="113"/>
      <c r="E23" s="113"/>
      <c r="F23" s="113"/>
      <c r="G23" s="113"/>
    </row>
    <row r="24" spans="2:7" ht="17.25" customHeight="1" x14ac:dyDescent="0.15">
      <c r="B24" s="113"/>
      <c r="C24" s="113" t="s">
        <v>274</v>
      </c>
      <c r="D24" s="113"/>
      <c r="E24" s="113"/>
      <c r="F24" s="113"/>
      <c r="G24" s="113"/>
    </row>
    <row r="25" spans="2:7" ht="17.25" customHeight="1" x14ac:dyDescent="0.15">
      <c r="B25" s="113"/>
      <c r="C25" s="113"/>
      <c r="D25" s="113"/>
      <c r="E25" s="113"/>
      <c r="F25" s="113"/>
      <c r="G25" s="113"/>
    </row>
    <row r="26" spans="2:7" ht="17.25" customHeight="1" x14ac:dyDescent="0.15">
      <c r="B26" s="113"/>
      <c r="C26" s="113"/>
      <c r="D26" s="113"/>
      <c r="E26" s="113"/>
      <c r="F26" s="113"/>
      <c r="G26" s="113"/>
    </row>
    <row r="27" spans="2:7" ht="17.25" customHeight="1" x14ac:dyDescent="0.15">
      <c r="B27" s="113"/>
      <c r="C27" s="113"/>
      <c r="D27" s="113"/>
      <c r="E27" s="113"/>
      <c r="F27" s="113"/>
      <c r="G27" s="113"/>
    </row>
    <row r="28" spans="2:7" ht="17.25" customHeight="1" x14ac:dyDescent="0.15">
      <c r="B28" s="113"/>
      <c r="C28" s="113"/>
      <c r="D28" s="113"/>
      <c r="E28" s="113"/>
      <c r="F28" s="113"/>
      <c r="G28" s="114" t="s">
        <v>249</v>
      </c>
    </row>
  </sheetData>
  <sheetProtection selectLockedCells="1"/>
  <mergeCells count="5">
    <mergeCell ref="B18:G18"/>
    <mergeCell ref="D6:E6"/>
    <mergeCell ref="D5:E5"/>
    <mergeCell ref="B11:G11"/>
    <mergeCell ref="C13:G15"/>
  </mergeCells>
  <phoneticPr fontId="2"/>
  <dataValidations count="1">
    <dataValidation type="date" allowBlank="1" showInputMessage="1" showErrorMessage="1" prompt="mm / dd" sqref="J6" xr:uid="{00000000-0002-0000-0400-000000000000}">
      <formula1>44896</formula1>
      <formula2>45016</formula2>
    </dataValidation>
  </dataValidations>
  <pageMargins left="0.56000000000000005" right="0.41"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36"/>
  <sheetViews>
    <sheetView topLeftCell="A22" zoomScale="80" zoomScaleNormal="80" workbookViewId="0">
      <selection activeCell="J3" sqref="J3"/>
    </sheetView>
  </sheetViews>
  <sheetFormatPr defaultColWidth="8.7265625" defaultRowHeight="17.25" customHeight="1" x14ac:dyDescent="0.15"/>
  <cols>
    <col min="1" max="1" width="1.26953125" style="23" customWidth="1"/>
    <col min="2" max="2" width="3.1796875" style="23" customWidth="1"/>
    <col min="3" max="3" width="6.81640625" style="23" customWidth="1"/>
    <col min="4" max="4" width="6.90625" style="23" customWidth="1"/>
    <col min="5" max="5" width="19.6328125" style="23" customWidth="1"/>
    <col min="6" max="6" width="4.453125" style="23" customWidth="1"/>
    <col min="7" max="7" width="15.81640625" style="23" customWidth="1"/>
    <col min="8" max="8" width="2.26953125" style="23" customWidth="1"/>
    <col min="9" max="9" width="4.54296875" style="23" customWidth="1"/>
    <col min="10" max="11" width="8.7265625" style="23" customWidth="1"/>
    <col min="12" max="16384" width="8.7265625" style="23"/>
  </cols>
  <sheetData>
    <row r="1" spans="2:11" ht="17.25" customHeight="1" x14ac:dyDescent="0.15">
      <c r="B1" s="113"/>
      <c r="C1" s="113"/>
      <c r="D1" s="113"/>
      <c r="E1" s="113"/>
      <c r="F1" s="113"/>
      <c r="G1" s="113"/>
    </row>
    <row r="2" spans="2:11" ht="17.25" customHeight="1" x14ac:dyDescent="0.15">
      <c r="B2" s="22"/>
      <c r="C2" s="113"/>
      <c r="D2" s="113"/>
      <c r="E2" s="113"/>
      <c r="F2" s="113"/>
      <c r="G2" s="113"/>
      <c r="J2" s="80" t="s">
        <v>220</v>
      </c>
    </row>
    <row r="3" spans="2:11" ht="17.25" customHeight="1" x14ac:dyDescent="0.15">
      <c r="B3" s="113"/>
      <c r="C3" s="113"/>
      <c r="D3" s="113"/>
      <c r="E3" s="113"/>
      <c r="F3" s="113"/>
      <c r="G3" s="104" t="str">
        <f>"東大阪福障施第"&amp;IF(J3=0,"　　　　　",J3)&amp;"号"</f>
        <v>東大阪福障施第　　　　　号</v>
      </c>
      <c r="H3" s="110"/>
      <c r="I3" s="107"/>
      <c r="J3" s="152"/>
      <c r="K3" s="107"/>
    </row>
    <row r="4" spans="2:11" ht="17.25" customHeight="1" x14ac:dyDescent="0.15">
      <c r="B4" s="113"/>
      <c r="C4" s="113"/>
      <c r="D4" s="113"/>
      <c r="E4" s="113"/>
      <c r="F4" s="113"/>
      <c r="G4" s="105" t="str">
        <f>IF(J6=0,"令和　　年　　 月　　 日",J6)</f>
        <v>令和　　年　　 月　　 日</v>
      </c>
      <c r="H4" s="111"/>
      <c r="I4" s="108"/>
      <c r="J4" s="1"/>
      <c r="K4" s="108"/>
    </row>
    <row r="5" spans="2:11" ht="17.25" customHeight="1" x14ac:dyDescent="0.15">
      <c r="B5" s="113"/>
      <c r="C5" s="113" t="s">
        <v>30</v>
      </c>
      <c r="D5" s="338" t="str">
        <f>IF(入力シート!D9="","",入力シート!D9)</f>
        <v/>
      </c>
      <c r="E5" s="338"/>
      <c r="F5" s="113"/>
      <c r="G5" s="113"/>
      <c r="J5" s="102" t="s">
        <v>221</v>
      </c>
    </row>
    <row r="6" spans="2:11" ht="17.25" customHeight="1" x14ac:dyDescent="0.15">
      <c r="B6" s="113"/>
      <c r="C6" s="113" t="s">
        <v>31</v>
      </c>
      <c r="D6" s="338" t="str">
        <f>IF(入力シート!J13="","",入力シート!J13&amp;"　"&amp;入力シート!AC13&amp;"　様")</f>
        <v/>
      </c>
      <c r="E6" s="338"/>
      <c r="F6" s="113"/>
      <c r="G6" s="113"/>
      <c r="J6" s="117"/>
    </row>
    <row r="7" spans="2:11" ht="17.25" customHeight="1" x14ac:dyDescent="0.15">
      <c r="B7" s="113"/>
      <c r="C7" s="113"/>
      <c r="D7" s="113"/>
      <c r="E7" s="113"/>
      <c r="F7" s="113"/>
      <c r="G7" s="113"/>
    </row>
    <row r="8" spans="2:11" ht="17.25" customHeight="1" x14ac:dyDescent="0.15">
      <c r="B8" s="113"/>
      <c r="C8" s="113"/>
      <c r="D8" s="113"/>
      <c r="E8" s="113"/>
      <c r="F8" s="113"/>
      <c r="G8" s="92" t="s">
        <v>36</v>
      </c>
      <c r="H8" s="109"/>
    </row>
    <row r="9" spans="2:11" ht="17.25" customHeight="1" x14ac:dyDescent="0.15">
      <c r="B9" s="113"/>
      <c r="C9" s="113"/>
      <c r="D9" s="113"/>
      <c r="E9" s="113"/>
      <c r="F9" s="113"/>
      <c r="G9" s="113"/>
    </row>
    <row r="10" spans="2:11" ht="17.25" customHeight="1" x14ac:dyDescent="0.15">
      <c r="B10" s="113"/>
      <c r="C10" s="113"/>
      <c r="D10" s="113"/>
      <c r="E10" s="113"/>
      <c r="F10" s="113"/>
      <c r="G10" s="113"/>
    </row>
    <row r="11" spans="2:11" ht="17.25" customHeight="1" x14ac:dyDescent="0.15">
      <c r="B11" s="337" t="s">
        <v>2235</v>
      </c>
      <c r="C11" s="337"/>
      <c r="D11" s="337"/>
      <c r="E11" s="337"/>
      <c r="F11" s="337"/>
      <c r="G11" s="337"/>
      <c r="H11" s="112"/>
    </row>
    <row r="12" spans="2:11" ht="17.25" customHeight="1" x14ac:dyDescent="0.15">
      <c r="B12" s="113"/>
      <c r="C12" s="113"/>
      <c r="D12" s="113"/>
      <c r="E12" s="113"/>
      <c r="F12" s="113"/>
      <c r="G12" s="113"/>
    </row>
    <row r="13" spans="2:11" ht="17.25" customHeight="1" x14ac:dyDescent="0.15">
      <c r="B13" s="113"/>
      <c r="C13" s="339" t="str">
        <f>"　令和"&amp;IF(入力シート!F5*入力シート!I5*入力シート!L5=0,"　　年　　月　　",入力シート!F5&amp;"年"&amp;入力シート!I5&amp;"月"&amp;入力シート!L5)&amp;"日付けで申請のあった東大阪市障害者施設等物価高騰対策支援金について、東大阪市障害者施設等物価高騰対策支援金交付要綱第６条の規定により下記のとおり取り消したので通知します。"</f>
        <v>　令和　　年　　月　　日付けで申請のあった東大阪市障害者施設等物価高騰対策支援金について、東大阪市障害者施設等物価高騰対策支援金交付要綱第６条の規定により下記のとおり取り消したので通知します。</v>
      </c>
      <c r="D13" s="339"/>
      <c r="E13" s="339"/>
      <c r="F13" s="339"/>
      <c r="G13" s="339"/>
    </row>
    <row r="14" spans="2:11" ht="17.25" customHeight="1" x14ac:dyDescent="0.15">
      <c r="B14" s="113"/>
      <c r="C14" s="339"/>
      <c r="D14" s="339"/>
      <c r="E14" s="339"/>
      <c r="F14" s="339"/>
      <c r="G14" s="339"/>
    </row>
    <row r="15" spans="2:11" ht="17.25" customHeight="1" x14ac:dyDescent="0.15">
      <c r="B15" s="113"/>
      <c r="C15" s="339"/>
      <c r="D15" s="339"/>
      <c r="E15" s="339"/>
      <c r="F15" s="339"/>
      <c r="G15" s="339"/>
    </row>
    <row r="16" spans="2:11" ht="17.25" customHeight="1" x14ac:dyDescent="0.15">
      <c r="B16" s="113"/>
      <c r="C16" s="113"/>
      <c r="D16" s="113"/>
      <c r="E16" s="113"/>
      <c r="F16" s="113"/>
      <c r="G16" s="113"/>
    </row>
    <row r="17" spans="2:7" ht="17.25" customHeight="1" x14ac:dyDescent="0.15">
      <c r="B17" s="113"/>
      <c r="C17" s="113"/>
      <c r="D17" s="113"/>
      <c r="E17" s="113"/>
      <c r="F17" s="113"/>
      <c r="G17" s="113"/>
    </row>
    <row r="18" spans="2:7" ht="17.25" customHeight="1" x14ac:dyDescent="0.15">
      <c r="B18" s="337" t="s">
        <v>247</v>
      </c>
      <c r="C18" s="337"/>
      <c r="D18" s="337"/>
      <c r="E18" s="337"/>
      <c r="F18" s="337"/>
      <c r="G18" s="337"/>
    </row>
    <row r="19" spans="2:7" ht="17.25" customHeight="1" x14ac:dyDescent="0.15">
      <c r="B19" s="113"/>
      <c r="C19" s="113"/>
      <c r="D19" s="113"/>
      <c r="E19" s="113"/>
      <c r="F19" s="113"/>
      <c r="G19" s="113"/>
    </row>
    <row r="20" spans="2:7" ht="17.25" customHeight="1" x14ac:dyDescent="0.15">
      <c r="B20" s="113"/>
      <c r="C20" s="113" t="s">
        <v>282</v>
      </c>
      <c r="D20" s="113"/>
      <c r="E20" s="113" t="s">
        <v>289</v>
      </c>
      <c r="F20" s="113"/>
      <c r="G20" s="113"/>
    </row>
    <row r="21" spans="2:7" ht="17.25" customHeight="1" x14ac:dyDescent="0.15">
      <c r="B21" s="113"/>
      <c r="C21" s="113"/>
      <c r="D21" s="113"/>
      <c r="E21" s="113"/>
      <c r="F21" s="113"/>
      <c r="G21" s="113"/>
    </row>
    <row r="22" spans="2:7" ht="17.25" customHeight="1" x14ac:dyDescent="0.15">
      <c r="B22" s="113"/>
      <c r="C22" s="113" t="s">
        <v>283</v>
      </c>
      <c r="D22" s="113"/>
      <c r="E22" s="338" t="s">
        <v>290</v>
      </c>
      <c r="F22" s="338"/>
      <c r="G22" s="338"/>
    </row>
    <row r="23" spans="2:7" ht="17.25" customHeight="1" x14ac:dyDescent="0.15">
      <c r="B23" s="113"/>
      <c r="C23" s="113"/>
      <c r="D23" s="113"/>
      <c r="E23" s="113"/>
      <c r="F23" s="113"/>
      <c r="G23" s="113"/>
    </row>
    <row r="24" spans="2:7" ht="17.25" customHeight="1" x14ac:dyDescent="0.15">
      <c r="B24" s="113"/>
      <c r="C24" s="113" t="s">
        <v>284</v>
      </c>
      <c r="D24" s="113"/>
      <c r="E24" s="113"/>
      <c r="F24" s="113"/>
      <c r="G24" s="113"/>
    </row>
    <row r="25" spans="2:7" ht="17.25" customHeight="1" x14ac:dyDescent="0.15">
      <c r="B25" s="113"/>
      <c r="C25" s="113"/>
      <c r="D25" s="113"/>
      <c r="E25" s="113"/>
      <c r="F25" s="113"/>
      <c r="G25" s="113"/>
    </row>
    <row r="26" spans="2:7" ht="17.25" customHeight="1" x14ac:dyDescent="0.15">
      <c r="B26" s="113"/>
      <c r="C26" s="113" t="s">
        <v>276</v>
      </c>
      <c r="D26" s="113"/>
      <c r="E26" s="113" t="s">
        <v>291</v>
      </c>
      <c r="F26" s="113"/>
      <c r="G26" s="113"/>
    </row>
    <row r="27" spans="2:7" ht="17.25" customHeight="1" x14ac:dyDescent="0.15">
      <c r="B27" s="113"/>
      <c r="C27" s="113"/>
      <c r="D27" s="113"/>
      <c r="E27" s="113"/>
      <c r="F27" s="113"/>
      <c r="G27" s="113"/>
    </row>
    <row r="28" spans="2:7" ht="17.25" customHeight="1" x14ac:dyDescent="0.15">
      <c r="B28" s="113"/>
      <c r="C28" s="113" t="s">
        <v>278</v>
      </c>
      <c r="D28" s="113"/>
      <c r="E28" s="113" t="s">
        <v>291</v>
      </c>
      <c r="F28" s="113"/>
      <c r="G28" s="113"/>
    </row>
    <row r="29" spans="2:7" ht="17.25" customHeight="1" x14ac:dyDescent="0.15">
      <c r="B29" s="113"/>
      <c r="C29" s="113"/>
      <c r="D29" s="113"/>
      <c r="E29" s="113"/>
      <c r="F29" s="113"/>
      <c r="G29" s="113"/>
    </row>
    <row r="30" spans="2:7" ht="17.25" customHeight="1" x14ac:dyDescent="0.15">
      <c r="B30" s="113"/>
      <c r="C30" s="113" t="s">
        <v>277</v>
      </c>
      <c r="D30" s="113"/>
      <c r="E30" s="113" t="s">
        <v>291</v>
      </c>
      <c r="F30" s="113"/>
      <c r="G30" s="113"/>
    </row>
    <row r="31" spans="2:7" ht="17.25" customHeight="1" x14ac:dyDescent="0.15">
      <c r="B31" s="113"/>
      <c r="C31" s="113"/>
      <c r="D31" s="113"/>
      <c r="E31" s="113"/>
      <c r="F31" s="113"/>
      <c r="G31" s="113"/>
    </row>
    <row r="32" spans="2:7" ht="17.25" customHeight="1" x14ac:dyDescent="0.15">
      <c r="B32" s="113"/>
      <c r="C32" s="113" t="s">
        <v>279</v>
      </c>
      <c r="D32" s="113"/>
      <c r="E32" s="154" t="s">
        <v>292</v>
      </c>
      <c r="F32" s="113"/>
      <c r="G32" s="113"/>
    </row>
    <row r="33" spans="2:7" ht="17.25" customHeight="1" x14ac:dyDescent="0.15">
      <c r="B33" s="113"/>
      <c r="C33" s="113"/>
      <c r="D33" s="113"/>
      <c r="E33" s="113"/>
      <c r="F33" s="113"/>
      <c r="G33" s="113"/>
    </row>
    <row r="34" spans="2:7" ht="17.25" customHeight="1" x14ac:dyDescent="0.15">
      <c r="B34" s="113"/>
      <c r="C34" s="113" t="s">
        <v>280</v>
      </c>
      <c r="D34" s="113"/>
      <c r="E34" s="113" t="s">
        <v>281</v>
      </c>
      <c r="F34" s="113"/>
      <c r="G34" s="113"/>
    </row>
    <row r="35" spans="2:7" ht="17.25" customHeight="1" x14ac:dyDescent="0.15">
      <c r="B35" s="113"/>
      <c r="C35" s="113"/>
      <c r="D35" s="113"/>
      <c r="E35" s="113"/>
      <c r="F35" s="113"/>
      <c r="G35" s="113"/>
    </row>
    <row r="36" spans="2:7" ht="17.25" customHeight="1" x14ac:dyDescent="0.15">
      <c r="B36" s="113"/>
      <c r="C36" s="113"/>
      <c r="D36" s="113"/>
      <c r="E36" s="113"/>
      <c r="F36" s="113"/>
      <c r="G36" s="114" t="s">
        <v>249</v>
      </c>
    </row>
  </sheetData>
  <sheetProtection selectLockedCells="1"/>
  <mergeCells count="6">
    <mergeCell ref="E22:G22"/>
    <mergeCell ref="D5:E5"/>
    <mergeCell ref="D6:E6"/>
    <mergeCell ref="B11:G11"/>
    <mergeCell ref="C13:G15"/>
    <mergeCell ref="B18:G18"/>
  </mergeCells>
  <phoneticPr fontId="2"/>
  <dataValidations count="1">
    <dataValidation type="date" allowBlank="1" showInputMessage="1" showErrorMessage="1" prompt="mm / dd" sqref="J6" xr:uid="{00000000-0002-0000-0500-000000000000}">
      <formula1>44896</formula1>
      <formula2>45016</formula2>
    </dataValidation>
  </dataValidations>
  <pageMargins left="0.56000000000000005" right="0.41"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BY47"/>
  <sheetViews>
    <sheetView zoomScale="70" zoomScaleNormal="70" workbookViewId="0">
      <selection activeCell="F20" sqref="F20"/>
    </sheetView>
  </sheetViews>
  <sheetFormatPr defaultColWidth="8.7265625" defaultRowHeight="13.5" x14ac:dyDescent="0.15"/>
  <cols>
    <col min="1" max="1" width="5.36328125" style="118" customWidth="1"/>
    <col min="2" max="2" width="6.54296875" style="118" customWidth="1"/>
    <col min="3" max="3" width="13.08984375" style="119" customWidth="1"/>
    <col min="4" max="4" width="7.6328125" style="118" customWidth="1"/>
    <col min="5" max="5" width="15.453125" style="118" customWidth="1"/>
    <col min="6" max="6" width="13.453125" style="119" customWidth="1"/>
    <col min="7" max="7" width="7.453125" style="118" customWidth="1"/>
    <col min="8" max="8" width="9.81640625" style="118" customWidth="1"/>
    <col min="9" max="9" width="7.453125" style="118" customWidth="1"/>
    <col min="10" max="10" width="8.81640625" style="118" customWidth="1"/>
    <col min="11" max="11" width="9.1796875" style="118" customWidth="1"/>
    <col min="12" max="12" width="9.26953125" style="118" customWidth="1"/>
    <col min="13" max="22" width="3.1796875" style="118" customWidth="1"/>
    <col min="23" max="23" width="7.54296875" style="118" customWidth="1"/>
    <col min="24" max="65" width="1.453125" style="118" customWidth="1"/>
    <col min="66" max="66" width="3.36328125" style="118" customWidth="1"/>
    <col min="67" max="67" width="8.26953125" style="118" customWidth="1"/>
    <col min="68" max="77" width="1.36328125" style="118" customWidth="1"/>
    <col min="78" max="16384" width="8.7265625" style="118"/>
  </cols>
  <sheetData>
    <row r="1" spans="1:77" x14ac:dyDescent="0.15">
      <c r="A1" s="161" t="s">
        <v>305</v>
      </c>
      <c r="B1" s="161" t="s">
        <v>306</v>
      </c>
      <c r="C1" s="162" t="s">
        <v>307</v>
      </c>
      <c r="D1" s="161" t="s">
        <v>308</v>
      </c>
      <c r="E1" s="161" t="s">
        <v>309</v>
      </c>
      <c r="F1" s="162" t="s">
        <v>310</v>
      </c>
      <c r="G1" s="161" t="s">
        <v>311</v>
      </c>
      <c r="H1" s="161" t="s">
        <v>312</v>
      </c>
      <c r="I1" s="161" t="s">
        <v>313</v>
      </c>
      <c r="J1" s="161" t="s">
        <v>314</v>
      </c>
      <c r="K1" s="161" t="s">
        <v>315</v>
      </c>
      <c r="L1" s="161" t="s">
        <v>316</v>
      </c>
      <c r="M1" s="161" t="s">
        <v>317</v>
      </c>
      <c r="N1" s="161" t="s">
        <v>318</v>
      </c>
      <c r="O1" s="161" t="s">
        <v>319</v>
      </c>
      <c r="P1" s="161" t="s">
        <v>320</v>
      </c>
      <c r="Q1" s="161" t="s">
        <v>321</v>
      </c>
      <c r="R1" s="161" t="s">
        <v>322</v>
      </c>
      <c r="S1" s="161" t="s">
        <v>323</v>
      </c>
      <c r="T1" s="161" t="s">
        <v>324</v>
      </c>
      <c r="U1" s="161" t="s">
        <v>325</v>
      </c>
      <c r="V1" s="161" t="s">
        <v>326</v>
      </c>
      <c r="W1" s="161" t="s">
        <v>327</v>
      </c>
      <c r="X1" s="161" t="s">
        <v>328</v>
      </c>
      <c r="Y1" s="161" t="s">
        <v>329</v>
      </c>
      <c r="Z1" s="161" t="s">
        <v>330</v>
      </c>
      <c r="AA1" s="161" t="s">
        <v>331</v>
      </c>
      <c r="AB1" s="161" t="s">
        <v>332</v>
      </c>
      <c r="AC1" s="161" t="s">
        <v>333</v>
      </c>
      <c r="AD1" s="161" t="s">
        <v>334</v>
      </c>
      <c r="AE1" s="161" t="s">
        <v>335</v>
      </c>
      <c r="AF1" s="161" t="s">
        <v>336</v>
      </c>
      <c r="AG1" s="161" t="s">
        <v>337</v>
      </c>
      <c r="AH1" s="161" t="s">
        <v>338</v>
      </c>
      <c r="AI1" s="161" t="s">
        <v>339</v>
      </c>
      <c r="AJ1" s="161" t="s">
        <v>340</v>
      </c>
      <c r="AK1" s="161" t="s">
        <v>341</v>
      </c>
      <c r="AL1" s="161" t="s">
        <v>342</v>
      </c>
      <c r="AM1" s="161" t="s">
        <v>343</v>
      </c>
      <c r="AN1" s="161" t="s">
        <v>344</v>
      </c>
      <c r="AO1" s="161" t="s">
        <v>345</v>
      </c>
      <c r="AP1" s="161" t="s">
        <v>346</v>
      </c>
      <c r="AQ1" s="161" t="s">
        <v>347</v>
      </c>
      <c r="AR1" s="161" t="s">
        <v>348</v>
      </c>
      <c r="AS1" s="161" t="s">
        <v>349</v>
      </c>
      <c r="AT1" s="161" t="s">
        <v>350</v>
      </c>
      <c r="AU1" s="161" t="s">
        <v>351</v>
      </c>
    </row>
    <row r="2" spans="1:77" s="168" customFormat="1" ht="21.75" customHeight="1" x14ac:dyDescent="0.15">
      <c r="A2" s="164"/>
      <c r="B2" s="165">
        <f>入力シート!AE79</f>
        <v>0</v>
      </c>
      <c r="C2" s="165" t="s">
        <v>352</v>
      </c>
      <c r="D2" s="164" t="s">
        <v>353</v>
      </c>
      <c r="E2" s="164" t="s">
        <v>354</v>
      </c>
      <c r="F2" s="166">
        <f>入力シート!I10</f>
        <v>0</v>
      </c>
      <c r="G2" s="167">
        <f>入力シート!M10</f>
        <v>0</v>
      </c>
      <c r="H2" s="164">
        <f>入力シート!D11</f>
        <v>0</v>
      </c>
      <c r="I2" s="164" t="s">
        <v>354</v>
      </c>
      <c r="J2" s="164">
        <f>入力シート!D9</f>
        <v>0</v>
      </c>
      <c r="K2" s="164" t="s">
        <v>354</v>
      </c>
      <c r="L2" s="164">
        <f>入力シート!J13</f>
        <v>0</v>
      </c>
      <c r="M2" s="164">
        <f>入力シート!AC13</f>
        <v>0</v>
      </c>
      <c r="N2" s="164" t="s">
        <v>354</v>
      </c>
      <c r="O2" s="164"/>
      <c r="P2" s="164" t="s">
        <v>354</v>
      </c>
      <c r="Q2" s="164" t="s">
        <v>354</v>
      </c>
      <c r="R2" s="164" t="s">
        <v>354</v>
      </c>
      <c r="S2" s="164"/>
      <c r="T2" s="164" t="s">
        <v>354</v>
      </c>
      <c r="U2" s="164" t="s">
        <v>354</v>
      </c>
      <c r="V2" s="164" t="s">
        <v>354</v>
      </c>
      <c r="W2" s="164"/>
      <c r="X2" s="164" t="s">
        <v>354</v>
      </c>
      <c r="Y2" s="164" t="s">
        <v>354</v>
      </c>
      <c r="Z2" s="164" t="s">
        <v>354</v>
      </c>
      <c r="AA2" s="164"/>
      <c r="AB2" s="164" t="s">
        <v>354</v>
      </c>
      <c r="AC2" s="164" t="s">
        <v>354</v>
      </c>
      <c r="AD2" s="164" t="s">
        <v>354</v>
      </c>
      <c r="AE2" s="164"/>
      <c r="AF2" s="164" t="s">
        <v>354</v>
      </c>
      <c r="AG2" s="164" t="s">
        <v>354</v>
      </c>
      <c r="AH2" s="164" t="s">
        <v>354</v>
      </c>
      <c r="AI2" s="164"/>
      <c r="AJ2" s="164" t="s">
        <v>354</v>
      </c>
      <c r="AK2" s="164"/>
      <c r="AL2" s="164"/>
      <c r="AM2" s="164"/>
      <c r="AN2" s="164"/>
      <c r="AO2" s="164"/>
      <c r="AP2" s="164"/>
      <c r="AQ2" s="164"/>
      <c r="AR2" s="164"/>
      <c r="AS2" s="164" t="s">
        <v>354</v>
      </c>
      <c r="AT2" s="164" t="s">
        <v>354</v>
      </c>
      <c r="AU2" s="164" t="s">
        <v>354</v>
      </c>
    </row>
    <row r="3" spans="1:77" ht="44.25" customHeight="1" x14ac:dyDescent="0.15">
      <c r="B3" s="149" t="s">
        <v>355</v>
      </c>
    </row>
    <row r="4" spans="1:77" x14ac:dyDescent="0.15">
      <c r="A4" s="161" t="s">
        <v>305</v>
      </c>
      <c r="B4" s="161" t="s">
        <v>306</v>
      </c>
      <c r="C4" s="162" t="s">
        <v>357</v>
      </c>
      <c r="D4" s="161" t="s">
        <v>307</v>
      </c>
      <c r="E4" s="161" t="s">
        <v>308</v>
      </c>
      <c r="F4" s="162" t="s">
        <v>309</v>
      </c>
      <c r="G4" s="161" t="s">
        <v>310</v>
      </c>
      <c r="H4" s="161" t="s">
        <v>311</v>
      </c>
      <c r="I4" s="161" t="s">
        <v>312</v>
      </c>
      <c r="J4" s="161" t="s">
        <v>313</v>
      </c>
      <c r="K4" s="161" t="s">
        <v>314</v>
      </c>
      <c r="L4" s="161" t="s">
        <v>315</v>
      </c>
      <c r="M4" s="161" t="s">
        <v>316</v>
      </c>
      <c r="N4" s="161" t="s">
        <v>317</v>
      </c>
      <c r="O4" s="161" t="s">
        <v>358</v>
      </c>
      <c r="P4" s="161" t="s">
        <v>359</v>
      </c>
      <c r="Q4" s="161" t="s">
        <v>360</v>
      </c>
      <c r="R4" s="161" t="s">
        <v>361</v>
      </c>
      <c r="S4" s="161" t="s">
        <v>362</v>
      </c>
      <c r="T4" s="161" t="s">
        <v>363</v>
      </c>
      <c r="U4" s="161" t="s">
        <v>364</v>
      </c>
      <c r="V4" s="161" t="s">
        <v>365</v>
      </c>
      <c r="W4" s="161" t="s">
        <v>366</v>
      </c>
      <c r="X4" s="161" t="s">
        <v>367</v>
      </c>
      <c r="Y4" s="161" t="s">
        <v>368</v>
      </c>
      <c r="Z4" s="161" t="s">
        <v>369</v>
      </c>
      <c r="AA4" s="161" t="s">
        <v>370</v>
      </c>
      <c r="AB4" s="161" t="s">
        <v>371</v>
      </c>
      <c r="AC4" s="161" t="s">
        <v>372</v>
      </c>
      <c r="AD4" s="161" t="s">
        <v>373</v>
      </c>
      <c r="AE4" s="161" t="s">
        <v>374</v>
      </c>
      <c r="AF4" s="161" t="s">
        <v>375</v>
      </c>
      <c r="AG4" s="161" t="s">
        <v>376</v>
      </c>
      <c r="AH4" s="161" t="s">
        <v>377</v>
      </c>
      <c r="AI4" s="161" t="s">
        <v>378</v>
      </c>
      <c r="AJ4" s="161" t="s">
        <v>379</v>
      </c>
      <c r="AK4" s="161" t="s">
        <v>380</v>
      </c>
      <c r="AL4" s="161" t="s">
        <v>381</v>
      </c>
      <c r="AM4" s="161" t="s">
        <v>382</v>
      </c>
      <c r="AN4" s="161" t="s">
        <v>383</v>
      </c>
      <c r="AO4" s="161" t="s">
        <v>384</v>
      </c>
      <c r="AP4" s="161" t="s">
        <v>318</v>
      </c>
      <c r="AQ4" s="161" t="s">
        <v>319</v>
      </c>
      <c r="AR4" s="161" t="s">
        <v>320</v>
      </c>
      <c r="AS4" s="161" t="s">
        <v>321</v>
      </c>
      <c r="AT4" s="161" t="s">
        <v>322</v>
      </c>
      <c r="AU4" s="161" t="s">
        <v>323</v>
      </c>
      <c r="AV4" s="161" t="s">
        <v>324</v>
      </c>
      <c r="AW4" s="161" t="s">
        <v>325</v>
      </c>
      <c r="AX4" s="161" t="s">
        <v>326</v>
      </c>
      <c r="AY4" s="161" t="s">
        <v>327</v>
      </c>
      <c r="AZ4" s="161" t="s">
        <v>328</v>
      </c>
      <c r="BA4" s="161" t="s">
        <v>329</v>
      </c>
      <c r="BB4" s="161" t="s">
        <v>330</v>
      </c>
      <c r="BC4" s="161" t="s">
        <v>331</v>
      </c>
      <c r="BD4" s="161" t="s">
        <v>332</v>
      </c>
      <c r="BE4" s="161" t="s">
        <v>333</v>
      </c>
      <c r="BF4" s="161" t="s">
        <v>334</v>
      </c>
      <c r="BG4" s="161" t="s">
        <v>335</v>
      </c>
      <c r="BH4" s="161" t="s">
        <v>336</v>
      </c>
      <c r="BI4" s="161" t="s">
        <v>337</v>
      </c>
      <c r="BJ4" s="161" t="s">
        <v>338</v>
      </c>
      <c r="BK4" s="161" t="s">
        <v>339</v>
      </c>
      <c r="BL4" s="161" t="s">
        <v>340</v>
      </c>
      <c r="BM4" s="161" t="s">
        <v>341</v>
      </c>
      <c r="BN4" s="161" t="s">
        <v>342</v>
      </c>
      <c r="BO4" s="161" t="s">
        <v>343</v>
      </c>
      <c r="BP4" s="161" t="s">
        <v>344</v>
      </c>
      <c r="BQ4" s="161" t="s">
        <v>345</v>
      </c>
      <c r="BR4" s="161" t="s">
        <v>346</v>
      </c>
      <c r="BS4" s="161" t="s">
        <v>347</v>
      </c>
      <c r="BT4" s="161" t="s">
        <v>348</v>
      </c>
      <c r="BU4" s="161" t="s">
        <v>349</v>
      </c>
      <c r="BV4" s="161" t="s">
        <v>350</v>
      </c>
      <c r="BW4" s="161" t="s">
        <v>351</v>
      </c>
      <c r="BX4" s="161" t="s">
        <v>385</v>
      </c>
      <c r="BY4" s="161" t="s">
        <v>386</v>
      </c>
    </row>
    <row r="5" spans="1:77" s="168" customFormat="1" ht="21.75" customHeight="1" x14ac:dyDescent="0.15">
      <c r="A5" s="164"/>
      <c r="B5" s="165">
        <f>B2</f>
        <v>0</v>
      </c>
      <c r="C5" s="165" t="s">
        <v>353</v>
      </c>
      <c r="D5" s="164" t="str">
        <f>C2</f>
        <v>東大阪市高齢者施設等物価高騰対策支援金</v>
      </c>
      <c r="E5" s="164" t="s">
        <v>353</v>
      </c>
      <c r="F5" s="166" t="s">
        <v>354</v>
      </c>
      <c r="G5" s="167">
        <f>F2</f>
        <v>0</v>
      </c>
      <c r="H5" s="167">
        <f t="shared" ref="H5:I5" si="0">G2</f>
        <v>0</v>
      </c>
      <c r="I5" s="167">
        <f t="shared" si="0"/>
        <v>0</v>
      </c>
      <c r="J5" s="164" t="s">
        <v>354</v>
      </c>
      <c r="K5" s="164">
        <f>J2</f>
        <v>0</v>
      </c>
      <c r="L5" s="164" t="s">
        <v>354</v>
      </c>
      <c r="M5" s="164">
        <f>L2</f>
        <v>0</v>
      </c>
      <c r="N5" s="164">
        <f>M2</f>
        <v>0</v>
      </c>
      <c r="O5" s="164" t="s">
        <v>387</v>
      </c>
      <c r="P5" s="167">
        <f>入力シート!AE17</f>
        <v>0</v>
      </c>
      <c r="Q5" s="164"/>
      <c r="R5" s="167">
        <f>入力シート!AE18</f>
        <v>0</v>
      </c>
      <c r="S5" s="164"/>
      <c r="T5" s="164" t="b">
        <f>IF(入力シート!C19="普通","1",IF(入力シート!C19="当座","2"))</f>
        <v>0</v>
      </c>
      <c r="U5" s="167">
        <f>入力シート!Z19</f>
        <v>0</v>
      </c>
      <c r="V5" s="164" t="str">
        <f>ASC(入力シート!C20)</f>
        <v/>
      </c>
      <c r="W5" s="164" t="s">
        <v>353</v>
      </c>
      <c r="X5" s="164" t="s">
        <v>354</v>
      </c>
      <c r="Y5" s="164" t="s">
        <v>354</v>
      </c>
      <c r="Z5" s="164" t="s">
        <v>354</v>
      </c>
      <c r="AA5" s="164" t="s">
        <v>354</v>
      </c>
      <c r="AB5" s="164" t="s">
        <v>354</v>
      </c>
      <c r="AC5" s="164" t="s">
        <v>354</v>
      </c>
      <c r="AD5" s="164" t="s">
        <v>354</v>
      </c>
      <c r="AE5" s="164" t="s">
        <v>354</v>
      </c>
      <c r="AF5" s="164" t="s">
        <v>354</v>
      </c>
      <c r="AG5" s="164" t="s">
        <v>354</v>
      </c>
      <c r="AH5" s="164" t="s">
        <v>354</v>
      </c>
      <c r="AI5" s="164" t="s">
        <v>354</v>
      </c>
      <c r="AJ5" s="164" t="s">
        <v>354</v>
      </c>
      <c r="AK5" s="164" t="s">
        <v>354</v>
      </c>
      <c r="AL5" s="164" t="s">
        <v>353</v>
      </c>
      <c r="AM5" s="164" t="s">
        <v>354</v>
      </c>
      <c r="AN5" s="164" t="s">
        <v>354</v>
      </c>
      <c r="AO5" s="164" t="s">
        <v>354</v>
      </c>
      <c r="AP5" s="164" t="s">
        <v>354</v>
      </c>
      <c r="AQ5" s="164"/>
      <c r="AR5" s="164" t="s">
        <v>354</v>
      </c>
      <c r="AS5" s="164" t="s">
        <v>354</v>
      </c>
      <c r="AT5" s="164" t="s">
        <v>354</v>
      </c>
      <c r="AU5" s="164"/>
      <c r="AV5" s="164" t="s">
        <v>354</v>
      </c>
      <c r="AW5" s="164" t="s">
        <v>354</v>
      </c>
      <c r="AX5" s="164" t="s">
        <v>354</v>
      </c>
      <c r="AY5" s="164"/>
      <c r="AZ5" s="164" t="s">
        <v>354</v>
      </c>
      <c r="BA5" s="164" t="s">
        <v>354</v>
      </c>
      <c r="BB5" s="164" t="s">
        <v>354</v>
      </c>
      <c r="BC5" s="164"/>
      <c r="BD5" s="164" t="s">
        <v>354</v>
      </c>
      <c r="BE5" s="164" t="s">
        <v>354</v>
      </c>
      <c r="BF5" s="164" t="s">
        <v>354</v>
      </c>
      <c r="BG5" s="164"/>
      <c r="BH5" s="164" t="s">
        <v>354</v>
      </c>
      <c r="BI5" s="164" t="s">
        <v>354</v>
      </c>
      <c r="BJ5" s="164" t="s">
        <v>354</v>
      </c>
      <c r="BK5" s="164"/>
      <c r="BL5" s="164" t="s">
        <v>354</v>
      </c>
      <c r="BM5" s="164" t="s">
        <v>354</v>
      </c>
      <c r="BN5" s="164">
        <v>0</v>
      </c>
      <c r="BO5" s="165">
        <f>B2</f>
        <v>0</v>
      </c>
      <c r="BP5" s="164" t="s">
        <v>354</v>
      </c>
      <c r="BQ5" s="164"/>
      <c r="BR5" s="164" t="s">
        <v>354</v>
      </c>
      <c r="BS5" s="164" t="s">
        <v>354</v>
      </c>
      <c r="BT5" s="164"/>
      <c r="BU5" s="164" t="s">
        <v>354</v>
      </c>
      <c r="BV5" s="164" t="s">
        <v>354</v>
      </c>
      <c r="BW5" s="164" t="s">
        <v>354</v>
      </c>
      <c r="BX5" s="164" t="s">
        <v>354</v>
      </c>
      <c r="BY5" s="164" t="s">
        <v>354</v>
      </c>
    </row>
    <row r="6" spans="1:77" ht="44.25" customHeight="1" x14ac:dyDescent="0.15">
      <c r="B6" s="149" t="s">
        <v>356</v>
      </c>
    </row>
    <row r="8" spans="1:77" x14ac:dyDescent="0.15">
      <c r="A8" s="127" t="s">
        <v>225</v>
      </c>
      <c r="B8" s="128" t="s">
        <v>226</v>
      </c>
      <c r="C8" s="129" t="s">
        <v>227</v>
      </c>
      <c r="D8" s="128" t="s">
        <v>228</v>
      </c>
      <c r="E8" s="128" t="s">
        <v>311</v>
      </c>
      <c r="F8" s="128" t="s">
        <v>229</v>
      </c>
      <c r="G8" s="129" t="s">
        <v>230</v>
      </c>
      <c r="H8" s="128" t="s">
        <v>231</v>
      </c>
      <c r="I8" s="128" t="s">
        <v>232</v>
      </c>
      <c r="J8" s="128" t="s">
        <v>233</v>
      </c>
      <c r="K8" s="128" t="s">
        <v>234</v>
      </c>
      <c r="L8" s="128" t="s">
        <v>235</v>
      </c>
      <c r="M8" s="128" t="s">
        <v>236</v>
      </c>
      <c r="N8" s="128" t="s">
        <v>210</v>
      </c>
      <c r="O8" s="128" t="s">
        <v>237</v>
      </c>
      <c r="P8" s="128" t="s">
        <v>211</v>
      </c>
      <c r="Q8" s="128" t="s">
        <v>22</v>
      </c>
      <c r="R8" s="128" t="s">
        <v>23</v>
      </c>
      <c r="S8" s="128" t="s">
        <v>238</v>
      </c>
      <c r="T8" s="128" t="s">
        <v>239</v>
      </c>
      <c r="U8" s="128" t="s">
        <v>240</v>
      </c>
      <c r="V8" s="128" t="s">
        <v>265</v>
      </c>
      <c r="W8" s="163" t="s">
        <v>245</v>
      </c>
    </row>
    <row r="9" spans="1:77" ht="25.5" customHeight="1" x14ac:dyDescent="0.15">
      <c r="A9" s="147" t="e">
        <f>DATEVALUE("R"&amp;入力シート!F5&amp;"."&amp;入力シート!I5&amp;"."&amp;入力シート!L5)</f>
        <v>#VALUE!</v>
      </c>
      <c r="B9" s="130">
        <f>入力シート!D8</f>
        <v>0</v>
      </c>
      <c r="C9" s="131">
        <f>入力シート!D9</f>
        <v>0</v>
      </c>
      <c r="D9" s="132">
        <f>入力シート!I10</f>
        <v>0</v>
      </c>
      <c r="E9" s="132">
        <f>入力シート!M10</f>
        <v>0</v>
      </c>
      <c r="F9" s="130">
        <f>入力シート!D11</f>
        <v>0</v>
      </c>
      <c r="G9" s="131">
        <f>入力シート!J12</f>
        <v>0</v>
      </c>
      <c r="H9" s="130">
        <f>入力シート!X12</f>
        <v>0</v>
      </c>
      <c r="I9" s="130">
        <f>入力シート!J13</f>
        <v>0</v>
      </c>
      <c r="J9" s="130">
        <f>入力シート!AC13</f>
        <v>0</v>
      </c>
      <c r="K9" s="130">
        <f>入力シート!J14</f>
        <v>0</v>
      </c>
      <c r="L9" s="130">
        <f>入力シート!AC14</f>
        <v>0</v>
      </c>
      <c r="M9" s="130">
        <f>入力シート!C17</f>
        <v>0</v>
      </c>
      <c r="N9" s="132">
        <f>入力シート!AE17</f>
        <v>0</v>
      </c>
      <c r="O9" s="130">
        <f>入力シート!C18</f>
        <v>0</v>
      </c>
      <c r="P9" s="132">
        <f>入力シート!AE18</f>
        <v>0</v>
      </c>
      <c r="Q9" s="130">
        <f>入力シート!C19</f>
        <v>0</v>
      </c>
      <c r="R9" s="132">
        <f>入力シート!Z19</f>
        <v>0</v>
      </c>
      <c r="S9" s="130">
        <f>入力シート!C20</f>
        <v>0</v>
      </c>
      <c r="T9" s="130">
        <f>入力シート!C21</f>
        <v>0</v>
      </c>
      <c r="U9" s="131">
        <f>SUM(入力シート!AL25*1,入力シート!AL26*1,入力シート!AL27*1,入力シート!AL30*1,入力シート!AL31*1,入力シート!AL34*1,入力シート!AL35*1)</f>
        <v>0</v>
      </c>
      <c r="V9" s="130">
        <f>COUNT(入力シート!B44:B78)</f>
        <v>0</v>
      </c>
      <c r="W9" s="178">
        <f>入力シート!AE79</f>
        <v>0</v>
      </c>
    </row>
    <row r="10" spans="1:77" ht="38.25" customHeight="1" x14ac:dyDescent="0.15">
      <c r="B10" s="149" t="s">
        <v>266</v>
      </c>
    </row>
    <row r="11" spans="1:77" ht="38.25" customHeight="1" x14ac:dyDescent="0.15">
      <c r="B11" s="149" t="s">
        <v>267</v>
      </c>
      <c r="W11" s="151"/>
      <c r="X11" s="150"/>
    </row>
    <row r="12" spans="1:77" x14ac:dyDescent="0.15">
      <c r="A12" s="133" t="s">
        <v>256</v>
      </c>
      <c r="B12" s="133" t="s">
        <v>196</v>
      </c>
      <c r="C12" s="134" t="s">
        <v>244</v>
      </c>
      <c r="D12" s="134" t="s">
        <v>260</v>
      </c>
      <c r="E12" s="120" t="s">
        <v>241</v>
      </c>
      <c r="F12" s="120" t="s">
        <v>242</v>
      </c>
      <c r="G12" s="120" t="s">
        <v>219</v>
      </c>
      <c r="H12" s="121" t="s">
        <v>243</v>
      </c>
      <c r="I12" s="120" t="s">
        <v>257</v>
      </c>
      <c r="J12" s="123" t="s">
        <v>258</v>
      </c>
      <c r="K12" s="123" t="s">
        <v>259</v>
      </c>
      <c r="L12" s="124" t="s">
        <v>245</v>
      </c>
    </row>
    <row r="13" spans="1:77" x14ac:dyDescent="0.15">
      <c r="A13" s="135">
        <v>1</v>
      </c>
      <c r="B13" s="136">
        <f>入力シート!B44</f>
        <v>0</v>
      </c>
      <c r="C13" s="136" t="str">
        <f>IF(B13=0,"",C$9)</f>
        <v/>
      </c>
      <c r="D13" s="137" t="str">
        <f t="shared" ref="D13:D47" si="1">IF(B13=0,"",J$9)</f>
        <v/>
      </c>
      <c r="E13" s="143" t="str">
        <f>入力シート!C44</f>
        <v/>
      </c>
      <c r="F13" s="144" t="str">
        <f>入力シート!R44</f>
        <v/>
      </c>
      <c r="G13" s="146" t="str">
        <f>入力シート!AG44</f>
        <v/>
      </c>
      <c r="H13" s="144" t="str">
        <f>入力シート!AQ44</f>
        <v/>
      </c>
      <c r="I13" s="125" t="str">
        <f t="shared" ref="I13:I47" si="2">IF(H13="","",IF(SUBSTITUTE(DBCS(H13),"　","")=SUBSTITUTE(DBCS(C13),"　",""),"OK","要確認"))</f>
        <v/>
      </c>
      <c r="J13" s="146" t="str">
        <f>IF(H13="","",VLOOKUP(H13,台帳!B$2:H$1177,7,0))</f>
        <v/>
      </c>
      <c r="K13" s="125" t="str">
        <f t="shared" ref="K13:K47" si="3">IF(J13="","",IF(J13=W$9,"OK","要確認"))</f>
        <v/>
      </c>
      <c r="L13" s="145">
        <f>W9</f>
        <v>0</v>
      </c>
    </row>
    <row r="14" spans="1:77" x14ac:dyDescent="0.15">
      <c r="A14" s="138">
        <v>2</v>
      </c>
      <c r="B14" s="122">
        <f>入力シート!B45</f>
        <v>0</v>
      </c>
      <c r="C14" s="122" t="str">
        <f t="shared" ref="C14:C47" si="4">IF(B14=0,"",C$9)</f>
        <v/>
      </c>
      <c r="D14" s="139" t="str">
        <f t="shared" si="1"/>
        <v/>
      </c>
      <c r="E14" s="143" t="str">
        <f>入力シート!C45</f>
        <v/>
      </c>
      <c r="F14" s="144" t="str">
        <f>入力シート!R45</f>
        <v/>
      </c>
      <c r="G14" s="146" t="str">
        <f>入力シート!AG45</f>
        <v/>
      </c>
      <c r="H14" s="144" t="str">
        <f>入力シート!AQ45</f>
        <v/>
      </c>
      <c r="I14" s="125" t="str">
        <f t="shared" si="2"/>
        <v/>
      </c>
      <c r="J14" s="146" t="str">
        <f>IF(H14="","",VLOOKUP(H14,台帳!B$2:H$1177,7,0))</f>
        <v/>
      </c>
      <c r="K14" s="125" t="str">
        <f t="shared" si="3"/>
        <v/>
      </c>
    </row>
    <row r="15" spans="1:77" x14ac:dyDescent="0.15">
      <c r="A15" s="138">
        <v>3</v>
      </c>
      <c r="B15" s="122">
        <f>入力シート!B46</f>
        <v>0</v>
      </c>
      <c r="C15" s="122" t="str">
        <f t="shared" si="4"/>
        <v/>
      </c>
      <c r="D15" s="139" t="str">
        <f t="shared" si="1"/>
        <v/>
      </c>
      <c r="E15" s="143" t="str">
        <f>入力シート!C46</f>
        <v/>
      </c>
      <c r="F15" s="144" t="str">
        <f>入力シート!R46</f>
        <v/>
      </c>
      <c r="G15" s="146" t="str">
        <f>入力シート!AG46</f>
        <v/>
      </c>
      <c r="H15" s="144" t="str">
        <f>入力シート!AQ46</f>
        <v/>
      </c>
      <c r="I15" s="125" t="str">
        <f t="shared" si="2"/>
        <v/>
      </c>
      <c r="J15" s="146" t="str">
        <f>IF(H15="","",VLOOKUP(H15,台帳!B$2:H$1177,7,0))</f>
        <v/>
      </c>
      <c r="K15" s="125" t="str">
        <f t="shared" si="3"/>
        <v/>
      </c>
    </row>
    <row r="16" spans="1:77" x14ac:dyDescent="0.15">
      <c r="A16" s="138">
        <v>4</v>
      </c>
      <c r="B16" s="122">
        <f>入力シート!B47</f>
        <v>0</v>
      </c>
      <c r="C16" s="122" t="str">
        <f t="shared" si="4"/>
        <v/>
      </c>
      <c r="D16" s="139" t="str">
        <f t="shared" si="1"/>
        <v/>
      </c>
      <c r="E16" s="143" t="str">
        <f>入力シート!C47</f>
        <v/>
      </c>
      <c r="F16" s="144" t="str">
        <f>入力シート!R47</f>
        <v/>
      </c>
      <c r="G16" s="146" t="str">
        <f>入力シート!AG47</f>
        <v/>
      </c>
      <c r="H16" s="144" t="str">
        <f>入力シート!AQ47</f>
        <v/>
      </c>
      <c r="I16" s="125" t="str">
        <f t="shared" si="2"/>
        <v/>
      </c>
      <c r="J16" s="146" t="str">
        <f>IF(H16="","",VLOOKUP(H16,台帳!B$2:H$1177,7,0))</f>
        <v/>
      </c>
      <c r="K16" s="125" t="str">
        <f t="shared" si="3"/>
        <v/>
      </c>
    </row>
    <row r="17" spans="1:11" x14ac:dyDescent="0.15">
      <c r="A17" s="138">
        <v>5</v>
      </c>
      <c r="B17" s="122">
        <f>入力シート!B48</f>
        <v>0</v>
      </c>
      <c r="C17" s="122" t="str">
        <f t="shared" si="4"/>
        <v/>
      </c>
      <c r="D17" s="139" t="str">
        <f t="shared" si="1"/>
        <v/>
      </c>
      <c r="E17" s="143" t="str">
        <f>入力シート!C48</f>
        <v/>
      </c>
      <c r="F17" s="144" t="str">
        <f>入力シート!R48</f>
        <v/>
      </c>
      <c r="G17" s="146" t="str">
        <f>入力シート!AG48</f>
        <v/>
      </c>
      <c r="H17" s="144" t="str">
        <f>入力シート!AQ48</f>
        <v/>
      </c>
      <c r="I17" s="125" t="str">
        <f t="shared" si="2"/>
        <v/>
      </c>
      <c r="J17" s="146" t="str">
        <f>IF(H17="","",VLOOKUP(H17,台帳!B$2:H$1177,7,0))</f>
        <v/>
      </c>
      <c r="K17" s="125" t="str">
        <f t="shared" si="3"/>
        <v/>
      </c>
    </row>
    <row r="18" spans="1:11" x14ac:dyDescent="0.15">
      <c r="A18" s="138">
        <v>6</v>
      </c>
      <c r="B18" s="122">
        <f>入力シート!B49</f>
        <v>0</v>
      </c>
      <c r="C18" s="122" t="str">
        <f t="shared" si="4"/>
        <v/>
      </c>
      <c r="D18" s="139" t="str">
        <f t="shared" si="1"/>
        <v/>
      </c>
      <c r="E18" s="143" t="str">
        <f>入力シート!C49</f>
        <v/>
      </c>
      <c r="F18" s="144" t="str">
        <f>入力シート!R49</f>
        <v/>
      </c>
      <c r="G18" s="146" t="str">
        <f>入力シート!AG49</f>
        <v/>
      </c>
      <c r="H18" s="144" t="str">
        <f>入力シート!AQ49</f>
        <v/>
      </c>
      <c r="I18" s="125" t="str">
        <f t="shared" si="2"/>
        <v/>
      </c>
      <c r="J18" s="146" t="str">
        <f>IF(H18="","",VLOOKUP(H18,台帳!B$2:H$1177,7,0))</f>
        <v/>
      </c>
      <c r="K18" s="125" t="str">
        <f t="shared" si="3"/>
        <v/>
      </c>
    </row>
    <row r="19" spans="1:11" x14ac:dyDescent="0.15">
      <c r="A19" s="138">
        <v>7</v>
      </c>
      <c r="B19" s="122">
        <f>入力シート!B50</f>
        <v>0</v>
      </c>
      <c r="C19" s="122" t="str">
        <f t="shared" si="4"/>
        <v/>
      </c>
      <c r="D19" s="139" t="str">
        <f t="shared" si="1"/>
        <v/>
      </c>
      <c r="E19" s="143" t="str">
        <f>入力シート!C50</f>
        <v/>
      </c>
      <c r="F19" s="144" t="str">
        <f>入力シート!R50</f>
        <v/>
      </c>
      <c r="G19" s="146" t="str">
        <f>入力シート!AG50</f>
        <v/>
      </c>
      <c r="H19" s="144" t="str">
        <f>入力シート!AQ50</f>
        <v/>
      </c>
      <c r="I19" s="125" t="str">
        <f t="shared" si="2"/>
        <v/>
      </c>
      <c r="J19" s="146" t="str">
        <f>IF(H19="","",VLOOKUP(H19,台帳!B$2:H$1177,7,0))</f>
        <v/>
      </c>
      <c r="K19" s="125" t="str">
        <f t="shared" si="3"/>
        <v/>
      </c>
    </row>
    <row r="20" spans="1:11" x14ac:dyDescent="0.15">
      <c r="A20" s="138">
        <v>8</v>
      </c>
      <c r="B20" s="122">
        <f>入力シート!B51</f>
        <v>0</v>
      </c>
      <c r="C20" s="122" t="str">
        <f t="shared" si="4"/>
        <v/>
      </c>
      <c r="D20" s="139" t="str">
        <f t="shared" si="1"/>
        <v/>
      </c>
      <c r="E20" s="143" t="str">
        <f>入力シート!C51</f>
        <v/>
      </c>
      <c r="F20" s="144" t="str">
        <f>入力シート!R51</f>
        <v/>
      </c>
      <c r="G20" s="146" t="str">
        <f>入力シート!AG51</f>
        <v/>
      </c>
      <c r="H20" s="144" t="str">
        <f>入力シート!AQ51</f>
        <v/>
      </c>
      <c r="I20" s="125" t="str">
        <f t="shared" si="2"/>
        <v/>
      </c>
      <c r="J20" s="146" t="str">
        <f>IF(H20="","",VLOOKUP(H20,台帳!B$2:H$1177,7,0))</f>
        <v/>
      </c>
      <c r="K20" s="125" t="str">
        <f t="shared" si="3"/>
        <v/>
      </c>
    </row>
    <row r="21" spans="1:11" x14ac:dyDescent="0.15">
      <c r="A21" s="138">
        <v>9</v>
      </c>
      <c r="B21" s="122">
        <f>入力シート!B52</f>
        <v>0</v>
      </c>
      <c r="C21" s="122" t="str">
        <f t="shared" si="4"/>
        <v/>
      </c>
      <c r="D21" s="139" t="str">
        <f t="shared" si="1"/>
        <v/>
      </c>
      <c r="E21" s="143" t="str">
        <f>入力シート!C52</f>
        <v/>
      </c>
      <c r="F21" s="144" t="str">
        <f>入力シート!R52</f>
        <v/>
      </c>
      <c r="G21" s="146" t="str">
        <f>入力シート!AG52</f>
        <v/>
      </c>
      <c r="H21" s="144" t="str">
        <f>入力シート!AQ52</f>
        <v/>
      </c>
      <c r="I21" s="125" t="str">
        <f t="shared" si="2"/>
        <v/>
      </c>
      <c r="J21" s="146" t="str">
        <f>IF(H21="","",VLOOKUP(H21,台帳!B$2:H$1177,7,0))</f>
        <v/>
      </c>
      <c r="K21" s="125" t="str">
        <f t="shared" si="3"/>
        <v/>
      </c>
    </row>
    <row r="22" spans="1:11" x14ac:dyDescent="0.15">
      <c r="A22" s="138">
        <v>10</v>
      </c>
      <c r="B22" s="122">
        <f>入力シート!B53</f>
        <v>0</v>
      </c>
      <c r="C22" s="122" t="str">
        <f t="shared" si="4"/>
        <v/>
      </c>
      <c r="D22" s="139" t="str">
        <f t="shared" si="1"/>
        <v/>
      </c>
      <c r="E22" s="143" t="str">
        <f>入力シート!C53</f>
        <v/>
      </c>
      <c r="F22" s="144" t="str">
        <f>入力シート!R53</f>
        <v/>
      </c>
      <c r="G22" s="146" t="str">
        <f>入力シート!AG53</f>
        <v/>
      </c>
      <c r="H22" s="144" t="str">
        <f>入力シート!AQ53</f>
        <v/>
      </c>
      <c r="I22" s="125" t="str">
        <f t="shared" si="2"/>
        <v/>
      </c>
      <c r="J22" s="146" t="str">
        <f>IF(H22="","",VLOOKUP(H22,台帳!B$2:H$1177,7,0))</f>
        <v/>
      </c>
      <c r="K22" s="125" t="str">
        <f t="shared" si="3"/>
        <v/>
      </c>
    </row>
    <row r="23" spans="1:11" x14ac:dyDescent="0.15">
      <c r="A23" s="138">
        <v>11</v>
      </c>
      <c r="B23" s="122">
        <f>入力シート!B54</f>
        <v>0</v>
      </c>
      <c r="C23" s="122" t="str">
        <f t="shared" si="4"/>
        <v/>
      </c>
      <c r="D23" s="139" t="str">
        <f t="shared" si="1"/>
        <v/>
      </c>
      <c r="E23" s="143" t="str">
        <f>入力シート!C54</f>
        <v/>
      </c>
      <c r="F23" s="144" t="str">
        <f>入力シート!R54</f>
        <v/>
      </c>
      <c r="G23" s="146" t="str">
        <f>入力シート!AG54</f>
        <v/>
      </c>
      <c r="H23" s="144" t="str">
        <f>入力シート!AQ54</f>
        <v/>
      </c>
      <c r="I23" s="125" t="str">
        <f t="shared" si="2"/>
        <v/>
      </c>
      <c r="J23" s="146" t="str">
        <f>IF(H23="","",VLOOKUP(H23,台帳!B$2:H$1177,7,0))</f>
        <v/>
      </c>
      <c r="K23" s="125" t="str">
        <f t="shared" si="3"/>
        <v/>
      </c>
    </row>
    <row r="24" spans="1:11" x14ac:dyDescent="0.15">
      <c r="A24" s="138">
        <v>12</v>
      </c>
      <c r="B24" s="122">
        <f>入力シート!B55</f>
        <v>0</v>
      </c>
      <c r="C24" s="122" t="str">
        <f t="shared" si="4"/>
        <v/>
      </c>
      <c r="D24" s="139" t="str">
        <f t="shared" si="1"/>
        <v/>
      </c>
      <c r="E24" s="143" t="str">
        <f>入力シート!C55</f>
        <v/>
      </c>
      <c r="F24" s="144" t="str">
        <f>入力シート!R55</f>
        <v/>
      </c>
      <c r="G24" s="146" t="str">
        <f>入力シート!AG55</f>
        <v/>
      </c>
      <c r="H24" s="144" t="str">
        <f>入力シート!AQ55</f>
        <v/>
      </c>
      <c r="I24" s="125" t="str">
        <f t="shared" si="2"/>
        <v/>
      </c>
      <c r="J24" s="146" t="str">
        <f>IF(H24="","",VLOOKUP(H24,台帳!B$2:H$1177,7,0))</f>
        <v/>
      </c>
      <c r="K24" s="125" t="str">
        <f t="shared" si="3"/>
        <v/>
      </c>
    </row>
    <row r="25" spans="1:11" x14ac:dyDescent="0.15">
      <c r="A25" s="138">
        <v>13</v>
      </c>
      <c r="B25" s="122">
        <f>入力シート!B56</f>
        <v>0</v>
      </c>
      <c r="C25" s="122" t="str">
        <f t="shared" si="4"/>
        <v/>
      </c>
      <c r="D25" s="139" t="str">
        <f t="shared" si="1"/>
        <v/>
      </c>
      <c r="E25" s="143" t="str">
        <f>入力シート!C56</f>
        <v/>
      </c>
      <c r="F25" s="144" t="str">
        <f>入力シート!R56</f>
        <v/>
      </c>
      <c r="G25" s="146" t="str">
        <f>入力シート!AG56</f>
        <v/>
      </c>
      <c r="H25" s="144" t="str">
        <f>入力シート!AQ56</f>
        <v/>
      </c>
      <c r="I25" s="125" t="str">
        <f t="shared" si="2"/>
        <v/>
      </c>
      <c r="J25" s="146" t="str">
        <f>IF(H25="","",VLOOKUP(H25,台帳!B$2:H$1177,7,0))</f>
        <v/>
      </c>
      <c r="K25" s="125" t="str">
        <f t="shared" si="3"/>
        <v/>
      </c>
    </row>
    <row r="26" spans="1:11" x14ac:dyDescent="0.15">
      <c r="A26" s="138">
        <v>14</v>
      </c>
      <c r="B26" s="122">
        <f>入力シート!B57</f>
        <v>0</v>
      </c>
      <c r="C26" s="122" t="str">
        <f t="shared" si="4"/>
        <v/>
      </c>
      <c r="D26" s="139" t="str">
        <f t="shared" si="1"/>
        <v/>
      </c>
      <c r="E26" s="143" t="str">
        <f>入力シート!C57</f>
        <v/>
      </c>
      <c r="F26" s="144" t="str">
        <f>入力シート!R57</f>
        <v/>
      </c>
      <c r="G26" s="146" t="str">
        <f>入力シート!AG57</f>
        <v/>
      </c>
      <c r="H26" s="144" t="str">
        <f>入力シート!AQ57</f>
        <v/>
      </c>
      <c r="I26" s="125" t="str">
        <f t="shared" si="2"/>
        <v/>
      </c>
      <c r="J26" s="146" t="str">
        <f>IF(H26="","",VLOOKUP(H26,台帳!B$2:H$1177,7,0))</f>
        <v/>
      </c>
      <c r="K26" s="125" t="str">
        <f t="shared" si="3"/>
        <v/>
      </c>
    </row>
    <row r="27" spans="1:11" x14ac:dyDescent="0.15">
      <c r="A27" s="138">
        <v>15</v>
      </c>
      <c r="B27" s="122">
        <f>入力シート!B58</f>
        <v>0</v>
      </c>
      <c r="C27" s="122" t="str">
        <f t="shared" si="4"/>
        <v/>
      </c>
      <c r="D27" s="139" t="str">
        <f t="shared" si="1"/>
        <v/>
      </c>
      <c r="E27" s="143" t="str">
        <f>入力シート!C58</f>
        <v/>
      </c>
      <c r="F27" s="144" t="str">
        <f>入力シート!R58</f>
        <v/>
      </c>
      <c r="G27" s="146" t="str">
        <f>入力シート!AG58</f>
        <v/>
      </c>
      <c r="H27" s="144" t="str">
        <f>入力シート!AQ58</f>
        <v/>
      </c>
      <c r="I27" s="125" t="str">
        <f t="shared" si="2"/>
        <v/>
      </c>
      <c r="J27" s="146" t="str">
        <f>IF(H27="","",VLOOKUP(H27,台帳!B$2:H$1177,7,0))</f>
        <v/>
      </c>
      <c r="K27" s="125" t="str">
        <f t="shared" si="3"/>
        <v/>
      </c>
    </row>
    <row r="28" spans="1:11" x14ac:dyDescent="0.15">
      <c r="A28" s="138">
        <v>16</v>
      </c>
      <c r="B28" s="122">
        <f>入力シート!B59</f>
        <v>0</v>
      </c>
      <c r="C28" s="122" t="str">
        <f t="shared" si="4"/>
        <v/>
      </c>
      <c r="D28" s="139" t="str">
        <f t="shared" si="1"/>
        <v/>
      </c>
      <c r="E28" s="143" t="str">
        <f>入力シート!C59</f>
        <v/>
      </c>
      <c r="F28" s="144" t="str">
        <f>入力シート!R59</f>
        <v/>
      </c>
      <c r="G28" s="146" t="str">
        <f>入力シート!AG59</f>
        <v/>
      </c>
      <c r="H28" s="144" t="str">
        <f>入力シート!AQ59</f>
        <v/>
      </c>
      <c r="I28" s="125" t="str">
        <f t="shared" si="2"/>
        <v/>
      </c>
      <c r="J28" s="146" t="str">
        <f>IF(H28="","",VLOOKUP(H28,台帳!B$2:H$1177,7,0))</f>
        <v/>
      </c>
      <c r="K28" s="125" t="str">
        <f t="shared" si="3"/>
        <v/>
      </c>
    </row>
    <row r="29" spans="1:11" x14ac:dyDescent="0.15">
      <c r="A29" s="138">
        <v>17</v>
      </c>
      <c r="B29" s="122">
        <f>入力シート!B60</f>
        <v>0</v>
      </c>
      <c r="C29" s="122" t="str">
        <f t="shared" si="4"/>
        <v/>
      </c>
      <c r="D29" s="139" t="str">
        <f t="shared" si="1"/>
        <v/>
      </c>
      <c r="E29" s="143" t="str">
        <f>入力シート!C60</f>
        <v/>
      </c>
      <c r="F29" s="144" t="str">
        <f>入力シート!R60</f>
        <v/>
      </c>
      <c r="G29" s="146" t="str">
        <f>入力シート!AG60</f>
        <v/>
      </c>
      <c r="H29" s="144" t="str">
        <f>入力シート!AQ60</f>
        <v/>
      </c>
      <c r="I29" s="125" t="str">
        <f t="shared" si="2"/>
        <v/>
      </c>
      <c r="J29" s="146" t="str">
        <f>IF(H29="","",VLOOKUP(H29,台帳!B$2:H$1177,7,0))</f>
        <v/>
      </c>
      <c r="K29" s="125" t="str">
        <f t="shared" si="3"/>
        <v/>
      </c>
    </row>
    <row r="30" spans="1:11" x14ac:dyDescent="0.15">
      <c r="A30" s="138">
        <v>18</v>
      </c>
      <c r="B30" s="122">
        <f>入力シート!B61</f>
        <v>0</v>
      </c>
      <c r="C30" s="122" t="str">
        <f t="shared" si="4"/>
        <v/>
      </c>
      <c r="D30" s="139" t="str">
        <f t="shared" si="1"/>
        <v/>
      </c>
      <c r="E30" s="143" t="str">
        <f>入力シート!C61</f>
        <v/>
      </c>
      <c r="F30" s="144" t="str">
        <f>入力シート!R61</f>
        <v/>
      </c>
      <c r="G30" s="146" t="str">
        <f>入力シート!AG61</f>
        <v/>
      </c>
      <c r="H30" s="144" t="str">
        <f>入力シート!AQ61</f>
        <v/>
      </c>
      <c r="I30" s="125" t="str">
        <f t="shared" si="2"/>
        <v/>
      </c>
      <c r="J30" s="146" t="str">
        <f>IF(H30="","",VLOOKUP(H30,台帳!B$2:H$1177,7,0))</f>
        <v/>
      </c>
      <c r="K30" s="125" t="str">
        <f t="shared" si="3"/>
        <v/>
      </c>
    </row>
    <row r="31" spans="1:11" x14ac:dyDescent="0.15">
      <c r="A31" s="138">
        <v>19</v>
      </c>
      <c r="B31" s="122">
        <f>入力シート!B62</f>
        <v>0</v>
      </c>
      <c r="C31" s="122" t="str">
        <f t="shared" si="4"/>
        <v/>
      </c>
      <c r="D31" s="139" t="str">
        <f t="shared" si="1"/>
        <v/>
      </c>
      <c r="E31" s="143" t="str">
        <f>入力シート!C62</f>
        <v/>
      </c>
      <c r="F31" s="144" t="str">
        <f>入力シート!R62</f>
        <v/>
      </c>
      <c r="G31" s="146" t="str">
        <f>入力シート!AG62</f>
        <v/>
      </c>
      <c r="H31" s="144" t="str">
        <f>入力シート!AQ62</f>
        <v/>
      </c>
      <c r="I31" s="125" t="str">
        <f t="shared" si="2"/>
        <v/>
      </c>
      <c r="J31" s="146" t="str">
        <f>IF(H31="","",VLOOKUP(H31,台帳!B$2:H$1177,7,0))</f>
        <v/>
      </c>
      <c r="K31" s="125" t="str">
        <f t="shared" si="3"/>
        <v/>
      </c>
    </row>
    <row r="32" spans="1:11" x14ac:dyDescent="0.15">
      <c r="A32" s="138">
        <v>20</v>
      </c>
      <c r="B32" s="122">
        <f>入力シート!B63</f>
        <v>0</v>
      </c>
      <c r="C32" s="122" t="str">
        <f t="shared" si="4"/>
        <v/>
      </c>
      <c r="D32" s="139" t="str">
        <f t="shared" si="1"/>
        <v/>
      </c>
      <c r="E32" s="143" t="str">
        <f>入力シート!C63</f>
        <v/>
      </c>
      <c r="F32" s="144" t="str">
        <f>入力シート!R63</f>
        <v/>
      </c>
      <c r="G32" s="146" t="str">
        <f>入力シート!AG63</f>
        <v/>
      </c>
      <c r="H32" s="144" t="str">
        <f>入力シート!AQ63</f>
        <v/>
      </c>
      <c r="I32" s="125" t="str">
        <f t="shared" si="2"/>
        <v/>
      </c>
      <c r="J32" s="146" t="str">
        <f>IF(H32="","",VLOOKUP(H32,台帳!B$2:H$1177,7,0))</f>
        <v/>
      </c>
      <c r="K32" s="125" t="str">
        <f t="shared" si="3"/>
        <v/>
      </c>
    </row>
    <row r="33" spans="1:11" x14ac:dyDescent="0.15">
      <c r="A33" s="138">
        <v>21</v>
      </c>
      <c r="B33" s="122">
        <f>入力シート!B64</f>
        <v>0</v>
      </c>
      <c r="C33" s="122" t="str">
        <f t="shared" si="4"/>
        <v/>
      </c>
      <c r="D33" s="139" t="str">
        <f t="shared" si="1"/>
        <v/>
      </c>
      <c r="E33" s="143" t="str">
        <f>入力シート!C64</f>
        <v/>
      </c>
      <c r="F33" s="144" t="str">
        <f>入力シート!R64</f>
        <v/>
      </c>
      <c r="G33" s="146" t="str">
        <f>入力シート!AG64</f>
        <v/>
      </c>
      <c r="H33" s="144" t="str">
        <f>入力シート!AQ64</f>
        <v/>
      </c>
      <c r="I33" s="125" t="str">
        <f t="shared" si="2"/>
        <v/>
      </c>
      <c r="J33" s="146" t="str">
        <f>IF(H33="","",VLOOKUP(H33,台帳!B$2:H$1177,7,0))</f>
        <v/>
      </c>
      <c r="K33" s="125" t="str">
        <f t="shared" si="3"/>
        <v/>
      </c>
    </row>
    <row r="34" spans="1:11" x14ac:dyDescent="0.15">
      <c r="A34" s="138">
        <v>22</v>
      </c>
      <c r="B34" s="122">
        <f>入力シート!B65</f>
        <v>0</v>
      </c>
      <c r="C34" s="122" t="str">
        <f t="shared" si="4"/>
        <v/>
      </c>
      <c r="D34" s="139" t="str">
        <f t="shared" si="1"/>
        <v/>
      </c>
      <c r="E34" s="143" t="str">
        <f>入力シート!C65</f>
        <v/>
      </c>
      <c r="F34" s="144" t="str">
        <f>入力シート!R65</f>
        <v/>
      </c>
      <c r="G34" s="146" t="str">
        <f>入力シート!AG65</f>
        <v/>
      </c>
      <c r="H34" s="144" t="str">
        <f>入力シート!AQ65</f>
        <v/>
      </c>
      <c r="I34" s="125" t="str">
        <f t="shared" si="2"/>
        <v/>
      </c>
      <c r="J34" s="146" t="str">
        <f>IF(H34="","",VLOOKUP(H34,台帳!B$2:H$1177,7,0))</f>
        <v/>
      </c>
      <c r="K34" s="125" t="str">
        <f t="shared" si="3"/>
        <v/>
      </c>
    </row>
    <row r="35" spans="1:11" x14ac:dyDescent="0.15">
      <c r="A35" s="138">
        <v>23</v>
      </c>
      <c r="B35" s="122">
        <f>入力シート!B66</f>
        <v>0</v>
      </c>
      <c r="C35" s="122" t="str">
        <f t="shared" si="4"/>
        <v/>
      </c>
      <c r="D35" s="139" t="str">
        <f t="shared" si="1"/>
        <v/>
      </c>
      <c r="E35" s="143" t="str">
        <f>入力シート!C66</f>
        <v/>
      </c>
      <c r="F35" s="144" t="str">
        <f>入力シート!R66</f>
        <v/>
      </c>
      <c r="G35" s="146" t="str">
        <f>入力シート!AG66</f>
        <v/>
      </c>
      <c r="H35" s="144" t="str">
        <f>入力シート!AQ66</f>
        <v/>
      </c>
      <c r="I35" s="125" t="str">
        <f t="shared" si="2"/>
        <v/>
      </c>
      <c r="J35" s="146" t="str">
        <f>IF(H35="","",VLOOKUP(H35,台帳!B$2:H$1177,7,0))</f>
        <v/>
      </c>
      <c r="K35" s="125" t="str">
        <f t="shared" si="3"/>
        <v/>
      </c>
    </row>
    <row r="36" spans="1:11" x14ac:dyDescent="0.15">
      <c r="A36" s="138">
        <v>24</v>
      </c>
      <c r="B36" s="122">
        <f>入力シート!B67</f>
        <v>0</v>
      </c>
      <c r="C36" s="122" t="str">
        <f t="shared" si="4"/>
        <v/>
      </c>
      <c r="D36" s="139" t="str">
        <f t="shared" si="1"/>
        <v/>
      </c>
      <c r="E36" s="143" t="str">
        <f>入力シート!C67</f>
        <v/>
      </c>
      <c r="F36" s="144" t="str">
        <f>入力シート!R67</f>
        <v/>
      </c>
      <c r="G36" s="146" t="str">
        <f>入力シート!AG67</f>
        <v/>
      </c>
      <c r="H36" s="144" t="str">
        <f>入力シート!AQ67</f>
        <v/>
      </c>
      <c r="I36" s="125" t="str">
        <f t="shared" si="2"/>
        <v/>
      </c>
      <c r="J36" s="146" t="str">
        <f>IF(H36="","",VLOOKUP(H36,台帳!B$2:H$1177,7,0))</f>
        <v/>
      </c>
      <c r="K36" s="125" t="str">
        <f t="shared" si="3"/>
        <v/>
      </c>
    </row>
    <row r="37" spans="1:11" x14ac:dyDescent="0.15">
      <c r="A37" s="138">
        <v>25</v>
      </c>
      <c r="B37" s="122">
        <f>入力シート!B68</f>
        <v>0</v>
      </c>
      <c r="C37" s="122" t="str">
        <f t="shared" si="4"/>
        <v/>
      </c>
      <c r="D37" s="139" t="str">
        <f t="shared" si="1"/>
        <v/>
      </c>
      <c r="E37" s="143" t="str">
        <f>入力シート!C68</f>
        <v/>
      </c>
      <c r="F37" s="144" t="str">
        <f>入力シート!R68</f>
        <v/>
      </c>
      <c r="G37" s="146" t="str">
        <f>入力シート!AG68</f>
        <v/>
      </c>
      <c r="H37" s="144" t="str">
        <f>入力シート!AQ68</f>
        <v/>
      </c>
      <c r="I37" s="125" t="str">
        <f t="shared" si="2"/>
        <v/>
      </c>
      <c r="J37" s="146" t="str">
        <f>IF(H37="","",VLOOKUP(H37,台帳!B$2:H$1177,7,0))</f>
        <v/>
      </c>
      <c r="K37" s="125" t="str">
        <f t="shared" si="3"/>
        <v/>
      </c>
    </row>
    <row r="38" spans="1:11" x14ac:dyDescent="0.15">
      <c r="A38" s="138">
        <v>26</v>
      </c>
      <c r="B38" s="122">
        <f>入力シート!B69</f>
        <v>0</v>
      </c>
      <c r="C38" s="122" t="str">
        <f t="shared" si="4"/>
        <v/>
      </c>
      <c r="D38" s="139" t="str">
        <f t="shared" si="1"/>
        <v/>
      </c>
      <c r="E38" s="143" t="str">
        <f>入力シート!C69</f>
        <v/>
      </c>
      <c r="F38" s="144" t="str">
        <f>入力シート!R69</f>
        <v/>
      </c>
      <c r="G38" s="146" t="str">
        <f>入力シート!AG69</f>
        <v/>
      </c>
      <c r="H38" s="144" t="str">
        <f>入力シート!AQ69</f>
        <v/>
      </c>
      <c r="I38" s="125" t="str">
        <f t="shared" si="2"/>
        <v/>
      </c>
      <c r="J38" s="146" t="str">
        <f>IF(H38="","",VLOOKUP(H38,台帳!B$2:H$1177,7,0))</f>
        <v/>
      </c>
      <c r="K38" s="125" t="str">
        <f t="shared" si="3"/>
        <v/>
      </c>
    </row>
    <row r="39" spans="1:11" x14ac:dyDescent="0.15">
      <c r="A39" s="138">
        <v>27</v>
      </c>
      <c r="B39" s="122">
        <f>入力シート!B70</f>
        <v>0</v>
      </c>
      <c r="C39" s="122" t="str">
        <f t="shared" si="4"/>
        <v/>
      </c>
      <c r="D39" s="139" t="str">
        <f t="shared" si="1"/>
        <v/>
      </c>
      <c r="E39" s="143" t="str">
        <f>入力シート!C70</f>
        <v/>
      </c>
      <c r="F39" s="144" t="str">
        <f>入力シート!R70</f>
        <v/>
      </c>
      <c r="G39" s="146" t="str">
        <f>入力シート!AG70</f>
        <v/>
      </c>
      <c r="H39" s="144" t="str">
        <f>入力シート!AQ70</f>
        <v/>
      </c>
      <c r="I39" s="125" t="str">
        <f t="shared" si="2"/>
        <v/>
      </c>
      <c r="J39" s="146" t="str">
        <f>IF(H39="","",VLOOKUP(H39,台帳!B$2:H$1177,7,0))</f>
        <v/>
      </c>
      <c r="K39" s="125" t="str">
        <f t="shared" si="3"/>
        <v/>
      </c>
    </row>
    <row r="40" spans="1:11" x14ac:dyDescent="0.15">
      <c r="A40" s="138">
        <v>28</v>
      </c>
      <c r="B40" s="122">
        <f>入力シート!B71</f>
        <v>0</v>
      </c>
      <c r="C40" s="122" t="str">
        <f t="shared" si="4"/>
        <v/>
      </c>
      <c r="D40" s="139" t="str">
        <f t="shared" si="1"/>
        <v/>
      </c>
      <c r="E40" s="143" t="str">
        <f>入力シート!C71</f>
        <v/>
      </c>
      <c r="F40" s="144" t="str">
        <f>入力シート!R71</f>
        <v/>
      </c>
      <c r="G40" s="146" t="str">
        <f>入力シート!AG71</f>
        <v/>
      </c>
      <c r="H40" s="144" t="str">
        <f>入力シート!AQ71</f>
        <v/>
      </c>
      <c r="I40" s="125" t="str">
        <f t="shared" si="2"/>
        <v/>
      </c>
      <c r="J40" s="146" t="str">
        <f>IF(H40="","",VLOOKUP(H40,台帳!B$2:H$1177,7,0))</f>
        <v/>
      </c>
      <c r="K40" s="125" t="str">
        <f t="shared" si="3"/>
        <v/>
      </c>
    </row>
    <row r="41" spans="1:11" x14ac:dyDescent="0.15">
      <c r="A41" s="138">
        <v>29</v>
      </c>
      <c r="B41" s="122">
        <f>入力シート!B72</f>
        <v>0</v>
      </c>
      <c r="C41" s="122" t="str">
        <f t="shared" si="4"/>
        <v/>
      </c>
      <c r="D41" s="139" t="str">
        <f t="shared" si="1"/>
        <v/>
      </c>
      <c r="E41" s="143" t="str">
        <f>入力シート!C72</f>
        <v/>
      </c>
      <c r="F41" s="144" t="str">
        <f>入力シート!R72</f>
        <v/>
      </c>
      <c r="G41" s="146" t="str">
        <f>入力シート!AG72</f>
        <v/>
      </c>
      <c r="H41" s="144" t="str">
        <f>入力シート!AQ72</f>
        <v/>
      </c>
      <c r="I41" s="125" t="str">
        <f t="shared" si="2"/>
        <v/>
      </c>
      <c r="J41" s="146" t="str">
        <f>IF(H41="","",VLOOKUP(H41,台帳!B$2:H$1177,7,0))</f>
        <v/>
      </c>
      <c r="K41" s="125" t="str">
        <f t="shared" si="3"/>
        <v/>
      </c>
    </row>
    <row r="42" spans="1:11" x14ac:dyDescent="0.15">
      <c r="A42" s="138">
        <v>30</v>
      </c>
      <c r="B42" s="122">
        <f>入力シート!B73</f>
        <v>0</v>
      </c>
      <c r="C42" s="122" t="str">
        <f t="shared" si="4"/>
        <v/>
      </c>
      <c r="D42" s="139" t="str">
        <f t="shared" si="1"/>
        <v/>
      </c>
      <c r="E42" s="143" t="str">
        <f>入力シート!C73</f>
        <v/>
      </c>
      <c r="F42" s="144" t="str">
        <f>入力シート!R73</f>
        <v/>
      </c>
      <c r="G42" s="146" t="str">
        <f>入力シート!AG73</f>
        <v/>
      </c>
      <c r="H42" s="144" t="str">
        <f>入力シート!AQ73</f>
        <v/>
      </c>
      <c r="I42" s="125" t="str">
        <f t="shared" si="2"/>
        <v/>
      </c>
      <c r="J42" s="146" t="str">
        <f>IF(H42="","",VLOOKUP(H42,台帳!B$2:H$1177,7,0))</f>
        <v/>
      </c>
      <c r="K42" s="125" t="str">
        <f t="shared" si="3"/>
        <v/>
      </c>
    </row>
    <row r="43" spans="1:11" x14ac:dyDescent="0.15">
      <c r="A43" s="138">
        <v>31</v>
      </c>
      <c r="B43" s="122">
        <f>入力シート!B74</f>
        <v>0</v>
      </c>
      <c r="C43" s="122" t="str">
        <f t="shared" si="4"/>
        <v/>
      </c>
      <c r="D43" s="139" t="str">
        <f t="shared" si="1"/>
        <v/>
      </c>
      <c r="E43" s="143" t="str">
        <f>入力シート!C74</f>
        <v/>
      </c>
      <c r="F43" s="144" t="str">
        <f>入力シート!R74</f>
        <v/>
      </c>
      <c r="G43" s="146" t="str">
        <f>入力シート!AG74</f>
        <v/>
      </c>
      <c r="H43" s="144" t="str">
        <f>入力シート!AQ74</f>
        <v/>
      </c>
      <c r="I43" s="125" t="str">
        <f t="shared" si="2"/>
        <v/>
      </c>
      <c r="J43" s="146" t="str">
        <f>IF(H43="","",VLOOKUP(H43,台帳!B$2:H$1177,7,0))</f>
        <v/>
      </c>
      <c r="K43" s="125" t="str">
        <f t="shared" si="3"/>
        <v/>
      </c>
    </row>
    <row r="44" spans="1:11" x14ac:dyDescent="0.15">
      <c r="A44" s="138">
        <v>32</v>
      </c>
      <c r="B44" s="122">
        <f>入力シート!B75</f>
        <v>0</v>
      </c>
      <c r="C44" s="122" t="str">
        <f t="shared" si="4"/>
        <v/>
      </c>
      <c r="D44" s="139" t="str">
        <f t="shared" si="1"/>
        <v/>
      </c>
      <c r="E44" s="143" t="str">
        <f>入力シート!C75</f>
        <v/>
      </c>
      <c r="F44" s="144" t="str">
        <f>入力シート!R75</f>
        <v/>
      </c>
      <c r="G44" s="146" t="str">
        <f>入力シート!AG75</f>
        <v/>
      </c>
      <c r="H44" s="144" t="str">
        <f>入力シート!AQ75</f>
        <v/>
      </c>
      <c r="I44" s="125" t="str">
        <f t="shared" si="2"/>
        <v/>
      </c>
      <c r="J44" s="146" t="str">
        <f>IF(H44="","",VLOOKUP(H44,台帳!B$2:H$1177,7,0))</f>
        <v/>
      </c>
      <c r="K44" s="125" t="str">
        <f t="shared" si="3"/>
        <v/>
      </c>
    </row>
    <row r="45" spans="1:11" x14ac:dyDescent="0.15">
      <c r="A45" s="138">
        <v>33</v>
      </c>
      <c r="B45" s="122">
        <f>入力シート!B76</f>
        <v>0</v>
      </c>
      <c r="C45" s="122" t="str">
        <f t="shared" si="4"/>
        <v/>
      </c>
      <c r="D45" s="139" t="str">
        <f t="shared" si="1"/>
        <v/>
      </c>
      <c r="E45" s="143" t="str">
        <f>入力シート!C76</f>
        <v/>
      </c>
      <c r="F45" s="144" t="str">
        <f>入力シート!R76</f>
        <v/>
      </c>
      <c r="G45" s="146" t="str">
        <f>入力シート!AG76</f>
        <v/>
      </c>
      <c r="H45" s="144" t="str">
        <f>入力シート!AQ76</f>
        <v/>
      </c>
      <c r="I45" s="125" t="str">
        <f t="shared" si="2"/>
        <v/>
      </c>
      <c r="J45" s="146" t="str">
        <f>IF(H45="","",VLOOKUP(H45,台帳!B$2:H$1177,7,0))</f>
        <v/>
      </c>
      <c r="K45" s="125" t="str">
        <f t="shared" si="3"/>
        <v/>
      </c>
    </row>
    <row r="46" spans="1:11" x14ac:dyDescent="0.15">
      <c r="A46" s="138">
        <v>34</v>
      </c>
      <c r="B46" s="122">
        <f>入力シート!B77</f>
        <v>0</v>
      </c>
      <c r="C46" s="122" t="str">
        <f t="shared" si="4"/>
        <v/>
      </c>
      <c r="D46" s="139" t="str">
        <f t="shared" si="1"/>
        <v/>
      </c>
      <c r="E46" s="143" t="str">
        <f>入力シート!C77</f>
        <v/>
      </c>
      <c r="F46" s="144" t="str">
        <f>入力シート!R77</f>
        <v/>
      </c>
      <c r="G46" s="146" t="str">
        <f>入力シート!AG77</f>
        <v/>
      </c>
      <c r="H46" s="144" t="str">
        <f>入力シート!AQ77</f>
        <v/>
      </c>
      <c r="I46" s="125" t="str">
        <f t="shared" si="2"/>
        <v/>
      </c>
      <c r="J46" s="146" t="str">
        <f>IF(H46="","",VLOOKUP(H46,台帳!B$2:H$1177,7,0))</f>
        <v/>
      </c>
      <c r="K46" s="125" t="str">
        <f t="shared" si="3"/>
        <v/>
      </c>
    </row>
    <row r="47" spans="1:11" x14ac:dyDescent="0.15">
      <c r="A47" s="140">
        <v>35</v>
      </c>
      <c r="B47" s="126">
        <f>入力シート!B78</f>
        <v>0</v>
      </c>
      <c r="C47" s="126" t="str">
        <f t="shared" si="4"/>
        <v/>
      </c>
      <c r="D47" s="141" t="str">
        <f t="shared" si="1"/>
        <v/>
      </c>
      <c r="E47" s="143" t="str">
        <f>入力シート!C78</f>
        <v/>
      </c>
      <c r="F47" s="144" t="str">
        <f>入力シート!R78</f>
        <v/>
      </c>
      <c r="G47" s="146" t="str">
        <f>入力シート!AG78</f>
        <v/>
      </c>
      <c r="H47" s="144" t="str">
        <f>入力シート!AQ78</f>
        <v/>
      </c>
      <c r="I47" s="125" t="str">
        <f t="shared" si="2"/>
        <v/>
      </c>
      <c r="J47" s="146" t="str">
        <f>IF(H47="","",VLOOKUP(H47,台帳!B$2:H$1177,7,0))</f>
        <v/>
      </c>
      <c r="K47" s="125" t="str">
        <f t="shared" si="3"/>
        <v/>
      </c>
    </row>
  </sheetData>
  <sheetProtection selectLockedCells="1"/>
  <phoneticPr fontId="2"/>
  <conditionalFormatting sqref="I13:I47 K13:K47">
    <cfRule type="expression" dxfId="1" priority="2">
      <formula>I13="要確認"</formula>
    </cfRule>
  </conditionalFormatting>
  <conditionalFormatting sqref="U9">
    <cfRule type="expression" dxfId="0" priority="1">
      <formula>$U$9&lt;&gt;7</formula>
    </cfRule>
  </conditionalFormatting>
  <pageMargins left="0.7" right="0.7" top="0.75" bottom="0.75" header="0.3" footer="0.3"/>
  <pageSetup paperSize="9" orientation="portrait" copies="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1177"/>
  <sheetViews>
    <sheetView zoomScale="70" zoomScaleNormal="70" workbookViewId="0">
      <pane ySplit="1" topLeftCell="A2" activePane="bottomLeft" state="frozen"/>
      <selection activeCell="K1" sqref="A1:K1048576"/>
      <selection pane="bottomLeft" activeCell="B885" sqref="B885"/>
    </sheetView>
  </sheetViews>
  <sheetFormatPr defaultColWidth="8.7265625" defaultRowHeight="12.6" customHeight="1" x14ac:dyDescent="0.15"/>
  <cols>
    <col min="1" max="1" width="6.7265625" style="9" customWidth="1"/>
    <col min="2" max="2" width="25.7265625" style="2" customWidth="1"/>
    <col min="3" max="3" width="27.453125" style="2" customWidth="1"/>
    <col min="4" max="4" width="18.26953125" style="2" customWidth="1"/>
    <col min="5" max="5" width="9.81640625" style="10" customWidth="1"/>
    <col min="6" max="6" width="24.90625" style="11" customWidth="1"/>
    <col min="7" max="7" width="4.90625" style="2" customWidth="1"/>
    <col min="8" max="8" width="6.453125" style="12" customWidth="1"/>
    <col min="9" max="9" width="6.1796875" style="2" customWidth="1"/>
    <col min="10" max="10" width="9.6328125" style="17" customWidth="1"/>
    <col min="11" max="11" width="19" style="18" customWidth="1"/>
    <col min="12" max="12" width="8.36328125" style="2" customWidth="1"/>
    <col min="13" max="17" width="4.90625" style="2" customWidth="1"/>
    <col min="18" max="19" width="6.1796875" style="2" customWidth="1"/>
    <col min="20" max="24" width="5.1796875" style="2" customWidth="1"/>
    <col min="25" max="26" width="6.453125" style="2" customWidth="1"/>
    <col min="27" max="31" width="5.1796875" style="2" customWidth="1"/>
    <col min="32" max="33" width="6.453125" style="2" customWidth="1"/>
    <col min="34" max="34" width="4.90625" style="2" customWidth="1"/>
    <col min="35" max="36" width="5.1796875" style="2" customWidth="1"/>
    <col min="37" max="37" width="6.7265625" style="2" customWidth="1"/>
    <col min="38" max="16384" width="8.7265625" style="2"/>
  </cols>
  <sheetData>
    <row r="1" spans="1:37" ht="12.6" customHeight="1" x14ac:dyDescent="0.15">
      <c r="A1" s="8" t="s">
        <v>196</v>
      </c>
      <c r="B1" s="2" t="s">
        <v>39</v>
      </c>
      <c r="C1" s="2" t="s">
        <v>38</v>
      </c>
      <c r="D1" s="2" t="s">
        <v>37</v>
      </c>
      <c r="E1" s="10" t="s">
        <v>40</v>
      </c>
      <c r="F1" s="11" t="s">
        <v>201</v>
      </c>
      <c r="G1" s="2" t="s">
        <v>392</v>
      </c>
      <c r="H1" s="12" t="s">
        <v>261</v>
      </c>
      <c r="I1" s="2" t="s">
        <v>42</v>
      </c>
      <c r="J1" s="17" t="s">
        <v>167</v>
      </c>
      <c r="K1" s="12" t="s">
        <v>202</v>
      </c>
      <c r="M1" s="3" t="s">
        <v>179</v>
      </c>
      <c r="N1" s="4" t="s">
        <v>176</v>
      </c>
      <c r="O1" s="4" t="s">
        <v>175</v>
      </c>
      <c r="P1" s="2" t="s">
        <v>177</v>
      </c>
      <c r="Q1" s="2" t="s">
        <v>178</v>
      </c>
      <c r="R1" s="2" t="s">
        <v>180</v>
      </c>
      <c r="S1" s="2" t="s">
        <v>181</v>
      </c>
      <c r="T1" s="3" t="s">
        <v>186</v>
      </c>
      <c r="U1" s="4" t="s">
        <v>183</v>
      </c>
      <c r="V1" s="4" t="s">
        <v>182</v>
      </c>
      <c r="W1" s="4" t="s">
        <v>184</v>
      </c>
      <c r="X1" s="4" t="s">
        <v>185</v>
      </c>
      <c r="Y1" s="4" t="s">
        <v>187</v>
      </c>
      <c r="Z1" s="5" t="s">
        <v>188</v>
      </c>
      <c r="AA1" s="2" t="s">
        <v>193</v>
      </c>
      <c r="AB1" s="2" t="s">
        <v>190</v>
      </c>
      <c r="AC1" s="2" t="s">
        <v>189</v>
      </c>
      <c r="AD1" s="2" t="s">
        <v>191</v>
      </c>
      <c r="AE1" s="2" t="s">
        <v>192</v>
      </c>
      <c r="AF1" s="4" t="s">
        <v>194</v>
      </c>
      <c r="AG1" s="5" t="s">
        <v>195</v>
      </c>
      <c r="AH1" s="2" t="s">
        <v>198</v>
      </c>
      <c r="AI1" s="2" t="s">
        <v>199</v>
      </c>
      <c r="AJ1" s="2" t="s">
        <v>200</v>
      </c>
      <c r="AK1" s="19" t="s">
        <v>197</v>
      </c>
    </row>
    <row r="2" spans="1:37" ht="12.6" customHeight="1" x14ac:dyDescent="0.15">
      <c r="A2" s="9">
        <v>114</v>
      </c>
      <c r="B2" s="2" t="s">
        <v>676</v>
      </c>
      <c r="C2" s="2" t="s">
        <v>677</v>
      </c>
      <c r="D2" s="2" t="s">
        <v>673</v>
      </c>
      <c r="E2" s="10" t="s">
        <v>126</v>
      </c>
      <c r="F2" s="11" t="s">
        <v>678</v>
      </c>
      <c r="G2" s="2">
        <v>1</v>
      </c>
      <c r="H2" s="153">
        <f t="shared" ref="H2:H65" si="0">SUMIF(B$2:B$1177,B2,J$2:J$1177)</f>
        <v>50000</v>
      </c>
      <c r="I2" s="23"/>
      <c r="J2" s="158">
        <f>IFERROR(INDEX(単価!D$3:G$16,MATCH(D2,単価!B$3:B$16,0),1+((I2&gt;29)+(I2&gt;59)+(I2&gt;89))*INDEX(単価!A:A,MATCH(D2,単価!B:B,0))),0)</f>
        <v>50000</v>
      </c>
      <c r="K2" s="153" t="str">
        <f>IFERROR(INDEX(単価!C:C,MATCH(D2,単価!B:B,0))&amp;IF(INDEX(単価!A:A,MATCH(D2,単価!B:B,0))=1,"（"&amp;INDEX(単価!D$2:G$2,1,1+(I2&gt;29)+(I2&gt;59)+(I2&gt;89))&amp;"）",""),D2)</f>
        <v>居宅介護</v>
      </c>
      <c r="L2" s="2">
        <f ca="1">(G2+10)*10+INT(RAND()*10)</f>
        <v>116</v>
      </c>
      <c r="M2" s="14">
        <f>IF(OR(ISERROR(FIND(DBCS(検索!C$3),DBCS(B2))),検索!C$3=""),0,1)</f>
        <v>0</v>
      </c>
      <c r="N2" s="15">
        <f>IF(OR(ISERROR(FIND(DBCS(検索!D$3),DBCS(C2))),検索!D$3=""),0,1)</f>
        <v>0</v>
      </c>
      <c r="O2" s="15">
        <f>IF(OR(ISERROR(FIND(検索!E$3,D2)),検索!E$3=""),0,1)</f>
        <v>0</v>
      </c>
      <c r="P2" s="13">
        <f>IF(OR(ISERROR(FIND(検索!F$3,E2)),検索!F$3=""),0,1)</f>
        <v>0</v>
      </c>
      <c r="Q2" s="13">
        <f>IF(OR(ISERROR(FIND(検索!G$3,F2)),検索!G$3=""),0,1)</f>
        <v>0</v>
      </c>
      <c r="R2" s="13">
        <f>IF(OR(検索!J$3="00000",M2&amp;N2&amp;O2&amp;P2&amp;Q2&lt;&gt;検索!J$3),0,1)</f>
        <v>0</v>
      </c>
      <c r="S2" s="13">
        <f>IF(SUM(M2:Q2)=0,0,1)</f>
        <v>0</v>
      </c>
      <c r="T2" s="14">
        <f>IF(OR(ISERROR(FIND(DBCS(検索!C$5),DBCS(B2))),検索!C$5=""),0,1)</f>
        <v>0</v>
      </c>
      <c r="U2" s="15">
        <f>IF(OR(ISERROR(FIND(DBCS(検索!D$5),DBCS(C2))),検索!D$5=""),0,1)</f>
        <v>0</v>
      </c>
      <c r="V2" s="15">
        <f>IF(OR(ISERROR(FIND(検索!E$5,D2)),検索!E$5=""),0,1)</f>
        <v>0</v>
      </c>
      <c r="W2" s="15">
        <f>IF(OR(ISERROR(FIND(検索!F$5,E2)),検索!F$5=""),0,1)</f>
        <v>0</v>
      </c>
      <c r="X2" s="15">
        <f>IF(OR(ISERROR(FIND(検索!G$5,F2)),検索!G$5=""),0,1)</f>
        <v>0</v>
      </c>
      <c r="Y2" s="13">
        <f>IF(OR(検索!J$5="00000",T2&amp;U2&amp;V2&amp;W2&amp;X2&lt;&gt;検索!J$5),0,1)</f>
        <v>0</v>
      </c>
      <c r="Z2" s="16">
        <f>IF(SUM(T2:X2)=0,0,1)</f>
        <v>0</v>
      </c>
      <c r="AA2" s="13">
        <f>IF(OR(ISERROR(FIND(DBCS(検索!C$7),DBCS(B2))),検索!C$7=""),0,1)</f>
        <v>0</v>
      </c>
      <c r="AB2" s="13">
        <f>IF(OR(ISERROR(FIND(DBCS(検索!D$7),DBCS(C2))),検索!D$7=""),0,1)</f>
        <v>0</v>
      </c>
      <c r="AC2" s="13">
        <f>IF(OR(ISERROR(FIND(検索!E$7,D2)),検索!E$7=""),0,1)</f>
        <v>0</v>
      </c>
      <c r="AD2" s="13">
        <f>IF(OR(ISERROR(FIND(検索!F$7,E2)),検索!F$7=""),0,1)</f>
        <v>0</v>
      </c>
      <c r="AE2" s="13">
        <f>IF(OR(ISERROR(FIND(検索!G$7,F2)),検索!G$7=""),0,1)</f>
        <v>0</v>
      </c>
      <c r="AF2" s="15">
        <f>IF(OR(検索!J$7="00000",AA2&amp;AB2&amp;AC2&amp;AD2&amp;AE2&lt;&gt;検索!J$7),0,1)</f>
        <v>0</v>
      </c>
      <c r="AG2" s="16">
        <f>IF(SUM(AA2:AE2)=0,0,1)</f>
        <v>0</v>
      </c>
      <c r="AH2" s="13">
        <f>IF(検索!K$3=0,R2,S2)</f>
        <v>0</v>
      </c>
      <c r="AI2" s="13">
        <f>IF(検索!K$5=0,Y2,Z2)</f>
        <v>0</v>
      </c>
      <c r="AJ2" s="13">
        <f>IF(検索!K$7=0,AF2,AG2)</f>
        <v>0</v>
      </c>
      <c r="AK2" s="20">
        <f>IF(IF(検索!J$5="00000",AH2,IF(検索!K$4=0,AH2+AI2,AH2*AI2)*IF(AND(検索!K$6=1,検索!J$7&lt;&gt;"00000"),AJ2,1)+IF(AND(検索!K$6=0,検索!J$7&lt;&gt;"00000"),AJ2,0))&gt;0,1,0)</f>
        <v>0</v>
      </c>
    </row>
    <row r="3" spans="1:37" ht="12.6" customHeight="1" x14ac:dyDescent="0.15">
      <c r="A3" s="9">
        <v>127</v>
      </c>
      <c r="B3" s="2" t="s">
        <v>679</v>
      </c>
      <c r="C3" s="2" t="s">
        <v>542</v>
      </c>
      <c r="D3" s="2" t="s">
        <v>673</v>
      </c>
      <c r="E3" s="10" t="s">
        <v>543</v>
      </c>
      <c r="F3" s="11" t="s">
        <v>680</v>
      </c>
      <c r="G3" s="2">
        <v>2</v>
      </c>
      <c r="H3" s="153">
        <f t="shared" si="0"/>
        <v>50000</v>
      </c>
      <c r="I3" s="23"/>
      <c r="J3" s="158">
        <f>IFERROR(INDEX(単価!D$3:G$16,MATCH(D3,単価!B$3:B$16,0),1+((I3&gt;29)+(I3&gt;59)+(I3&gt;89))*INDEX(単価!A:A,MATCH(D3,単価!B:B,0))),0)</f>
        <v>50000</v>
      </c>
      <c r="K3" s="153" t="str">
        <f>IFERROR(INDEX(単価!C:C,MATCH(D3,単価!B:B,0))&amp;IF(INDEX(単価!A:A,MATCH(D3,単価!B:B,0))=1,"（"&amp;INDEX(単価!D$2:G$2,1,1+(I3&gt;29)+(I3&gt;59)+(I3&gt;89))&amp;"）",""),D3)</f>
        <v>居宅介護</v>
      </c>
      <c r="L3" s="2">
        <f t="shared" ref="L3:L66" ca="1" si="1">(G3+10)*10+INT(RAND()*10)</f>
        <v>123</v>
      </c>
      <c r="M3" s="14">
        <f>IF(OR(ISERROR(FIND(DBCS(検索!C$3),DBCS(B3))),検索!C$3=""),0,1)</f>
        <v>0</v>
      </c>
      <c r="N3" s="15">
        <f>IF(OR(ISERROR(FIND(DBCS(検索!D$3),DBCS(C3))),検索!D$3=""),0,1)</f>
        <v>0</v>
      </c>
      <c r="O3" s="15">
        <f>IF(OR(ISERROR(FIND(検索!E$3,D3)),検索!E$3=""),0,1)</f>
        <v>0</v>
      </c>
      <c r="P3" s="13">
        <f>IF(OR(ISERROR(FIND(検索!F$3,E3)),検索!F$3=""),0,1)</f>
        <v>0</v>
      </c>
      <c r="Q3" s="13">
        <f>IF(OR(ISERROR(FIND(検索!G$3,F3)),検索!G$3=""),0,1)</f>
        <v>0</v>
      </c>
      <c r="R3" s="13">
        <f>IF(OR(検索!J$3="00000",M3&amp;N3&amp;O3&amp;P3&amp;Q3&lt;&gt;検索!J$3),0,1)</f>
        <v>0</v>
      </c>
      <c r="S3" s="13">
        <f t="shared" ref="S3:S66" si="2">IF(SUM(M3:Q3)=0,0,1)</f>
        <v>0</v>
      </c>
      <c r="T3" s="14">
        <f>IF(OR(ISERROR(FIND(DBCS(検索!C$5),DBCS(B3))),検索!C$5=""),0,1)</f>
        <v>0</v>
      </c>
      <c r="U3" s="15">
        <f>IF(OR(ISERROR(FIND(DBCS(検索!D$5),DBCS(C3))),検索!D$5=""),0,1)</f>
        <v>0</v>
      </c>
      <c r="V3" s="15">
        <f>IF(OR(ISERROR(FIND(検索!E$5,D3)),検索!E$5=""),0,1)</f>
        <v>0</v>
      </c>
      <c r="W3" s="15">
        <f>IF(OR(ISERROR(FIND(検索!F$5,E3)),検索!F$5=""),0,1)</f>
        <v>0</v>
      </c>
      <c r="X3" s="15">
        <f>IF(OR(ISERROR(FIND(検索!G$5,F3)),検索!G$5=""),0,1)</f>
        <v>0</v>
      </c>
      <c r="Y3" s="13">
        <f>IF(OR(検索!J$5="00000",T3&amp;U3&amp;V3&amp;W3&amp;X3&lt;&gt;検索!J$5),0,1)</f>
        <v>0</v>
      </c>
      <c r="Z3" s="16">
        <f t="shared" ref="Z3:Z66" si="3">IF(SUM(T3:X3)=0,0,1)</f>
        <v>0</v>
      </c>
      <c r="AA3" s="13">
        <f>IF(OR(ISERROR(FIND(DBCS(検索!C$7),DBCS(B3))),検索!C$7=""),0,1)</f>
        <v>0</v>
      </c>
      <c r="AB3" s="13">
        <f>IF(OR(ISERROR(FIND(DBCS(検索!D$7),DBCS(C3))),検索!D$7=""),0,1)</f>
        <v>0</v>
      </c>
      <c r="AC3" s="13">
        <f>IF(OR(ISERROR(FIND(検索!E$7,D3)),検索!E$7=""),0,1)</f>
        <v>0</v>
      </c>
      <c r="AD3" s="13">
        <f>IF(OR(ISERROR(FIND(検索!F$7,E3)),検索!F$7=""),0,1)</f>
        <v>0</v>
      </c>
      <c r="AE3" s="13">
        <f>IF(OR(ISERROR(FIND(検索!G$7,F3)),検索!G$7=""),0,1)</f>
        <v>0</v>
      </c>
      <c r="AF3" s="15">
        <f>IF(OR(検索!J$7="00000",AA3&amp;AB3&amp;AC3&amp;AD3&amp;AE3&lt;&gt;検索!J$7),0,1)</f>
        <v>0</v>
      </c>
      <c r="AG3" s="16">
        <f t="shared" ref="AG3:AG66" si="4">IF(SUM(AA3:AE3)=0,0,1)</f>
        <v>0</v>
      </c>
      <c r="AH3" s="13">
        <f>IF(検索!K$3=0,R3,S3)</f>
        <v>0</v>
      </c>
      <c r="AI3" s="13">
        <f>IF(検索!K$5=0,Y3,Z3)</f>
        <v>0</v>
      </c>
      <c r="AJ3" s="13">
        <f>IF(検索!K$7=0,AF3,AG3)</f>
        <v>0</v>
      </c>
      <c r="AK3" s="20">
        <f>IF(IF(検索!J$5="00000",AH3,IF(検索!K$4=0,AH3+AI3,AH3*AI3)*IF(AND(検索!K$6=1,検索!J$7&lt;&gt;"00000"),AJ3,1)+IF(AND(検索!K$6=0,検索!J$7&lt;&gt;"00000"),AJ3,0))&gt;0,MAX($AK$2:AK2)+1,0)</f>
        <v>0</v>
      </c>
    </row>
    <row r="4" spans="1:37" ht="12.6" customHeight="1" x14ac:dyDescent="0.15">
      <c r="A4" s="9">
        <v>137</v>
      </c>
      <c r="B4" s="2" t="s">
        <v>681</v>
      </c>
      <c r="C4" s="2" t="s">
        <v>682</v>
      </c>
      <c r="D4" s="2" t="s">
        <v>673</v>
      </c>
      <c r="E4" s="10" t="s">
        <v>122</v>
      </c>
      <c r="F4" s="11" t="s">
        <v>683</v>
      </c>
      <c r="G4" s="2">
        <v>3</v>
      </c>
      <c r="H4" s="153">
        <f t="shared" si="0"/>
        <v>200000</v>
      </c>
      <c r="I4" s="23"/>
      <c r="J4" s="158">
        <f>IFERROR(INDEX(単価!D$3:G$16,MATCH(D4,単価!B$3:B$16,0),1+((I4&gt;29)+(I4&gt;59)+(I4&gt;89))*INDEX(単価!A:A,MATCH(D4,単価!B:B,0))),0)</f>
        <v>50000</v>
      </c>
      <c r="K4" s="153" t="str">
        <f>IFERROR(INDEX(単価!C:C,MATCH(D4,単価!B:B,0))&amp;IF(INDEX(単価!A:A,MATCH(D4,単価!B:B,0))=1,"（"&amp;INDEX(単価!D$2:G$2,1,1+(I4&gt;29)+(I4&gt;59)+(I4&gt;89))&amp;"）",""),D4)</f>
        <v>居宅介護</v>
      </c>
      <c r="L4" s="2">
        <f t="shared" ca="1" si="1"/>
        <v>130</v>
      </c>
      <c r="M4" s="14">
        <f>IF(OR(ISERROR(FIND(DBCS(検索!C$3),DBCS(B4))),検索!C$3=""),0,1)</f>
        <v>0</v>
      </c>
      <c r="N4" s="15">
        <f>IF(OR(ISERROR(FIND(DBCS(検索!D$3),DBCS(C4))),検索!D$3=""),0,1)</f>
        <v>0</v>
      </c>
      <c r="O4" s="15">
        <f>IF(OR(ISERROR(FIND(検索!E$3,D4)),検索!E$3=""),0,1)</f>
        <v>0</v>
      </c>
      <c r="P4" s="13">
        <f>IF(OR(ISERROR(FIND(検索!F$3,E4)),検索!F$3=""),0,1)</f>
        <v>0</v>
      </c>
      <c r="Q4" s="13">
        <f>IF(OR(ISERROR(FIND(検索!G$3,F4)),検索!G$3=""),0,1)</f>
        <v>0</v>
      </c>
      <c r="R4" s="13">
        <f>IF(OR(検索!J$3="00000",M4&amp;N4&amp;O4&amp;P4&amp;Q4&lt;&gt;検索!J$3),0,1)</f>
        <v>0</v>
      </c>
      <c r="S4" s="13">
        <f t="shared" si="2"/>
        <v>0</v>
      </c>
      <c r="T4" s="14">
        <f>IF(OR(ISERROR(FIND(DBCS(検索!C$5),DBCS(B4))),検索!C$5=""),0,1)</f>
        <v>0</v>
      </c>
      <c r="U4" s="15">
        <f>IF(OR(ISERROR(FIND(DBCS(検索!D$5),DBCS(C4))),検索!D$5=""),0,1)</f>
        <v>0</v>
      </c>
      <c r="V4" s="15">
        <f>IF(OR(ISERROR(FIND(検索!E$5,D4)),検索!E$5=""),0,1)</f>
        <v>0</v>
      </c>
      <c r="W4" s="15">
        <f>IF(OR(ISERROR(FIND(検索!F$5,E4)),検索!F$5=""),0,1)</f>
        <v>0</v>
      </c>
      <c r="X4" s="15">
        <f>IF(OR(ISERROR(FIND(検索!G$5,F4)),検索!G$5=""),0,1)</f>
        <v>0</v>
      </c>
      <c r="Y4" s="13">
        <f>IF(OR(検索!J$5="00000",T4&amp;U4&amp;V4&amp;W4&amp;X4&lt;&gt;検索!J$5),0,1)</f>
        <v>0</v>
      </c>
      <c r="Z4" s="16">
        <f t="shared" si="3"/>
        <v>0</v>
      </c>
      <c r="AA4" s="13">
        <f>IF(OR(ISERROR(FIND(DBCS(検索!C$7),DBCS(B4))),検索!C$7=""),0,1)</f>
        <v>0</v>
      </c>
      <c r="AB4" s="13">
        <f>IF(OR(ISERROR(FIND(DBCS(検索!D$7),DBCS(C4))),検索!D$7=""),0,1)</f>
        <v>0</v>
      </c>
      <c r="AC4" s="13">
        <f>IF(OR(ISERROR(FIND(検索!E$7,D4)),検索!E$7=""),0,1)</f>
        <v>0</v>
      </c>
      <c r="AD4" s="13">
        <f>IF(OR(ISERROR(FIND(検索!F$7,E4)),検索!F$7=""),0,1)</f>
        <v>0</v>
      </c>
      <c r="AE4" s="13">
        <f>IF(OR(ISERROR(FIND(検索!G$7,F4)),検索!G$7=""),0,1)</f>
        <v>0</v>
      </c>
      <c r="AF4" s="15">
        <f>IF(OR(検索!J$7="00000",AA4&amp;AB4&amp;AC4&amp;AD4&amp;AE4&lt;&gt;検索!J$7),0,1)</f>
        <v>0</v>
      </c>
      <c r="AG4" s="16">
        <f t="shared" si="4"/>
        <v>0</v>
      </c>
      <c r="AH4" s="13">
        <f>IF(検索!K$3=0,R4,S4)</f>
        <v>0</v>
      </c>
      <c r="AI4" s="13">
        <f>IF(検索!K$5=0,Y4,Z4)</f>
        <v>0</v>
      </c>
      <c r="AJ4" s="13">
        <f>IF(検索!K$7=0,AF4,AG4)</f>
        <v>0</v>
      </c>
      <c r="AK4" s="20">
        <f>IF(IF(検索!J$5="00000",AH4,IF(検索!K$4=0,AH4+AI4,AH4*AI4)*IF(AND(検索!K$6=1,検索!J$7&lt;&gt;"00000"),AJ4,1)+IF(AND(検索!K$6=0,検索!J$7&lt;&gt;"00000"),AJ4,0))&gt;0,MAX($AK$2:AK3)+1,0)</f>
        <v>0</v>
      </c>
    </row>
    <row r="5" spans="1:37" ht="12.6" customHeight="1" x14ac:dyDescent="0.15">
      <c r="A5" s="9">
        <v>146</v>
      </c>
      <c r="B5" s="2" t="s">
        <v>684</v>
      </c>
      <c r="C5" s="2" t="s">
        <v>462</v>
      </c>
      <c r="D5" s="2" t="s">
        <v>673</v>
      </c>
      <c r="E5" s="10" t="s">
        <v>109</v>
      </c>
      <c r="F5" s="11" t="s">
        <v>685</v>
      </c>
      <c r="G5" s="2">
        <v>4</v>
      </c>
      <c r="H5" s="153">
        <f t="shared" si="0"/>
        <v>200000</v>
      </c>
      <c r="I5" s="23"/>
      <c r="J5" s="158">
        <f>IFERROR(INDEX(単価!D$3:G$16,MATCH(D5,単価!B$3:B$16,0),1+((I5&gt;29)+(I5&gt;59)+(I5&gt;89))*INDEX(単価!A:A,MATCH(D5,単価!B:B,0))),0)</f>
        <v>50000</v>
      </c>
      <c r="K5" s="153" t="str">
        <f>IFERROR(INDEX(単価!C:C,MATCH(D5,単価!B:B,0))&amp;IF(INDEX(単価!A:A,MATCH(D5,単価!B:B,0))=1,"（"&amp;INDEX(単価!D$2:G$2,1,1+(I5&gt;29)+(I5&gt;59)+(I5&gt;89))&amp;"）",""),D5)</f>
        <v>居宅介護</v>
      </c>
      <c r="L5" s="2">
        <f t="shared" ca="1" si="1"/>
        <v>143</v>
      </c>
      <c r="M5" s="14">
        <f>IF(OR(ISERROR(FIND(DBCS(検索!C$3),DBCS(B5))),検索!C$3=""),0,1)</f>
        <v>0</v>
      </c>
      <c r="N5" s="15">
        <f>IF(OR(ISERROR(FIND(DBCS(検索!D$3),DBCS(C5))),検索!D$3=""),0,1)</f>
        <v>0</v>
      </c>
      <c r="O5" s="15">
        <f>IF(OR(ISERROR(FIND(検索!E$3,D5)),検索!E$3=""),0,1)</f>
        <v>0</v>
      </c>
      <c r="P5" s="13">
        <f>IF(OR(ISERROR(FIND(検索!F$3,E5)),検索!F$3=""),0,1)</f>
        <v>0</v>
      </c>
      <c r="Q5" s="13">
        <f>IF(OR(ISERROR(FIND(検索!G$3,F5)),検索!G$3=""),0,1)</f>
        <v>0</v>
      </c>
      <c r="R5" s="13">
        <f>IF(OR(検索!J$3="00000",M5&amp;N5&amp;O5&amp;P5&amp;Q5&lt;&gt;検索!J$3),0,1)</f>
        <v>0</v>
      </c>
      <c r="S5" s="13">
        <f t="shared" si="2"/>
        <v>0</v>
      </c>
      <c r="T5" s="14">
        <f>IF(OR(ISERROR(FIND(DBCS(検索!C$5),DBCS(B5))),検索!C$5=""),0,1)</f>
        <v>0</v>
      </c>
      <c r="U5" s="15">
        <f>IF(OR(ISERROR(FIND(DBCS(検索!D$5),DBCS(C5))),検索!D$5=""),0,1)</f>
        <v>0</v>
      </c>
      <c r="V5" s="15">
        <f>IF(OR(ISERROR(FIND(検索!E$5,D5)),検索!E$5=""),0,1)</f>
        <v>0</v>
      </c>
      <c r="W5" s="15">
        <f>IF(OR(ISERROR(FIND(検索!F$5,E5)),検索!F$5=""),0,1)</f>
        <v>0</v>
      </c>
      <c r="X5" s="15">
        <f>IF(OR(ISERROR(FIND(検索!G$5,F5)),検索!G$5=""),0,1)</f>
        <v>0</v>
      </c>
      <c r="Y5" s="13">
        <f>IF(OR(検索!J$5="00000",T5&amp;U5&amp;V5&amp;W5&amp;X5&lt;&gt;検索!J$5),0,1)</f>
        <v>0</v>
      </c>
      <c r="Z5" s="16">
        <f t="shared" si="3"/>
        <v>0</v>
      </c>
      <c r="AA5" s="13">
        <f>IF(OR(ISERROR(FIND(DBCS(検索!C$7),DBCS(B5))),検索!C$7=""),0,1)</f>
        <v>0</v>
      </c>
      <c r="AB5" s="13">
        <f>IF(OR(ISERROR(FIND(DBCS(検索!D$7),DBCS(C5))),検索!D$7=""),0,1)</f>
        <v>0</v>
      </c>
      <c r="AC5" s="13">
        <f>IF(OR(ISERROR(FIND(検索!E$7,D5)),検索!E$7=""),0,1)</f>
        <v>0</v>
      </c>
      <c r="AD5" s="13">
        <f>IF(OR(ISERROR(FIND(検索!F$7,E5)),検索!F$7=""),0,1)</f>
        <v>0</v>
      </c>
      <c r="AE5" s="13">
        <f>IF(OR(ISERROR(FIND(検索!G$7,F5)),検索!G$7=""),0,1)</f>
        <v>0</v>
      </c>
      <c r="AF5" s="15">
        <f>IF(OR(検索!J$7="00000",AA5&amp;AB5&amp;AC5&amp;AD5&amp;AE5&lt;&gt;検索!J$7),0,1)</f>
        <v>0</v>
      </c>
      <c r="AG5" s="16">
        <f t="shared" si="4"/>
        <v>0</v>
      </c>
      <c r="AH5" s="13">
        <f>IF(検索!K$3=0,R5,S5)</f>
        <v>0</v>
      </c>
      <c r="AI5" s="13">
        <f>IF(検索!K$5=0,Y5,Z5)</f>
        <v>0</v>
      </c>
      <c r="AJ5" s="13">
        <f>IF(検索!K$7=0,AF5,AG5)</f>
        <v>0</v>
      </c>
      <c r="AK5" s="20">
        <f>IF(IF(検索!J$5="00000",AH5,IF(検索!K$4=0,AH5+AI5,AH5*AI5)*IF(AND(検索!K$6=1,検索!J$7&lt;&gt;"00000"),AJ5,1)+IF(AND(検索!K$6=0,検索!J$7&lt;&gt;"00000"),AJ5,0))&gt;0,MAX($AK$2:AK4)+1,0)</f>
        <v>0</v>
      </c>
    </row>
    <row r="6" spans="1:37" ht="12.6" customHeight="1" x14ac:dyDescent="0.15">
      <c r="A6" s="9">
        <v>151</v>
      </c>
      <c r="B6" s="2" t="s">
        <v>686</v>
      </c>
      <c r="C6" s="2" t="s">
        <v>528</v>
      </c>
      <c r="D6" s="2" t="s">
        <v>673</v>
      </c>
      <c r="E6" s="10" t="s">
        <v>432</v>
      </c>
      <c r="F6" s="11" t="s">
        <v>687</v>
      </c>
      <c r="G6" s="2">
        <v>5</v>
      </c>
      <c r="H6" s="153">
        <f t="shared" si="0"/>
        <v>50000</v>
      </c>
      <c r="I6" s="23"/>
      <c r="J6" s="158">
        <f>IFERROR(INDEX(単価!D$3:G$16,MATCH(D6,単価!B$3:B$16,0),1+((I6&gt;29)+(I6&gt;59)+(I6&gt;89))*INDEX(単価!A:A,MATCH(D6,単価!B:B,0))),0)</f>
        <v>50000</v>
      </c>
      <c r="K6" s="153" t="str">
        <f>IFERROR(INDEX(単価!C:C,MATCH(D6,単価!B:B,0))&amp;IF(INDEX(単価!A:A,MATCH(D6,単価!B:B,0))=1,"（"&amp;INDEX(単価!D$2:G$2,1,1+(I6&gt;29)+(I6&gt;59)+(I6&gt;89))&amp;"）",""),D6)</f>
        <v>居宅介護</v>
      </c>
      <c r="L6" s="2">
        <f t="shared" ca="1" si="1"/>
        <v>151</v>
      </c>
      <c r="M6" s="14">
        <f>IF(OR(ISERROR(FIND(DBCS(検索!C$3),DBCS(B6))),検索!C$3=""),0,1)</f>
        <v>0</v>
      </c>
      <c r="N6" s="15">
        <f>IF(OR(ISERROR(FIND(DBCS(検索!D$3),DBCS(C6))),検索!D$3=""),0,1)</f>
        <v>0</v>
      </c>
      <c r="O6" s="15">
        <f>IF(OR(ISERROR(FIND(検索!E$3,D6)),検索!E$3=""),0,1)</f>
        <v>0</v>
      </c>
      <c r="P6" s="13">
        <f>IF(OR(ISERROR(FIND(検索!F$3,E6)),検索!F$3=""),0,1)</f>
        <v>0</v>
      </c>
      <c r="Q6" s="13">
        <f>IF(OR(ISERROR(FIND(検索!G$3,F6)),検索!G$3=""),0,1)</f>
        <v>0</v>
      </c>
      <c r="R6" s="13">
        <f>IF(OR(検索!J$3="00000",M6&amp;N6&amp;O6&amp;P6&amp;Q6&lt;&gt;検索!J$3),0,1)</f>
        <v>0</v>
      </c>
      <c r="S6" s="13">
        <f t="shared" si="2"/>
        <v>0</v>
      </c>
      <c r="T6" s="14">
        <f>IF(OR(ISERROR(FIND(DBCS(検索!C$5),DBCS(B6))),検索!C$5=""),0,1)</f>
        <v>0</v>
      </c>
      <c r="U6" s="15">
        <f>IF(OR(ISERROR(FIND(DBCS(検索!D$5),DBCS(C6))),検索!D$5=""),0,1)</f>
        <v>0</v>
      </c>
      <c r="V6" s="15">
        <f>IF(OR(ISERROR(FIND(検索!E$5,D6)),検索!E$5=""),0,1)</f>
        <v>0</v>
      </c>
      <c r="W6" s="15">
        <f>IF(OR(ISERROR(FIND(検索!F$5,E6)),検索!F$5=""),0,1)</f>
        <v>0</v>
      </c>
      <c r="X6" s="15">
        <f>IF(OR(ISERROR(FIND(検索!G$5,F6)),検索!G$5=""),0,1)</f>
        <v>0</v>
      </c>
      <c r="Y6" s="13">
        <f>IF(OR(検索!J$5="00000",T6&amp;U6&amp;V6&amp;W6&amp;X6&lt;&gt;検索!J$5),0,1)</f>
        <v>0</v>
      </c>
      <c r="Z6" s="16">
        <f t="shared" si="3"/>
        <v>0</v>
      </c>
      <c r="AA6" s="13">
        <f>IF(OR(ISERROR(FIND(DBCS(検索!C$7),DBCS(B6))),検索!C$7=""),0,1)</f>
        <v>0</v>
      </c>
      <c r="AB6" s="13">
        <f>IF(OR(ISERROR(FIND(DBCS(検索!D$7),DBCS(C6))),検索!D$7=""),0,1)</f>
        <v>0</v>
      </c>
      <c r="AC6" s="13">
        <f>IF(OR(ISERROR(FIND(検索!E$7,D6)),検索!E$7=""),0,1)</f>
        <v>0</v>
      </c>
      <c r="AD6" s="13">
        <f>IF(OR(ISERROR(FIND(検索!F$7,E6)),検索!F$7=""),0,1)</f>
        <v>0</v>
      </c>
      <c r="AE6" s="13">
        <f>IF(OR(ISERROR(FIND(検索!G$7,F6)),検索!G$7=""),0,1)</f>
        <v>0</v>
      </c>
      <c r="AF6" s="15">
        <f>IF(OR(検索!J$7="00000",AA6&amp;AB6&amp;AC6&amp;AD6&amp;AE6&lt;&gt;検索!J$7),0,1)</f>
        <v>0</v>
      </c>
      <c r="AG6" s="16">
        <f t="shared" si="4"/>
        <v>0</v>
      </c>
      <c r="AH6" s="13">
        <f>IF(検索!K$3=0,R6,S6)</f>
        <v>0</v>
      </c>
      <c r="AI6" s="13">
        <f>IF(検索!K$5=0,Y6,Z6)</f>
        <v>0</v>
      </c>
      <c r="AJ6" s="13">
        <f>IF(検索!K$7=0,AF6,AG6)</f>
        <v>0</v>
      </c>
      <c r="AK6" s="20">
        <f>IF(IF(検索!J$5="00000",AH6,IF(検索!K$4=0,AH6+AI6,AH6*AI6)*IF(AND(検索!K$6=1,検索!J$7&lt;&gt;"00000"),AJ6,1)+IF(AND(検索!K$6=0,検索!J$7&lt;&gt;"00000"),AJ6,0))&gt;0,MAX($AK$2:AK5)+1,0)</f>
        <v>0</v>
      </c>
    </row>
    <row r="7" spans="1:37" ht="12.6" customHeight="1" x14ac:dyDescent="0.15">
      <c r="A7" s="9">
        <v>162</v>
      </c>
      <c r="B7" s="2" t="s">
        <v>688</v>
      </c>
      <c r="C7" s="2" t="s">
        <v>641</v>
      </c>
      <c r="D7" s="2" t="s">
        <v>673</v>
      </c>
      <c r="E7" s="10" t="s">
        <v>70</v>
      </c>
      <c r="F7" s="11" t="s">
        <v>689</v>
      </c>
      <c r="G7" s="2">
        <v>6</v>
      </c>
      <c r="H7" s="153">
        <f t="shared" si="0"/>
        <v>50000</v>
      </c>
      <c r="I7" s="23"/>
      <c r="J7" s="158">
        <f>IFERROR(INDEX(単価!D$3:G$16,MATCH(D7,単価!B$3:B$16,0),1+((I7&gt;29)+(I7&gt;59)+(I7&gt;89))*INDEX(単価!A:A,MATCH(D7,単価!B:B,0))),0)</f>
        <v>50000</v>
      </c>
      <c r="K7" s="153" t="str">
        <f>IFERROR(INDEX(単価!C:C,MATCH(D7,単価!B:B,0))&amp;IF(INDEX(単価!A:A,MATCH(D7,単価!B:B,0))=1,"（"&amp;INDEX(単価!D$2:G$2,1,1+(I7&gt;29)+(I7&gt;59)+(I7&gt;89))&amp;"）",""),D7)</f>
        <v>居宅介護</v>
      </c>
      <c r="L7" s="2">
        <f t="shared" ca="1" si="1"/>
        <v>168</v>
      </c>
      <c r="M7" s="14">
        <f>IF(OR(ISERROR(FIND(DBCS(検索!C$3),DBCS(B7))),検索!C$3=""),0,1)</f>
        <v>0</v>
      </c>
      <c r="N7" s="15">
        <f>IF(OR(ISERROR(FIND(DBCS(検索!D$3),DBCS(C7))),検索!D$3=""),0,1)</f>
        <v>0</v>
      </c>
      <c r="O7" s="15">
        <f>IF(OR(ISERROR(FIND(検索!E$3,D7)),検索!E$3=""),0,1)</f>
        <v>0</v>
      </c>
      <c r="P7" s="13">
        <f>IF(OR(ISERROR(FIND(検索!F$3,E7)),検索!F$3=""),0,1)</f>
        <v>0</v>
      </c>
      <c r="Q7" s="13">
        <f>IF(OR(ISERROR(FIND(検索!G$3,F7)),検索!G$3=""),0,1)</f>
        <v>0</v>
      </c>
      <c r="R7" s="13">
        <f>IF(OR(検索!J$3="00000",M7&amp;N7&amp;O7&amp;P7&amp;Q7&lt;&gt;検索!J$3),0,1)</f>
        <v>0</v>
      </c>
      <c r="S7" s="13">
        <f t="shared" si="2"/>
        <v>0</v>
      </c>
      <c r="T7" s="14">
        <f>IF(OR(ISERROR(FIND(DBCS(検索!C$5),DBCS(B7))),検索!C$5=""),0,1)</f>
        <v>0</v>
      </c>
      <c r="U7" s="15">
        <f>IF(OR(ISERROR(FIND(DBCS(検索!D$5),DBCS(C7))),検索!D$5=""),0,1)</f>
        <v>0</v>
      </c>
      <c r="V7" s="15">
        <f>IF(OR(ISERROR(FIND(検索!E$5,D7)),検索!E$5=""),0,1)</f>
        <v>0</v>
      </c>
      <c r="W7" s="15">
        <f>IF(OR(ISERROR(FIND(検索!F$5,E7)),検索!F$5=""),0,1)</f>
        <v>0</v>
      </c>
      <c r="X7" s="15">
        <f>IF(OR(ISERROR(FIND(検索!G$5,F7)),検索!G$5=""),0,1)</f>
        <v>0</v>
      </c>
      <c r="Y7" s="13">
        <f>IF(OR(検索!J$5="00000",T7&amp;U7&amp;V7&amp;W7&amp;X7&lt;&gt;検索!J$5),0,1)</f>
        <v>0</v>
      </c>
      <c r="Z7" s="16">
        <f t="shared" si="3"/>
        <v>0</v>
      </c>
      <c r="AA7" s="13">
        <f>IF(OR(ISERROR(FIND(DBCS(検索!C$7),DBCS(B7))),検索!C$7=""),0,1)</f>
        <v>0</v>
      </c>
      <c r="AB7" s="13">
        <f>IF(OR(ISERROR(FIND(DBCS(検索!D$7),DBCS(C7))),検索!D$7=""),0,1)</f>
        <v>0</v>
      </c>
      <c r="AC7" s="13">
        <f>IF(OR(ISERROR(FIND(検索!E$7,D7)),検索!E$7=""),0,1)</f>
        <v>0</v>
      </c>
      <c r="AD7" s="13">
        <f>IF(OR(ISERROR(FIND(検索!F$7,E7)),検索!F$7=""),0,1)</f>
        <v>0</v>
      </c>
      <c r="AE7" s="13">
        <f>IF(OR(ISERROR(FIND(検索!G$7,F7)),検索!G$7=""),0,1)</f>
        <v>0</v>
      </c>
      <c r="AF7" s="15">
        <f>IF(OR(検索!J$7="00000",AA7&amp;AB7&amp;AC7&amp;AD7&amp;AE7&lt;&gt;検索!J$7),0,1)</f>
        <v>0</v>
      </c>
      <c r="AG7" s="16">
        <f t="shared" si="4"/>
        <v>0</v>
      </c>
      <c r="AH7" s="13">
        <f>IF(検索!K$3=0,R7,S7)</f>
        <v>0</v>
      </c>
      <c r="AI7" s="13">
        <f>IF(検索!K$5=0,Y7,Z7)</f>
        <v>0</v>
      </c>
      <c r="AJ7" s="13">
        <f>IF(検索!K$7=0,AF7,AG7)</f>
        <v>0</v>
      </c>
      <c r="AK7" s="20">
        <f>IF(IF(検索!J$5="00000",AH7,IF(検索!K$4=0,AH7+AI7,AH7*AI7)*IF(AND(検索!K$6=1,検索!J$7&lt;&gt;"00000"),AJ7,1)+IF(AND(検索!K$6=0,検索!J$7&lt;&gt;"00000"),AJ7,0))&gt;0,MAX($AK$2:AK6)+1,0)</f>
        <v>0</v>
      </c>
    </row>
    <row r="8" spans="1:37" ht="12.6" customHeight="1" x14ac:dyDescent="0.15">
      <c r="A8" s="9">
        <v>173</v>
      </c>
      <c r="B8" s="2" t="s">
        <v>690</v>
      </c>
      <c r="C8" s="2" t="s">
        <v>558</v>
      </c>
      <c r="D8" s="2" t="s">
        <v>673</v>
      </c>
      <c r="E8" s="10" t="s">
        <v>559</v>
      </c>
      <c r="F8" s="11" t="s">
        <v>691</v>
      </c>
      <c r="G8" s="2">
        <v>7</v>
      </c>
      <c r="H8" s="153">
        <f t="shared" si="0"/>
        <v>50000</v>
      </c>
      <c r="I8" s="23"/>
      <c r="J8" s="158">
        <f>IFERROR(INDEX(単価!D$3:G$16,MATCH(D8,単価!B$3:B$16,0),1+((I8&gt;29)+(I8&gt;59)+(I8&gt;89))*INDEX(単価!A:A,MATCH(D8,単価!B:B,0))),0)</f>
        <v>50000</v>
      </c>
      <c r="K8" s="153" t="str">
        <f>IFERROR(INDEX(単価!C:C,MATCH(D8,単価!B:B,0))&amp;IF(INDEX(単価!A:A,MATCH(D8,単価!B:B,0))=1,"（"&amp;INDEX(単価!D$2:G$2,1,1+(I8&gt;29)+(I8&gt;59)+(I8&gt;89))&amp;"）",""),D8)</f>
        <v>居宅介護</v>
      </c>
      <c r="L8" s="2">
        <f t="shared" ca="1" si="1"/>
        <v>177</v>
      </c>
      <c r="M8" s="14">
        <f>IF(OR(ISERROR(FIND(DBCS(検索!C$3),DBCS(B8))),検索!C$3=""),0,1)</f>
        <v>0</v>
      </c>
      <c r="N8" s="15">
        <f>IF(OR(ISERROR(FIND(DBCS(検索!D$3),DBCS(C8))),検索!D$3=""),0,1)</f>
        <v>0</v>
      </c>
      <c r="O8" s="15">
        <f>IF(OR(ISERROR(FIND(検索!E$3,D8)),検索!E$3=""),0,1)</f>
        <v>0</v>
      </c>
      <c r="P8" s="13">
        <f>IF(OR(ISERROR(FIND(検索!F$3,E8)),検索!F$3=""),0,1)</f>
        <v>0</v>
      </c>
      <c r="Q8" s="13">
        <f>IF(OR(ISERROR(FIND(検索!G$3,F8)),検索!G$3=""),0,1)</f>
        <v>0</v>
      </c>
      <c r="R8" s="13">
        <f>IF(OR(検索!J$3="00000",M8&amp;N8&amp;O8&amp;P8&amp;Q8&lt;&gt;検索!J$3),0,1)</f>
        <v>0</v>
      </c>
      <c r="S8" s="13">
        <f t="shared" si="2"/>
        <v>0</v>
      </c>
      <c r="T8" s="14">
        <f>IF(OR(ISERROR(FIND(DBCS(検索!C$5),DBCS(B8))),検索!C$5=""),0,1)</f>
        <v>0</v>
      </c>
      <c r="U8" s="15">
        <f>IF(OR(ISERROR(FIND(DBCS(検索!D$5),DBCS(C8))),検索!D$5=""),0,1)</f>
        <v>0</v>
      </c>
      <c r="V8" s="15">
        <f>IF(OR(ISERROR(FIND(検索!E$5,D8)),検索!E$5=""),0,1)</f>
        <v>0</v>
      </c>
      <c r="W8" s="15">
        <f>IF(OR(ISERROR(FIND(検索!F$5,E8)),検索!F$5=""),0,1)</f>
        <v>0</v>
      </c>
      <c r="X8" s="15">
        <f>IF(OR(ISERROR(FIND(検索!G$5,F8)),検索!G$5=""),0,1)</f>
        <v>0</v>
      </c>
      <c r="Y8" s="13">
        <f>IF(OR(検索!J$5="00000",T8&amp;U8&amp;V8&amp;W8&amp;X8&lt;&gt;検索!J$5),0,1)</f>
        <v>0</v>
      </c>
      <c r="Z8" s="16">
        <f t="shared" si="3"/>
        <v>0</v>
      </c>
      <c r="AA8" s="13">
        <f>IF(OR(ISERROR(FIND(DBCS(検索!C$7),DBCS(B8))),検索!C$7=""),0,1)</f>
        <v>0</v>
      </c>
      <c r="AB8" s="13">
        <f>IF(OR(ISERROR(FIND(DBCS(検索!D$7),DBCS(C8))),検索!D$7=""),0,1)</f>
        <v>0</v>
      </c>
      <c r="AC8" s="13">
        <f>IF(OR(ISERROR(FIND(検索!E$7,D8)),検索!E$7=""),0,1)</f>
        <v>0</v>
      </c>
      <c r="AD8" s="13">
        <f>IF(OR(ISERROR(FIND(検索!F$7,E8)),検索!F$7=""),0,1)</f>
        <v>0</v>
      </c>
      <c r="AE8" s="13">
        <f>IF(OR(ISERROR(FIND(検索!G$7,F8)),検索!G$7=""),0,1)</f>
        <v>0</v>
      </c>
      <c r="AF8" s="15">
        <f>IF(OR(検索!J$7="00000",AA8&amp;AB8&amp;AC8&amp;AD8&amp;AE8&lt;&gt;検索!J$7),0,1)</f>
        <v>0</v>
      </c>
      <c r="AG8" s="16">
        <f t="shared" si="4"/>
        <v>0</v>
      </c>
      <c r="AH8" s="13">
        <f>IF(検索!K$3=0,R8,S8)</f>
        <v>0</v>
      </c>
      <c r="AI8" s="13">
        <f>IF(検索!K$5=0,Y8,Z8)</f>
        <v>0</v>
      </c>
      <c r="AJ8" s="13">
        <f>IF(検索!K$7=0,AF8,AG8)</f>
        <v>0</v>
      </c>
      <c r="AK8" s="20">
        <f>IF(IF(検索!J$5="00000",AH8,IF(検索!K$4=0,AH8+AI8,AH8*AI8)*IF(AND(検索!K$6=1,検索!J$7&lt;&gt;"00000"),AJ8,1)+IF(AND(検索!K$6=0,検索!J$7&lt;&gt;"00000"),AJ8,0))&gt;0,MAX($AK$2:AK7)+1,0)</f>
        <v>0</v>
      </c>
    </row>
    <row r="9" spans="1:37" ht="12.6" customHeight="1" x14ac:dyDescent="0.15">
      <c r="A9" s="9">
        <v>186</v>
      </c>
      <c r="B9" s="2" t="s">
        <v>692</v>
      </c>
      <c r="C9" s="2" t="s">
        <v>416</v>
      </c>
      <c r="D9" s="2" t="s">
        <v>673</v>
      </c>
      <c r="E9" s="10" t="s">
        <v>417</v>
      </c>
      <c r="F9" s="11" t="s">
        <v>693</v>
      </c>
      <c r="G9" s="2">
        <v>8</v>
      </c>
      <c r="H9" s="153">
        <f t="shared" si="0"/>
        <v>350000</v>
      </c>
      <c r="I9" s="23"/>
      <c r="J9" s="158">
        <f>IFERROR(INDEX(単価!D$3:G$16,MATCH(D9,単価!B$3:B$16,0),1+((I9&gt;29)+(I9&gt;59)+(I9&gt;89))*INDEX(単価!A:A,MATCH(D9,単価!B:B,0))),0)</f>
        <v>50000</v>
      </c>
      <c r="K9" s="153" t="str">
        <f>IFERROR(INDEX(単価!C:C,MATCH(D9,単価!B:B,0))&amp;IF(INDEX(単価!A:A,MATCH(D9,単価!B:B,0))=1,"（"&amp;INDEX(単価!D$2:G$2,1,1+(I9&gt;29)+(I9&gt;59)+(I9&gt;89))&amp;"）",""),D9)</f>
        <v>居宅介護</v>
      </c>
      <c r="L9" s="2">
        <f t="shared" ca="1" si="1"/>
        <v>180</v>
      </c>
      <c r="M9" s="14">
        <f>IF(OR(ISERROR(FIND(DBCS(検索!C$3),DBCS(B9))),検索!C$3=""),0,1)</f>
        <v>0</v>
      </c>
      <c r="N9" s="15">
        <f>IF(OR(ISERROR(FIND(DBCS(検索!D$3),DBCS(C9))),検索!D$3=""),0,1)</f>
        <v>0</v>
      </c>
      <c r="O9" s="15">
        <f>IF(OR(ISERROR(FIND(検索!E$3,D9)),検索!E$3=""),0,1)</f>
        <v>0</v>
      </c>
      <c r="P9" s="13">
        <f>IF(OR(ISERROR(FIND(検索!F$3,E9)),検索!F$3=""),0,1)</f>
        <v>0</v>
      </c>
      <c r="Q9" s="13">
        <f>IF(OR(ISERROR(FIND(検索!G$3,F9)),検索!G$3=""),0,1)</f>
        <v>0</v>
      </c>
      <c r="R9" s="13">
        <f>IF(OR(検索!J$3="00000",M9&amp;N9&amp;O9&amp;P9&amp;Q9&lt;&gt;検索!J$3),0,1)</f>
        <v>0</v>
      </c>
      <c r="S9" s="13">
        <f t="shared" si="2"/>
        <v>0</v>
      </c>
      <c r="T9" s="14">
        <f>IF(OR(ISERROR(FIND(DBCS(検索!C$5),DBCS(B9))),検索!C$5=""),0,1)</f>
        <v>0</v>
      </c>
      <c r="U9" s="15">
        <f>IF(OR(ISERROR(FIND(DBCS(検索!D$5),DBCS(C9))),検索!D$5=""),0,1)</f>
        <v>0</v>
      </c>
      <c r="V9" s="15">
        <f>IF(OR(ISERROR(FIND(検索!E$5,D9)),検索!E$5=""),0,1)</f>
        <v>0</v>
      </c>
      <c r="W9" s="15">
        <f>IF(OR(ISERROR(FIND(検索!F$5,E9)),検索!F$5=""),0,1)</f>
        <v>0</v>
      </c>
      <c r="X9" s="15">
        <f>IF(OR(ISERROR(FIND(検索!G$5,F9)),検索!G$5=""),0,1)</f>
        <v>0</v>
      </c>
      <c r="Y9" s="13">
        <f>IF(OR(検索!J$5="00000",T9&amp;U9&amp;V9&amp;W9&amp;X9&lt;&gt;検索!J$5),0,1)</f>
        <v>0</v>
      </c>
      <c r="Z9" s="16">
        <f t="shared" si="3"/>
        <v>0</v>
      </c>
      <c r="AA9" s="13">
        <f>IF(OR(ISERROR(FIND(DBCS(検索!C$7),DBCS(B9))),検索!C$7=""),0,1)</f>
        <v>0</v>
      </c>
      <c r="AB9" s="13">
        <f>IF(OR(ISERROR(FIND(DBCS(検索!D$7),DBCS(C9))),検索!D$7=""),0,1)</f>
        <v>0</v>
      </c>
      <c r="AC9" s="13">
        <f>IF(OR(ISERROR(FIND(検索!E$7,D9)),検索!E$7=""),0,1)</f>
        <v>0</v>
      </c>
      <c r="AD9" s="13">
        <f>IF(OR(ISERROR(FIND(検索!F$7,E9)),検索!F$7=""),0,1)</f>
        <v>0</v>
      </c>
      <c r="AE9" s="13">
        <f>IF(OR(ISERROR(FIND(検索!G$7,F9)),検索!G$7=""),0,1)</f>
        <v>0</v>
      </c>
      <c r="AF9" s="15">
        <f>IF(OR(検索!J$7="00000",AA9&amp;AB9&amp;AC9&amp;AD9&amp;AE9&lt;&gt;検索!J$7),0,1)</f>
        <v>0</v>
      </c>
      <c r="AG9" s="16">
        <f t="shared" si="4"/>
        <v>0</v>
      </c>
      <c r="AH9" s="13">
        <f>IF(検索!K$3=0,R9,S9)</f>
        <v>0</v>
      </c>
      <c r="AI9" s="13">
        <f>IF(検索!K$5=0,Y9,Z9)</f>
        <v>0</v>
      </c>
      <c r="AJ9" s="13">
        <f>IF(検索!K$7=0,AF9,AG9)</f>
        <v>0</v>
      </c>
      <c r="AK9" s="20">
        <f>IF(IF(検索!J$5="00000",AH9,IF(検索!K$4=0,AH9+AI9,AH9*AI9)*IF(AND(検索!K$6=1,検索!J$7&lt;&gt;"00000"),AJ9,1)+IF(AND(検索!K$6=0,検索!J$7&lt;&gt;"00000"),AJ9,0))&gt;0,MAX($AK$2:AK8)+1,0)</f>
        <v>0</v>
      </c>
    </row>
    <row r="10" spans="1:37" ht="12.6" customHeight="1" x14ac:dyDescent="0.15">
      <c r="A10" s="9">
        <v>199</v>
      </c>
      <c r="B10" s="2" t="s">
        <v>694</v>
      </c>
      <c r="C10" s="2" t="s">
        <v>695</v>
      </c>
      <c r="D10" s="2" t="s">
        <v>673</v>
      </c>
      <c r="E10" s="10" t="s">
        <v>85</v>
      </c>
      <c r="F10" s="11" t="s">
        <v>696</v>
      </c>
      <c r="G10" s="2">
        <v>9</v>
      </c>
      <c r="H10" s="153">
        <f t="shared" si="0"/>
        <v>100000</v>
      </c>
      <c r="I10" s="23"/>
      <c r="J10" s="158">
        <f>IFERROR(INDEX(単価!D$3:G$16,MATCH(D10,単価!B$3:B$16,0),1+((I10&gt;29)+(I10&gt;59)+(I10&gt;89))*INDEX(単価!A:A,MATCH(D10,単価!B:B,0))),0)</f>
        <v>50000</v>
      </c>
      <c r="K10" s="153" t="str">
        <f>IFERROR(INDEX(単価!C:C,MATCH(D10,単価!B:B,0))&amp;IF(INDEX(単価!A:A,MATCH(D10,単価!B:B,0))=1,"（"&amp;INDEX(単価!D$2:G$2,1,1+(I10&gt;29)+(I10&gt;59)+(I10&gt;89))&amp;"）",""),D10)</f>
        <v>居宅介護</v>
      </c>
      <c r="L10" s="2">
        <f t="shared" ca="1" si="1"/>
        <v>192</v>
      </c>
      <c r="M10" s="14">
        <f>IF(OR(ISERROR(FIND(DBCS(検索!C$3),DBCS(B10))),検索!C$3=""),0,1)</f>
        <v>0</v>
      </c>
      <c r="N10" s="15">
        <f>IF(OR(ISERROR(FIND(DBCS(検索!D$3),DBCS(C10))),検索!D$3=""),0,1)</f>
        <v>0</v>
      </c>
      <c r="O10" s="15">
        <f>IF(OR(ISERROR(FIND(検索!E$3,D10)),検索!E$3=""),0,1)</f>
        <v>0</v>
      </c>
      <c r="P10" s="13">
        <f>IF(OR(ISERROR(FIND(検索!F$3,E10)),検索!F$3=""),0,1)</f>
        <v>0</v>
      </c>
      <c r="Q10" s="13">
        <f>IF(OR(ISERROR(FIND(検索!G$3,F10)),検索!G$3=""),0,1)</f>
        <v>0</v>
      </c>
      <c r="R10" s="13">
        <f>IF(OR(検索!J$3="00000",M10&amp;N10&amp;O10&amp;P10&amp;Q10&lt;&gt;検索!J$3),0,1)</f>
        <v>0</v>
      </c>
      <c r="S10" s="13">
        <f t="shared" si="2"/>
        <v>0</v>
      </c>
      <c r="T10" s="14">
        <f>IF(OR(ISERROR(FIND(DBCS(検索!C$5),DBCS(B10))),検索!C$5=""),0,1)</f>
        <v>0</v>
      </c>
      <c r="U10" s="15">
        <f>IF(OR(ISERROR(FIND(DBCS(検索!D$5),DBCS(C10))),検索!D$5=""),0,1)</f>
        <v>0</v>
      </c>
      <c r="V10" s="15">
        <f>IF(OR(ISERROR(FIND(検索!E$5,D10)),検索!E$5=""),0,1)</f>
        <v>0</v>
      </c>
      <c r="W10" s="15">
        <f>IF(OR(ISERROR(FIND(検索!F$5,E10)),検索!F$5=""),0,1)</f>
        <v>0</v>
      </c>
      <c r="X10" s="15">
        <f>IF(OR(ISERROR(FIND(検索!G$5,F10)),検索!G$5=""),0,1)</f>
        <v>0</v>
      </c>
      <c r="Y10" s="13">
        <f>IF(OR(検索!J$5="00000",T10&amp;U10&amp;V10&amp;W10&amp;X10&lt;&gt;検索!J$5),0,1)</f>
        <v>0</v>
      </c>
      <c r="Z10" s="16">
        <f t="shared" si="3"/>
        <v>0</v>
      </c>
      <c r="AA10" s="13">
        <f>IF(OR(ISERROR(FIND(DBCS(検索!C$7),DBCS(B10))),検索!C$7=""),0,1)</f>
        <v>0</v>
      </c>
      <c r="AB10" s="13">
        <f>IF(OR(ISERROR(FIND(DBCS(検索!D$7),DBCS(C10))),検索!D$7=""),0,1)</f>
        <v>0</v>
      </c>
      <c r="AC10" s="13">
        <f>IF(OR(ISERROR(FIND(検索!E$7,D10)),検索!E$7=""),0,1)</f>
        <v>0</v>
      </c>
      <c r="AD10" s="13">
        <f>IF(OR(ISERROR(FIND(検索!F$7,E10)),検索!F$7=""),0,1)</f>
        <v>0</v>
      </c>
      <c r="AE10" s="13">
        <f>IF(OR(ISERROR(FIND(検索!G$7,F10)),検索!G$7=""),0,1)</f>
        <v>0</v>
      </c>
      <c r="AF10" s="15">
        <f>IF(OR(検索!J$7="00000",AA10&amp;AB10&amp;AC10&amp;AD10&amp;AE10&lt;&gt;検索!J$7),0,1)</f>
        <v>0</v>
      </c>
      <c r="AG10" s="16">
        <f t="shared" si="4"/>
        <v>0</v>
      </c>
      <c r="AH10" s="13">
        <f>IF(検索!K$3=0,R10,S10)</f>
        <v>0</v>
      </c>
      <c r="AI10" s="13">
        <f>IF(検索!K$5=0,Y10,Z10)</f>
        <v>0</v>
      </c>
      <c r="AJ10" s="13">
        <f>IF(検索!K$7=0,AF10,AG10)</f>
        <v>0</v>
      </c>
      <c r="AK10" s="20">
        <f>IF(IF(検索!J$5="00000",AH10,IF(検索!K$4=0,AH10+AI10,AH10*AI10)*IF(AND(検索!K$6=1,検索!J$7&lt;&gt;"00000"),AJ10,1)+IF(AND(検索!K$6=0,検索!J$7&lt;&gt;"00000"),AJ10,0))&gt;0,MAX($AK$2:AK9)+1,0)</f>
        <v>0</v>
      </c>
    </row>
    <row r="11" spans="1:37" ht="12.6" customHeight="1" x14ac:dyDescent="0.15">
      <c r="A11" s="9">
        <v>209</v>
      </c>
      <c r="B11" s="2" t="s">
        <v>456</v>
      </c>
      <c r="C11" s="2" t="s">
        <v>457</v>
      </c>
      <c r="D11" s="2" t="s">
        <v>673</v>
      </c>
      <c r="E11" s="10" t="s">
        <v>64</v>
      </c>
      <c r="F11" s="11" t="s">
        <v>697</v>
      </c>
      <c r="G11" s="2">
        <v>10</v>
      </c>
      <c r="H11" s="153">
        <f t="shared" si="0"/>
        <v>50000</v>
      </c>
      <c r="I11" s="23"/>
      <c r="J11" s="158">
        <f>IFERROR(INDEX(単価!D$3:G$16,MATCH(D11,単価!B$3:B$16,0),1+((I11&gt;29)+(I11&gt;59)+(I11&gt;89))*INDEX(単価!A:A,MATCH(D11,単価!B:B,0))),0)</f>
        <v>50000</v>
      </c>
      <c r="K11" s="153" t="str">
        <f>IFERROR(INDEX(単価!C:C,MATCH(D11,単価!B:B,0))&amp;IF(INDEX(単価!A:A,MATCH(D11,単価!B:B,0))=1,"（"&amp;INDEX(単価!D$2:G$2,1,1+(I11&gt;29)+(I11&gt;59)+(I11&gt;89))&amp;"）",""),D11)</f>
        <v>居宅介護</v>
      </c>
      <c r="L11" s="2">
        <f t="shared" ca="1" si="1"/>
        <v>206</v>
      </c>
      <c r="M11" s="14">
        <f>IF(OR(ISERROR(FIND(DBCS(検索!C$3),DBCS(B11))),検索!C$3=""),0,1)</f>
        <v>0</v>
      </c>
      <c r="N11" s="15">
        <f>IF(OR(ISERROR(FIND(DBCS(検索!D$3),DBCS(C11))),検索!D$3=""),0,1)</f>
        <v>0</v>
      </c>
      <c r="O11" s="15">
        <f>IF(OR(ISERROR(FIND(検索!E$3,D11)),検索!E$3=""),0,1)</f>
        <v>0</v>
      </c>
      <c r="P11" s="13">
        <f>IF(OR(ISERROR(FIND(検索!F$3,E11)),検索!F$3=""),0,1)</f>
        <v>0</v>
      </c>
      <c r="Q11" s="13">
        <f>IF(OR(ISERROR(FIND(検索!G$3,F11)),検索!G$3=""),0,1)</f>
        <v>0</v>
      </c>
      <c r="R11" s="13">
        <f>IF(OR(検索!J$3="00000",M11&amp;N11&amp;O11&amp;P11&amp;Q11&lt;&gt;検索!J$3),0,1)</f>
        <v>0</v>
      </c>
      <c r="S11" s="13">
        <f t="shared" si="2"/>
        <v>0</v>
      </c>
      <c r="T11" s="14">
        <f>IF(OR(ISERROR(FIND(DBCS(検索!C$5),DBCS(B11))),検索!C$5=""),0,1)</f>
        <v>0</v>
      </c>
      <c r="U11" s="15">
        <f>IF(OR(ISERROR(FIND(DBCS(検索!D$5),DBCS(C11))),検索!D$5=""),0,1)</f>
        <v>0</v>
      </c>
      <c r="V11" s="15">
        <f>IF(OR(ISERROR(FIND(検索!E$5,D11)),検索!E$5=""),0,1)</f>
        <v>0</v>
      </c>
      <c r="W11" s="15">
        <f>IF(OR(ISERROR(FIND(検索!F$5,E11)),検索!F$5=""),0,1)</f>
        <v>0</v>
      </c>
      <c r="X11" s="15">
        <f>IF(OR(ISERROR(FIND(検索!G$5,F11)),検索!G$5=""),0,1)</f>
        <v>0</v>
      </c>
      <c r="Y11" s="13">
        <f>IF(OR(検索!J$5="00000",T11&amp;U11&amp;V11&amp;W11&amp;X11&lt;&gt;検索!J$5),0,1)</f>
        <v>0</v>
      </c>
      <c r="Z11" s="16">
        <f t="shared" si="3"/>
        <v>0</v>
      </c>
      <c r="AA11" s="13">
        <f>IF(OR(ISERROR(FIND(DBCS(検索!C$7),DBCS(B11))),検索!C$7=""),0,1)</f>
        <v>0</v>
      </c>
      <c r="AB11" s="13">
        <f>IF(OR(ISERROR(FIND(DBCS(検索!D$7),DBCS(C11))),検索!D$7=""),0,1)</f>
        <v>0</v>
      </c>
      <c r="AC11" s="13">
        <f>IF(OR(ISERROR(FIND(検索!E$7,D11)),検索!E$7=""),0,1)</f>
        <v>0</v>
      </c>
      <c r="AD11" s="13">
        <f>IF(OR(ISERROR(FIND(検索!F$7,E11)),検索!F$7=""),0,1)</f>
        <v>0</v>
      </c>
      <c r="AE11" s="13">
        <f>IF(OR(ISERROR(FIND(検索!G$7,F11)),検索!G$7=""),0,1)</f>
        <v>0</v>
      </c>
      <c r="AF11" s="15">
        <f>IF(OR(検索!J$7="00000",AA11&amp;AB11&amp;AC11&amp;AD11&amp;AE11&lt;&gt;検索!J$7),0,1)</f>
        <v>0</v>
      </c>
      <c r="AG11" s="16">
        <f t="shared" si="4"/>
        <v>0</v>
      </c>
      <c r="AH11" s="13">
        <f>IF(検索!K$3=0,R11,S11)</f>
        <v>0</v>
      </c>
      <c r="AI11" s="13">
        <f>IF(検索!K$5=0,Y11,Z11)</f>
        <v>0</v>
      </c>
      <c r="AJ11" s="13">
        <f>IF(検索!K$7=0,AF11,AG11)</f>
        <v>0</v>
      </c>
      <c r="AK11" s="20">
        <f>IF(IF(検索!J$5="00000",AH11,IF(検索!K$4=0,AH11+AI11,AH11*AI11)*IF(AND(検索!K$6=1,検索!J$7&lt;&gt;"00000"),AJ11,1)+IF(AND(検索!K$6=0,検索!J$7&lt;&gt;"00000"),AJ11,0))&gt;0,MAX($AK$2:AK10)+1,0)</f>
        <v>0</v>
      </c>
    </row>
    <row r="12" spans="1:37" ht="12.6" customHeight="1" x14ac:dyDescent="0.15">
      <c r="A12" s="9">
        <v>219</v>
      </c>
      <c r="B12" s="2" t="s">
        <v>698</v>
      </c>
      <c r="C12" s="2" t="s">
        <v>622</v>
      </c>
      <c r="D12" s="2" t="s">
        <v>673</v>
      </c>
      <c r="E12" s="10" t="s">
        <v>77</v>
      </c>
      <c r="F12" s="11" t="s">
        <v>699</v>
      </c>
      <c r="G12" s="2">
        <v>11</v>
      </c>
      <c r="H12" s="153">
        <f t="shared" si="0"/>
        <v>50000</v>
      </c>
      <c r="I12" s="23"/>
      <c r="J12" s="158">
        <f>IFERROR(INDEX(単価!D$3:G$16,MATCH(D12,単価!B$3:B$16,0),1+((I12&gt;29)+(I12&gt;59)+(I12&gt;89))*INDEX(単価!A:A,MATCH(D12,単価!B:B,0))),0)</f>
        <v>50000</v>
      </c>
      <c r="K12" s="153" t="str">
        <f>IFERROR(INDEX(単価!C:C,MATCH(D12,単価!B:B,0))&amp;IF(INDEX(単価!A:A,MATCH(D12,単価!B:B,0))=1,"（"&amp;INDEX(単価!D$2:G$2,1,1+(I12&gt;29)+(I12&gt;59)+(I12&gt;89))&amp;"）",""),D12)</f>
        <v>居宅介護</v>
      </c>
      <c r="L12" s="2">
        <f t="shared" ca="1" si="1"/>
        <v>210</v>
      </c>
      <c r="M12" s="14">
        <f>IF(OR(ISERROR(FIND(DBCS(検索!C$3),DBCS(B12))),検索!C$3=""),0,1)</f>
        <v>0</v>
      </c>
      <c r="N12" s="15">
        <f>IF(OR(ISERROR(FIND(DBCS(検索!D$3),DBCS(C12))),検索!D$3=""),0,1)</f>
        <v>0</v>
      </c>
      <c r="O12" s="15">
        <f>IF(OR(ISERROR(FIND(検索!E$3,D12)),検索!E$3=""),0,1)</f>
        <v>0</v>
      </c>
      <c r="P12" s="13">
        <f>IF(OR(ISERROR(FIND(検索!F$3,E12)),検索!F$3=""),0,1)</f>
        <v>0</v>
      </c>
      <c r="Q12" s="13">
        <f>IF(OR(ISERROR(FIND(検索!G$3,F12)),検索!G$3=""),0,1)</f>
        <v>0</v>
      </c>
      <c r="R12" s="13">
        <f>IF(OR(検索!J$3="00000",M12&amp;N12&amp;O12&amp;P12&amp;Q12&lt;&gt;検索!J$3),0,1)</f>
        <v>0</v>
      </c>
      <c r="S12" s="13">
        <f t="shared" si="2"/>
        <v>0</v>
      </c>
      <c r="T12" s="14">
        <f>IF(OR(ISERROR(FIND(DBCS(検索!C$5),DBCS(B12))),検索!C$5=""),0,1)</f>
        <v>0</v>
      </c>
      <c r="U12" s="15">
        <f>IF(OR(ISERROR(FIND(DBCS(検索!D$5),DBCS(C12))),検索!D$5=""),0,1)</f>
        <v>0</v>
      </c>
      <c r="V12" s="15">
        <f>IF(OR(ISERROR(FIND(検索!E$5,D12)),検索!E$5=""),0,1)</f>
        <v>0</v>
      </c>
      <c r="W12" s="15">
        <f>IF(OR(ISERROR(FIND(検索!F$5,E12)),検索!F$5=""),0,1)</f>
        <v>0</v>
      </c>
      <c r="X12" s="15">
        <f>IF(OR(ISERROR(FIND(検索!G$5,F12)),検索!G$5=""),0,1)</f>
        <v>0</v>
      </c>
      <c r="Y12" s="13">
        <f>IF(OR(検索!J$5="00000",T12&amp;U12&amp;V12&amp;W12&amp;X12&lt;&gt;検索!J$5),0,1)</f>
        <v>0</v>
      </c>
      <c r="Z12" s="16">
        <f t="shared" si="3"/>
        <v>0</v>
      </c>
      <c r="AA12" s="13">
        <f>IF(OR(ISERROR(FIND(DBCS(検索!C$7),DBCS(B12))),検索!C$7=""),0,1)</f>
        <v>0</v>
      </c>
      <c r="AB12" s="13">
        <f>IF(OR(ISERROR(FIND(DBCS(検索!D$7),DBCS(C12))),検索!D$7=""),0,1)</f>
        <v>0</v>
      </c>
      <c r="AC12" s="13">
        <f>IF(OR(ISERROR(FIND(検索!E$7,D12)),検索!E$7=""),0,1)</f>
        <v>0</v>
      </c>
      <c r="AD12" s="13">
        <f>IF(OR(ISERROR(FIND(検索!F$7,E12)),検索!F$7=""),0,1)</f>
        <v>0</v>
      </c>
      <c r="AE12" s="13">
        <f>IF(OR(ISERROR(FIND(検索!G$7,F12)),検索!G$7=""),0,1)</f>
        <v>0</v>
      </c>
      <c r="AF12" s="15">
        <f>IF(OR(検索!J$7="00000",AA12&amp;AB12&amp;AC12&amp;AD12&amp;AE12&lt;&gt;検索!J$7),0,1)</f>
        <v>0</v>
      </c>
      <c r="AG12" s="16">
        <f t="shared" si="4"/>
        <v>0</v>
      </c>
      <c r="AH12" s="13">
        <f>IF(検索!K$3=0,R12,S12)</f>
        <v>0</v>
      </c>
      <c r="AI12" s="13">
        <f>IF(検索!K$5=0,Y12,Z12)</f>
        <v>0</v>
      </c>
      <c r="AJ12" s="13">
        <f>IF(検索!K$7=0,AF12,AG12)</f>
        <v>0</v>
      </c>
      <c r="AK12" s="20">
        <f>IF(IF(検索!J$5="00000",AH12,IF(検索!K$4=0,AH12+AI12,AH12*AI12)*IF(AND(検索!K$6=1,検索!J$7&lt;&gt;"00000"),AJ12,1)+IF(AND(検索!K$6=0,検索!J$7&lt;&gt;"00000"),AJ12,0))&gt;0,MAX($AK$2:AK11)+1,0)</f>
        <v>0</v>
      </c>
    </row>
    <row r="13" spans="1:37" ht="12.6" customHeight="1" x14ac:dyDescent="0.15">
      <c r="A13" s="9">
        <v>229</v>
      </c>
      <c r="B13" s="2" t="s">
        <v>700</v>
      </c>
      <c r="C13" s="2" t="s">
        <v>571</v>
      </c>
      <c r="D13" s="2" t="s">
        <v>673</v>
      </c>
      <c r="E13" s="10" t="s">
        <v>142</v>
      </c>
      <c r="F13" s="11" t="s">
        <v>701</v>
      </c>
      <c r="G13" s="2">
        <v>12</v>
      </c>
      <c r="H13" s="153">
        <f t="shared" si="0"/>
        <v>50000</v>
      </c>
      <c r="I13" s="23"/>
      <c r="J13" s="158">
        <f>IFERROR(INDEX(単価!D$3:G$16,MATCH(D13,単価!B$3:B$16,0),1+((I13&gt;29)+(I13&gt;59)+(I13&gt;89))*INDEX(単価!A:A,MATCH(D13,単価!B:B,0))),0)</f>
        <v>50000</v>
      </c>
      <c r="K13" s="153" t="str">
        <f>IFERROR(INDEX(単価!C:C,MATCH(D13,単価!B:B,0))&amp;IF(INDEX(単価!A:A,MATCH(D13,単価!B:B,0))=1,"（"&amp;INDEX(単価!D$2:G$2,1,1+(I13&gt;29)+(I13&gt;59)+(I13&gt;89))&amp;"）",""),D13)</f>
        <v>居宅介護</v>
      </c>
      <c r="L13" s="2">
        <f t="shared" ca="1" si="1"/>
        <v>225</v>
      </c>
      <c r="M13" s="14">
        <f>IF(OR(ISERROR(FIND(DBCS(検索!C$3),DBCS(B13))),検索!C$3=""),0,1)</f>
        <v>0</v>
      </c>
      <c r="N13" s="15">
        <f>IF(OR(ISERROR(FIND(DBCS(検索!D$3),DBCS(C13))),検索!D$3=""),0,1)</f>
        <v>0</v>
      </c>
      <c r="O13" s="15">
        <f>IF(OR(ISERROR(FIND(検索!E$3,D13)),検索!E$3=""),0,1)</f>
        <v>0</v>
      </c>
      <c r="P13" s="13">
        <f>IF(OR(ISERROR(FIND(検索!F$3,E13)),検索!F$3=""),0,1)</f>
        <v>0</v>
      </c>
      <c r="Q13" s="13">
        <f>IF(OR(ISERROR(FIND(検索!G$3,F13)),検索!G$3=""),0,1)</f>
        <v>0</v>
      </c>
      <c r="R13" s="13">
        <f>IF(OR(検索!J$3="00000",M13&amp;N13&amp;O13&amp;P13&amp;Q13&lt;&gt;検索!J$3),0,1)</f>
        <v>0</v>
      </c>
      <c r="S13" s="13">
        <f t="shared" si="2"/>
        <v>0</v>
      </c>
      <c r="T13" s="14">
        <f>IF(OR(ISERROR(FIND(DBCS(検索!C$5),DBCS(B13))),検索!C$5=""),0,1)</f>
        <v>0</v>
      </c>
      <c r="U13" s="15">
        <f>IF(OR(ISERROR(FIND(DBCS(検索!D$5),DBCS(C13))),検索!D$5=""),0,1)</f>
        <v>0</v>
      </c>
      <c r="V13" s="15">
        <f>IF(OR(ISERROR(FIND(検索!E$5,D13)),検索!E$5=""),0,1)</f>
        <v>0</v>
      </c>
      <c r="W13" s="15">
        <f>IF(OR(ISERROR(FIND(検索!F$5,E13)),検索!F$5=""),0,1)</f>
        <v>0</v>
      </c>
      <c r="X13" s="15">
        <f>IF(OR(ISERROR(FIND(検索!G$5,F13)),検索!G$5=""),0,1)</f>
        <v>0</v>
      </c>
      <c r="Y13" s="13">
        <f>IF(OR(検索!J$5="00000",T13&amp;U13&amp;V13&amp;W13&amp;X13&lt;&gt;検索!J$5),0,1)</f>
        <v>0</v>
      </c>
      <c r="Z13" s="16">
        <f t="shared" si="3"/>
        <v>0</v>
      </c>
      <c r="AA13" s="13">
        <f>IF(OR(ISERROR(FIND(DBCS(検索!C$7),DBCS(B13))),検索!C$7=""),0,1)</f>
        <v>0</v>
      </c>
      <c r="AB13" s="13">
        <f>IF(OR(ISERROR(FIND(DBCS(検索!D$7),DBCS(C13))),検索!D$7=""),0,1)</f>
        <v>0</v>
      </c>
      <c r="AC13" s="13">
        <f>IF(OR(ISERROR(FIND(検索!E$7,D13)),検索!E$7=""),0,1)</f>
        <v>0</v>
      </c>
      <c r="AD13" s="13">
        <f>IF(OR(ISERROR(FIND(検索!F$7,E13)),検索!F$7=""),0,1)</f>
        <v>0</v>
      </c>
      <c r="AE13" s="13">
        <f>IF(OR(ISERROR(FIND(検索!G$7,F13)),検索!G$7=""),0,1)</f>
        <v>0</v>
      </c>
      <c r="AF13" s="15">
        <f>IF(OR(検索!J$7="00000",AA13&amp;AB13&amp;AC13&amp;AD13&amp;AE13&lt;&gt;検索!J$7),0,1)</f>
        <v>0</v>
      </c>
      <c r="AG13" s="16">
        <f t="shared" si="4"/>
        <v>0</v>
      </c>
      <c r="AH13" s="13">
        <f>IF(検索!K$3=0,R13,S13)</f>
        <v>0</v>
      </c>
      <c r="AI13" s="13">
        <f>IF(検索!K$5=0,Y13,Z13)</f>
        <v>0</v>
      </c>
      <c r="AJ13" s="13">
        <f>IF(検索!K$7=0,AF13,AG13)</f>
        <v>0</v>
      </c>
      <c r="AK13" s="20">
        <f>IF(IF(検索!J$5="00000",AH13,IF(検索!K$4=0,AH13+AI13,AH13*AI13)*IF(AND(検索!K$6=1,検索!J$7&lt;&gt;"00000"),AJ13,1)+IF(AND(検索!K$6=0,検索!J$7&lt;&gt;"00000"),AJ13,0))&gt;0,MAX($AK$2:AK12)+1,0)</f>
        <v>0</v>
      </c>
    </row>
    <row r="14" spans="1:37" ht="12.6" customHeight="1" x14ac:dyDescent="0.15">
      <c r="A14" s="9">
        <v>239</v>
      </c>
      <c r="B14" s="2" t="s">
        <v>702</v>
      </c>
      <c r="C14" s="2" t="s">
        <v>463</v>
      </c>
      <c r="D14" s="2" t="s">
        <v>673</v>
      </c>
      <c r="E14" s="10" t="s">
        <v>49</v>
      </c>
      <c r="F14" s="11" t="s">
        <v>703</v>
      </c>
      <c r="G14" s="2">
        <v>13</v>
      </c>
      <c r="H14" s="153">
        <f t="shared" si="0"/>
        <v>50000</v>
      </c>
      <c r="I14" s="23"/>
      <c r="J14" s="158">
        <f>IFERROR(INDEX(単価!D$3:G$16,MATCH(D14,単価!B$3:B$16,0),1+((I14&gt;29)+(I14&gt;59)+(I14&gt;89))*INDEX(単価!A:A,MATCH(D14,単価!B:B,0))),0)</f>
        <v>50000</v>
      </c>
      <c r="K14" s="153" t="str">
        <f>IFERROR(INDEX(単価!C:C,MATCH(D14,単価!B:B,0))&amp;IF(INDEX(単価!A:A,MATCH(D14,単価!B:B,0))=1,"（"&amp;INDEX(単価!D$2:G$2,1,1+(I14&gt;29)+(I14&gt;59)+(I14&gt;89))&amp;"）",""),D14)</f>
        <v>居宅介護</v>
      </c>
      <c r="L14" s="2">
        <f t="shared" ca="1" si="1"/>
        <v>231</v>
      </c>
      <c r="M14" s="14">
        <f>IF(OR(ISERROR(FIND(DBCS(検索!C$3),DBCS(B14))),検索!C$3=""),0,1)</f>
        <v>0</v>
      </c>
      <c r="N14" s="15">
        <f>IF(OR(ISERROR(FIND(DBCS(検索!D$3),DBCS(C14))),検索!D$3=""),0,1)</f>
        <v>0</v>
      </c>
      <c r="O14" s="15">
        <f>IF(OR(ISERROR(FIND(検索!E$3,D14)),検索!E$3=""),0,1)</f>
        <v>0</v>
      </c>
      <c r="P14" s="13">
        <f>IF(OR(ISERROR(FIND(検索!F$3,E14)),検索!F$3=""),0,1)</f>
        <v>0</v>
      </c>
      <c r="Q14" s="13">
        <f>IF(OR(ISERROR(FIND(検索!G$3,F14)),検索!G$3=""),0,1)</f>
        <v>0</v>
      </c>
      <c r="R14" s="13">
        <f>IF(OR(検索!J$3="00000",M14&amp;N14&amp;O14&amp;P14&amp;Q14&lt;&gt;検索!J$3),0,1)</f>
        <v>0</v>
      </c>
      <c r="S14" s="13">
        <f t="shared" si="2"/>
        <v>0</v>
      </c>
      <c r="T14" s="14">
        <f>IF(OR(ISERROR(FIND(DBCS(検索!C$5),DBCS(B14))),検索!C$5=""),0,1)</f>
        <v>0</v>
      </c>
      <c r="U14" s="15">
        <f>IF(OR(ISERROR(FIND(DBCS(検索!D$5),DBCS(C14))),検索!D$5=""),0,1)</f>
        <v>0</v>
      </c>
      <c r="V14" s="15">
        <f>IF(OR(ISERROR(FIND(検索!E$5,D14)),検索!E$5=""),0,1)</f>
        <v>0</v>
      </c>
      <c r="W14" s="15">
        <f>IF(OR(ISERROR(FIND(検索!F$5,E14)),検索!F$5=""),0,1)</f>
        <v>0</v>
      </c>
      <c r="X14" s="15">
        <f>IF(OR(ISERROR(FIND(検索!G$5,F14)),検索!G$5=""),0,1)</f>
        <v>0</v>
      </c>
      <c r="Y14" s="13">
        <f>IF(OR(検索!J$5="00000",T14&amp;U14&amp;V14&amp;W14&amp;X14&lt;&gt;検索!J$5),0,1)</f>
        <v>0</v>
      </c>
      <c r="Z14" s="16">
        <f t="shared" si="3"/>
        <v>0</v>
      </c>
      <c r="AA14" s="13">
        <f>IF(OR(ISERROR(FIND(DBCS(検索!C$7),DBCS(B14))),検索!C$7=""),0,1)</f>
        <v>0</v>
      </c>
      <c r="AB14" s="13">
        <f>IF(OR(ISERROR(FIND(DBCS(検索!D$7),DBCS(C14))),検索!D$7=""),0,1)</f>
        <v>0</v>
      </c>
      <c r="AC14" s="13">
        <f>IF(OR(ISERROR(FIND(検索!E$7,D14)),検索!E$7=""),0,1)</f>
        <v>0</v>
      </c>
      <c r="AD14" s="13">
        <f>IF(OR(ISERROR(FIND(検索!F$7,E14)),検索!F$7=""),0,1)</f>
        <v>0</v>
      </c>
      <c r="AE14" s="13">
        <f>IF(OR(ISERROR(FIND(検索!G$7,F14)),検索!G$7=""),0,1)</f>
        <v>0</v>
      </c>
      <c r="AF14" s="15">
        <f>IF(OR(検索!J$7="00000",AA14&amp;AB14&amp;AC14&amp;AD14&amp;AE14&lt;&gt;検索!J$7),0,1)</f>
        <v>0</v>
      </c>
      <c r="AG14" s="16">
        <f t="shared" si="4"/>
        <v>0</v>
      </c>
      <c r="AH14" s="13">
        <f>IF(検索!K$3=0,R14,S14)</f>
        <v>0</v>
      </c>
      <c r="AI14" s="13">
        <f>IF(検索!K$5=0,Y14,Z14)</f>
        <v>0</v>
      </c>
      <c r="AJ14" s="13">
        <f>IF(検索!K$7=0,AF14,AG14)</f>
        <v>0</v>
      </c>
      <c r="AK14" s="20">
        <f>IF(IF(検索!J$5="00000",AH14,IF(検索!K$4=0,AH14+AI14,AH14*AI14)*IF(AND(検索!K$6=1,検索!J$7&lt;&gt;"00000"),AJ14,1)+IF(AND(検索!K$6=0,検索!J$7&lt;&gt;"00000"),AJ14,0))&gt;0,MAX($AK$2:AK13)+1,0)</f>
        <v>0</v>
      </c>
    </row>
    <row r="15" spans="1:37" ht="12.6" customHeight="1" x14ac:dyDescent="0.15">
      <c r="A15" s="9">
        <v>240</v>
      </c>
      <c r="B15" s="2" t="s">
        <v>704</v>
      </c>
      <c r="C15" s="2" t="s">
        <v>526</v>
      </c>
      <c r="D15" s="2" t="s">
        <v>673</v>
      </c>
      <c r="E15" s="10" t="s">
        <v>137</v>
      </c>
      <c r="F15" s="11" t="s">
        <v>705</v>
      </c>
      <c r="G15" s="2">
        <v>14</v>
      </c>
      <c r="H15" s="153">
        <f t="shared" si="0"/>
        <v>50000</v>
      </c>
      <c r="I15" s="23"/>
      <c r="J15" s="158">
        <f>IFERROR(INDEX(単価!D$3:G$16,MATCH(D15,単価!B$3:B$16,0),1+((I15&gt;29)+(I15&gt;59)+(I15&gt;89))*INDEX(単価!A:A,MATCH(D15,単価!B:B,0))),0)</f>
        <v>50000</v>
      </c>
      <c r="K15" s="153" t="str">
        <f>IFERROR(INDEX(単価!C:C,MATCH(D15,単価!B:B,0))&amp;IF(INDEX(単価!A:A,MATCH(D15,単価!B:B,0))=1,"（"&amp;INDEX(単価!D$2:G$2,1,1+(I15&gt;29)+(I15&gt;59)+(I15&gt;89))&amp;"）",""),D15)</f>
        <v>居宅介護</v>
      </c>
      <c r="L15" s="2">
        <f t="shared" ca="1" si="1"/>
        <v>246</v>
      </c>
      <c r="M15" s="14">
        <f>IF(OR(ISERROR(FIND(DBCS(検索!C$3),DBCS(B15))),検索!C$3=""),0,1)</f>
        <v>0</v>
      </c>
      <c r="N15" s="15">
        <f>IF(OR(ISERROR(FIND(DBCS(検索!D$3),DBCS(C15))),検索!D$3=""),0,1)</f>
        <v>0</v>
      </c>
      <c r="O15" s="15">
        <f>IF(OR(ISERROR(FIND(検索!E$3,D15)),検索!E$3=""),0,1)</f>
        <v>0</v>
      </c>
      <c r="P15" s="13">
        <f>IF(OR(ISERROR(FIND(検索!F$3,E15)),検索!F$3=""),0,1)</f>
        <v>0</v>
      </c>
      <c r="Q15" s="13">
        <f>IF(OR(ISERROR(FIND(検索!G$3,F15)),検索!G$3=""),0,1)</f>
        <v>0</v>
      </c>
      <c r="R15" s="13">
        <f>IF(OR(検索!J$3="00000",M15&amp;N15&amp;O15&amp;P15&amp;Q15&lt;&gt;検索!J$3),0,1)</f>
        <v>0</v>
      </c>
      <c r="S15" s="13">
        <f t="shared" si="2"/>
        <v>0</v>
      </c>
      <c r="T15" s="14">
        <f>IF(OR(ISERROR(FIND(DBCS(検索!C$5),DBCS(B15))),検索!C$5=""),0,1)</f>
        <v>0</v>
      </c>
      <c r="U15" s="15">
        <f>IF(OR(ISERROR(FIND(DBCS(検索!D$5),DBCS(C15))),検索!D$5=""),0,1)</f>
        <v>0</v>
      </c>
      <c r="V15" s="15">
        <f>IF(OR(ISERROR(FIND(検索!E$5,D15)),検索!E$5=""),0,1)</f>
        <v>0</v>
      </c>
      <c r="W15" s="15">
        <f>IF(OR(ISERROR(FIND(検索!F$5,E15)),検索!F$5=""),0,1)</f>
        <v>0</v>
      </c>
      <c r="X15" s="15">
        <f>IF(OR(ISERROR(FIND(検索!G$5,F15)),検索!G$5=""),0,1)</f>
        <v>0</v>
      </c>
      <c r="Y15" s="13">
        <f>IF(OR(検索!J$5="00000",T15&amp;U15&amp;V15&amp;W15&amp;X15&lt;&gt;検索!J$5),0,1)</f>
        <v>0</v>
      </c>
      <c r="Z15" s="16">
        <f t="shared" si="3"/>
        <v>0</v>
      </c>
      <c r="AA15" s="13">
        <f>IF(OR(ISERROR(FIND(DBCS(検索!C$7),DBCS(B15))),検索!C$7=""),0,1)</f>
        <v>0</v>
      </c>
      <c r="AB15" s="13">
        <f>IF(OR(ISERROR(FIND(DBCS(検索!D$7),DBCS(C15))),検索!D$7=""),0,1)</f>
        <v>0</v>
      </c>
      <c r="AC15" s="13">
        <f>IF(OR(ISERROR(FIND(検索!E$7,D15)),検索!E$7=""),0,1)</f>
        <v>0</v>
      </c>
      <c r="AD15" s="13">
        <f>IF(OR(ISERROR(FIND(検索!F$7,E15)),検索!F$7=""),0,1)</f>
        <v>0</v>
      </c>
      <c r="AE15" s="13">
        <f>IF(OR(ISERROR(FIND(検索!G$7,F15)),検索!G$7=""),0,1)</f>
        <v>0</v>
      </c>
      <c r="AF15" s="15">
        <f>IF(OR(検索!J$7="00000",AA15&amp;AB15&amp;AC15&amp;AD15&amp;AE15&lt;&gt;検索!J$7),0,1)</f>
        <v>0</v>
      </c>
      <c r="AG15" s="16">
        <f t="shared" si="4"/>
        <v>0</v>
      </c>
      <c r="AH15" s="13">
        <f>IF(検索!K$3=0,R15,S15)</f>
        <v>0</v>
      </c>
      <c r="AI15" s="13">
        <f>IF(検索!K$5=0,Y15,Z15)</f>
        <v>0</v>
      </c>
      <c r="AJ15" s="13">
        <f>IF(検索!K$7=0,AF15,AG15)</f>
        <v>0</v>
      </c>
      <c r="AK15" s="20">
        <f>IF(IF(検索!J$5="00000",AH15,IF(検索!K$4=0,AH15+AI15,AH15*AI15)*IF(AND(検索!K$6=1,検索!J$7&lt;&gt;"00000"),AJ15,1)+IF(AND(検索!K$6=0,検索!J$7&lt;&gt;"00000"),AJ15,0))&gt;0,MAX($AK$2:AK14)+1,0)</f>
        <v>0</v>
      </c>
    </row>
    <row r="16" spans="1:37" ht="12.6" customHeight="1" x14ac:dyDescent="0.15">
      <c r="A16" s="9">
        <v>250</v>
      </c>
      <c r="B16" s="2" t="s">
        <v>487</v>
      </c>
      <c r="C16" s="2" t="s">
        <v>488</v>
      </c>
      <c r="D16" s="2" t="s">
        <v>673</v>
      </c>
      <c r="E16" s="10" t="s">
        <v>87</v>
      </c>
      <c r="F16" s="11" t="s">
        <v>706</v>
      </c>
      <c r="G16" s="2">
        <v>15</v>
      </c>
      <c r="H16" s="153">
        <f t="shared" si="0"/>
        <v>50000</v>
      </c>
      <c r="I16" s="23"/>
      <c r="J16" s="158">
        <f>IFERROR(INDEX(単価!D$3:G$16,MATCH(D16,単価!B$3:B$16,0),1+((I16&gt;29)+(I16&gt;59)+(I16&gt;89))*INDEX(単価!A:A,MATCH(D16,単価!B:B,0))),0)</f>
        <v>50000</v>
      </c>
      <c r="K16" s="153" t="str">
        <f>IFERROR(INDEX(単価!C:C,MATCH(D16,単価!B:B,0))&amp;IF(INDEX(単価!A:A,MATCH(D16,単価!B:B,0))=1,"（"&amp;INDEX(単価!D$2:G$2,1,1+(I16&gt;29)+(I16&gt;59)+(I16&gt;89))&amp;"）",""),D16)</f>
        <v>居宅介護</v>
      </c>
      <c r="L16" s="2">
        <f t="shared" ca="1" si="1"/>
        <v>255</v>
      </c>
      <c r="M16" s="14">
        <f>IF(OR(ISERROR(FIND(DBCS(検索!C$3),DBCS(B16))),検索!C$3=""),0,1)</f>
        <v>0</v>
      </c>
      <c r="N16" s="15">
        <f>IF(OR(ISERROR(FIND(DBCS(検索!D$3),DBCS(C16))),検索!D$3=""),0,1)</f>
        <v>0</v>
      </c>
      <c r="O16" s="15">
        <f>IF(OR(ISERROR(FIND(検索!E$3,D16)),検索!E$3=""),0,1)</f>
        <v>0</v>
      </c>
      <c r="P16" s="13">
        <f>IF(OR(ISERROR(FIND(検索!F$3,E16)),検索!F$3=""),0,1)</f>
        <v>0</v>
      </c>
      <c r="Q16" s="13">
        <f>IF(OR(ISERROR(FIND(検索!G$3,F16)),検索!G$3=""),0,1)</f>
        <v>0</v>
      </c>
      <c r="R16" s="13">
        <f>IF(OR(検索!J$3="00000",M16&amp;N16&amp;O16&amp;P16&amp;Q16&lt;&gt;検索!J$3),0,1)</f>
        <v>0</v>
      </c>
      <c r="S16" s="13">
        <f t="shared" si="2"/>
        <v>0</v>
      </c>
      <c r="T16" s="14">
        <f>IF(OR(ISERROR(FIND(DBCS(検索!C$5),DBCS(B16))),検索!C$5=""),0,1)</f>
        <v>0</v>
      </c>
      <c r="U16" s="15">
        <f>IF(OR(ISERROR(FIND(DBCS(検索!D$5),DBCS(C16))),検索!D$5=""),0,1)</f>
        <v>0</v>
      </c>
      <c r="V16" s="15">
        <f>IF(OR(ISERROR(FIND(検索!E$5,D16)),検索!E$5=""),0,1)</f>
        <v>0</v>
      </c>
      <c r="W16" s="15">
        <f>IF(OR(ISERROR(FIND(検索!F$5,E16)),検索!F$5=""),0,1)</f>
        <v>0</v>
      </c>
      <c r="X16" s="15">
        <f>IF(OR(ISERROR(FIND(検索!G$5,F16)),検索!G$5=""),0,1)</f>
        <v>0</v>
      </c>
      <c r="Y16" s="13">
        <f>IF(OR(検索!J$5="00000",T16&amp;U16&amp;V16&amp;W16&amp;X16&lt;&gt;検索!J$5),0,1)</f>
        <v>0</v>
      </c>
      <c r="Z16" s="16">
        <f t="shared" si="3"/>
        <v>0</v>
      </c>
      <c r="AA16" s="13">
        <f>IF(OR(ISERROR(FIND(DBCS(検索!C$7),DBCS(B16))),検索!C$7=""),0,1)</f>
        <v>0</v>
      </c>
      <c r="AB16" s="13">
        <f>IF(OR(ISERROR(FIND(DBCS(検索!D$7),DBCS(C16))),検索!D$7=""),0,1)</f>
        <v>0</v>
      </c>
      <c r="AC16" s="13">
        <f>IF(OR(ISERROR(FIND(検索!E$7,D16)),検索!E$7=""),0,1)</f>
        <v>0</v>
      </c>
      <c r="AD16" s="13">
        <f>IF(OR(ISERROR(FIND(検索!F$7,E16)),検索!F$7=""),0,1)</f>
        <v>0</v>
      </c>
      <c r="AE16" s="13">
        <f>IF(OR(ISERROR(FIND(検索!G$7,F16)),検索!G$7=""),0,1)</f>
        <v>0</v>
      </c>
      <c r="AF16" s="15">
        <f>IF(OR(検索!J$7="00000",AA16&amp;AB16&amp;AC16&amp;AD16&amp;AE16&lt;&gt;検索!J$7),0,1)</f>
        <v>0</v>
      </c>
      <c r="AG16" s="16">
        <f t="shared" si="4"/>
        <v>0</v>
      </c>
      <c r="AH16" s="13">
        <f>IF(検索!K$3=0,R16,S16)</f>
        <v>0</v>
      </c>
      <c r="AI16" s="13">
        <f>IF(検索!K$5=0,Y16,Z16)</f>
        <v>0</v>
      </c>
      <c r="AJ16" s="13">
        <f>IF(検索!K$7=0,AF16,AG16)</f>
        <v>0</v>
      </c>
      <c r="AK16" s="20">
        <f>IF(IF(検索!J$5="00000",AH16,IF(検索!K$4=0,AH16+AI16,AH16*AI16)*IF(AND(検索!K$6=1,検索!J$7&lt;&gt;"00000"),AJ16,1)+IF(AND(検索!K$6=0,検索!J$7&lt;&gt;"00000"),AJ16,0))&gt;0,MAX($AK$2:AK15)+1,0)</f>
        <v>0</v>
      </c>
    </row>
    <row r="17" spans="1:37" ht="12.6" customHeight="1" x14ac:dyDescent="0.15">
      <c r="A17" s="9">
        <v>263</v>
      </c>
      <c r="B17" s="2" t="s">
        <v>707</v>
      </c>
      <c r="C17" s="2" t="s">
        <v>647</v>
      </c>
      <c r="D17" s="2" t="s">
        <v>673</v>
      </c>
      <c r="E17" s="10" t="s">
        <v>143</v>
      </c>
      <c r="F17" s="11" t="s">
        <v>708</v>
      </c>
      <c r="G17" s="2">
        <v>16</v>
      </c>
      <c r="H17" s="153">
        <f t="shared" si="0"/>
        <v>350000</v>
      </c>
      <c r="I17" s="23"/>
      <c r="J17" s="158">
        <f>IFERROR(INDEX(単価!D$3:G$16,MATCH(D17,単価!B$3:B$16,0),1+((I17&gt;29)+(I17&gt;59)+(I17&gt;89))*INDEX(単価!A:A,MATCH(D17,単価!B:B,0))),0)</f>
        <v>50000</v>
      </c>
      <c r="K17" s="153" t="str">
        <f>IFERROR(INDEX(単価!C:C,MATCH(D17,単価!B:B,0))&amp;IF(INDEX(単価!A:A,MATCH(D17,単価!B:B,0))=1,"（"&amp;INDEX(単価!D$2:G$2,1,1+(I17&gt;29)+(I17&gt;59)+(I17&gt;89))&amp;"）",""),D17)</f>
        <v>居宅介護</v>
      </c>
      <c r="L17" s="2">
        <f t="shared" ca="1" si="1"/>
        <v>263</v>
      </c>
      <c r="M17" s="14">
        <f>IF(OR(ISERROR(FIND(DBCS(検索!C$3),DBCS(B17))),検索!C$3=""),0,1)</f>
        <v>0</v>
      </c>
      <c r="N17" s="15">
        <f>IF(OR(ISERROR(FIND(DBCS(検索!D$3),DBCS(C17))),検索!D$3=""),0,1)</f>
        <v>0</v>
      </c>
      <c r="O17" s="15">
        <f>IF(OR(ISERROR(FIND(検索!E$3,D17)),検索!E$3=""),0,1)</f>
        <v>0</v>
      </c>
      <c r="P17" s="13">
        <f>IF(OR(ISERROR(FIND(検索!F$3,E17)),検索!F$3=""),0,1)</f>
        <v>0</v>
      </c>
      <c r="Q17" s="13">
        <f>IF(OR(ISERROR(FIND(検索!G$3,F17)),検索!G$3=""),0,1)</f>
        <v>0</v>
      </c>
      <c r="R17" s="13">
        <f>IF(OR(検索!J$3="00000",M17&amp;N17&amp;O17&amp;P17&amp;Q17&lt;&gt;検索!J$3),0,1)</f>
        <v>0</v>
      </c>
      <c r="S17" s="13">
        <f t="shared" si="2"/>
        <v>0</v>
      </c>
      <c r="T17" s="14">
        <f>IF(OR(ISERROR(FIND(DBCS(検索!C$5),DBCS(B17))),検索!C$5=""),0,1)</f>
        <v>0</v>
      </c>
      <c r="U17" s="15">
        <f>IF(OR(ISERROR(FIND(DBCS(検索!D$5),DBCS(C17))),検索!D$5=""),0,1)</f>
        <v>0</v>
      </c>
      <c r="V17" s="15">
        <f>IF(OR(ISERROR(FIND(検索!E$5,D17)),検索!E$5=""),0,1)</f>
        <v>0</v>
      </c>
      <c r="W17" s="15">
        <f>IF(OR(ISERROR(FIND(検索!F$5,E17)),検索!F$5=""),0,1)</f>
        <v>0</v>
      </c>
      <c r="X17" s="15">
        <f>IF(OR(ISERROR(FIND(検索!G$5,F17)),検索!G$5=""),0,1)</f>
        <v>0</v>
      </c>
      <c r="Y17" s="13">
        <f>IF(OR(検索!J$5="00000",T17&amp;U17&amp;V17&amp;W17&amp;X17&lt;&gt;検索!J$5),0,1)</f>
        <v>0</v>
      </c>
      <c r="Z17" s="16">
        <f t="shared" si="3"/>
        <v>0</v>
      </c>
      <c r="AA17" s="13">
        <f>IF(OR(ISERROR(FIND(DBCS(検索!C$7),DBCS(B17))),検索!C$7=""),0,1)</f>
        <v>0</v>
      </c>
      <c r="AB17" s="13">
        <f>IF(OR(ISERROR(FIND(DBCS(検索!D$7),DBCS(C17))),検索!D$7=""),0,1)</f>
        <v>0</v>
      </c>
      <c r="AC17" s="13">
        <f>IF(OR(ISERROR(FIND(検索!E$7,D17)),検索!E$7=""),0,1)</f>
        <v>0</v>
      </c>
      <c r="AD17" s="13">
        <f>IF(OR(ISERROR(FIND(検索!F$7,E17)),検索!F$7=""),0,1)</f>
        <v>0</v>
      </c>
      <c r="AE17" s="13">
        <f>IF(OR(ISERROR(FIND(検索!G$7,F17)),検索!G$7=""),0,1)</f>
        <v>0</v>
      </c>
      <c r="AF17" s="15">
        <f>IF(OR(検索!J$7="00000",AA17&amp;AB17&amp;AC17&amp;AD17&amp;AE17&lt;&gt;検索!J$7),0,1)</f>
        <v>0</v>
      </c>
      <c r="AG17" s="16">
        <f t="shared" si="4"/>
        <v>0</v>
      </c>
      <c r="AH17" s="13">
        <f>IF(検索!K$3=0,R17,S17)</f>
        <v>0</v>
      </c>
      <c r="AI17" s="13">
        <f>IF(検索!K$5=0,Y17,Z17)</f>
        <v>0</v>
      </c>
      <c r="AJ17" s="13">
        <f>IF(検索!K$7=0,AF17,AG17)</f>
        <v>0</v>
      </c>
      <c r="AK17" s="20">
        <f>IF(IF(検索!J$5="00000",AH17,IF(検索!K$4=0,AH17+AI17,AH17*AI17)*IF(AND(検索!K$6=1,検索!J$7&lt;&gt;"00000"),AJ17,1)+IF(AND(検索!K$6=0,検索!J$7&lt;&gt;"00000"),AJ17,0))&gt;0,MAX($AK$2:AK16)+1,0)</f>
        <v>0</v>
      </c>
    </row>
    <row r="18" spans="1:37" ht="12.6" customHeight="1" x14ac:dyDescent="0.15">
      <c r="A18" s="9">
        <v>278</v>
      </c>
      <c r="B18" s="2" t="s">
        <v>709</v>
      </c>
      <c r="C18" s="2" t="s">
        <v>587</v>
      </c>
      <c r="D18" s="2" t="s">
        <v>673</v>
      </c>
      <c r="E18" s="10" t="s">
        <v>490</v>
      </c>
      <c r="F18" s="11" t="s">
        <v>710</v>
      </c>
      <c r="G18" s="2">
        <v>17</v>
      </c>
      <c r="H18" s="153">
        <f t="shared" si="0"/>
        <v>50000</v>
      </c>
      <c r="I18" s="23"/>
      <c r="J18" s="158">
        <f>IFERROR(INDEX(単価!D$3:G$16,MATCH(D18,単価!B$3:B$16,0),1+((I18&gt;29)+(I18&gt;59)+(I18&gt;89))*INDEX(単価!A:A,MATCH(D18,単価!B:B,0))),0)</f>
        <v>50000</v>
      </c>
      <c r="K18" s="153" t="str">
        <f>IFERROR(INDEX(単価!C:C,MATCH(D18,単価!B:B,0))&amp;IF(INDEX(単価!A:A,MATCH(D18,単価!B:B,0))=1,"（"&amp;INDEX(単価!D$2:G$2,1,1+(I18&gt;29)+(I18&gt;59)+(I18&gt;89))&amp;"）",""),D18)</f>
        <v>居宅介護</v>
      </c>
      <c r="L18" s="2">
        <f t="shared" ca="1" si="1"/>
        <v>279</v>
      </c>
      <c r="M18" s="14">
        <f>IF(OR(ISERROR(FIND(DBCS(検索!C$3),DBCS(B18))),検索!C$3=""),0,1)</f>
        <v>0</v>
      </c>
      <c r="N18" s="15">
        <f>IF(OR(ISERROR(FIND(DBCS(検索!D$3),DBCS(C18))),検索!D$3=""),0,1)</f>
        <v>0</v>
      </c>
      <c r="O18" s="15">
        <f>IF(OR(ISERROR(FIND(検索!E$3,D18)),検索!E$3=""),0,1)</f>
        <v>0</v>
      </c>
      <c r="P18" s="13">
        <f>IF(OR(ISERROR(FIND(検索!F$3,E18)),検索!F$3=""),0,1)</f>
        <v>0</v>
      </c>
      <c r="Q18" s="13">
        <f>IF(OR(ISERROR(FIND(検索!G$3,F18)),検索!G$3=""),0,1)</f>
        <v>0</v>
      </c>
      <c r="R18" s="13">
        <f>IF(OR(検索!J$3="00000",M18&amp;N18&amp;O18&amp;P18&amp;Q18&lt;&gt;検索!J$3),0,1)</f>
        <v>0</v>
      </c>
      <c r="S18" s="13">
        <f t="shared" si="2"/>
        <v>0</v>
      </c>
      <c r="T18" s="14">
        <f>IF(OR(ISERROR(FIND(DBCS(検索!C$5),DBCS(B18))),検索!C$5=""),0,1)</f>
        <v>0</v>
      </c>
      <c r="U18" s="15">
        <f>IF(OR(ISERROR(FIND(DBCS(検索!D$5),DBCS(C18))),検索!D$5=""),0,1)</f>
        <v>0</v>
      </c>
      <c r="V18" s="15">
        <f>IF(OR(ISERROR(FIND(検索!E$5,D18)),検索!E$5=""),0,1)</f>
        <v>0</v>
      </c>
      <c r="W18" s="15">
        <f>IF(OR(ISERROR(FIND(検索!F$5,E18)),検索!F$5=""),0,1)</f>
        <v>0</v>
      </c>
      <c r="X18" s="15">
        <f>IF(OR(ISERROR(FIND(検索!G$5,F18)),検索!G$5=""),0,1)</f>
        <v>0</v>
      </c>
      <c r="Y18" s="13">
        <f>IF(OR(検索!J$5="00000",T18&amp;U18&amp;V18&amp;W18&amp;X18&lt;&gt;検索!J$5),0,1)</f>
        <v>0</v>
      </c>
      <c r="Z18" s="16">
        <f t="shared" si="3"/>
        <v>0</v>
      </c>
      <c r="AA18" s="13">
        <f>IF(OR(ISERROR(FIND(DBCS(検索!C$7),DBCS(B18))),検索!C$7=""),0,1)</f>
        <v>0</v>
      </c>
      <c r="AB18" s="13">
        <f>IF(OR(ISERROR(FIND(DBCS(検索!D$7),DBCS(C18))),検索!D$7=""),0,1)</f>
        <v>0</v>
      </c>
      <c r="AC18" s="13">
        <f>IF(OR(ISERROR(FIND(検索!E$7,D18)),検索!E$7=""),0,1)</f>
        <v>0</v>
      </c>
      <c r="AD18" s="13">
        <f>IF(OR(ISERROR(FIND(検索!F$7,E18)),検索!F$7=""),0,1)</f>
        <v>0</v>
      </c>
      <c r="AE18" s="13">
        <f>IF(OR(ISERROR(FIND(検索!G$7,F18)),検索!G$7=""),0,1)</f>
        <v>0</v>
      </c>
      <c r="AF18" s="15">
        <f>IF(OR(検索!J$7="00000",AA18&amp;AB18&amp;AC18&amp;AD18&amp;AE18&lt;&gt;検索!J$7),0,1)</f>
        <v>0</v>
      </c>
      <c r="AG18" s="16">
        <f t="shared" si="4"/>
        <v>0</v>
      </c>
      <c r="AH18" s="13">
        <f>IF(検索!K$3=0,R18,S18)</f>
        <v>0</v>
      </c>
      <c r="AI18" s="13">
        <f>IF(検索!K$5=0,Y18,Z18)</f>
        <v>0</v>
      </c>
      <c r="AJ18" s="13">
        <f>IF(検索!K$7=0,AF18,AG18)</f>
        <v>0</v>
      </c>
      <c r="AK18" s="20">
        <f>IF(IF(検索!J$5="00000",AH18,IF(検索!K$4=0,AH18+AI18,AH18*AI18)*IF(AND(検索!K$6=1,検索!J$7&lt;&gt;"00000"),AJ18,1)+IF(AND(検索!K$6=0,検索!J$7&lt;&gt;"00000"),AJ18,0))&gt;0,MAX($AK$2:AK17)+1,0)</f>
        <v>0</v>
      </c>
    </row>
    <row r="19" spans="1:37" ht="12.6" customHeight="1" x14ac:dyDescent="0.15">
      <c r="A19" s="9">
        <v>284</v>
      </c>
      <c r="B19" s="2" t="s">
        <v>711</v>
      </c>
      <c r="C19" s="2" t="s">
        <v>554</v>
      </c>
      <c r="D19" s="2" t="s">
        <v>673</v>
      </c>
      <c r="E19" s="10" t="s">
        <v>71</v>
      </c>
      <c r="F19" s="11" t="s">
        <v>712</v>
      </c>
      <c r="G19" s="2">
        <v>18</v>
      </c>
      <c r="H19" s="153">
        <f t="shared" si="0"/>
        <v>50000</v>
      </c>
      <c r="I19" s="23"/>
      <c r="J19" s="158">
        <f>IFERROR(INDEX(単価!D$3:G$16,MATCH(D19,単価!B$3:B$16,0),1+((I19&gt;29)+(I19&gt;59)+(I19&gt;89))*INDEX(単価!A:A,MATCH(D19,単価!B:B,0))),0)</f>
        <v>50000</v>
      </c>
      <c r="K19" s="153" t="str">
        <f>IFERROR(INDEX(単価!C:C,MATCH(D19,単価!B:B,0))&amp;IF(INDEX(単価!A:A,MATCH(D19,単価!B:B,0))=1,"（"&amp;INDEX(単価!D$2:G$2,1,1+(I19&gt;29)+(I19&gt;59)+(I19&gt;89))&amp;"）",""),D19)</f>
        <v>居宅介護</v>
      </c>
      <c r="L19" s="2">
        <f t="shared" ca="1" si="1"/>
        <v>281</v>
      </c>
      <c r="M19" s="14">
        <f>IF(OR(ISERROR(FIND(DBCS(検索!C$3),DBCS(B19))),検索!C$3=""),0,1)</f>
        <v>0</v>
      </c>
      <c r="N19" s="15">
        <f>IF(OR(ISERROR(FIND(DBCS(検索!D$3),DBCS(C19))),検索!D$3=""),0,1)</f>
        <v>0</v>
      </c>
      <c r="O19" s="15">
        <f>IF(OR(ISERROR(FIND(検索!E$3,D19)),検索!E$3=""),0,1)</f>
        <v>0</v>
      </c>
      <c r="P19" s="13">
        <f>IF(OR(ISERROR(FIND(検索!F$3,E19)),検索!F$3=""),0,1)</f>
        <v>0</v>
      </c>
      <c r="Q19" s="13">
        <f>IF(OR(ISERROR(FIND(検索!G$3,F19)),検索!G$3=""),0,1)</f>
        <v>0</v>
      </c>
      <c r="R19" s="13">
        <f>IF(OR(検索!J$3="00000",M19&amp;N19&amp;O19&amp;P19&amp;Q19&lt;&gt;検索!J$3),0,1)</f>
        <v>0</v>
      </c>
      <c r="S19" s="13">
        <f t="shared" si="2"/>
        <v>0</v>
      </c>
      <c r="T19" s="14">
        <f>IF(OR(ISERROR(FIND(DBCS(検索!C$5),DBCS(B19))),検索!C$5=""),0,1)</f>
        <v>0</v>
      </c>
      <c r="U19" s="15">
        <f>IF(OR(ISERROR(FIND(DBCS(検索!D$5),DBCS(C19))),検索!D$5=""),0,1)</f>
        <v>0</v>
      </c>
      <c r="V19" s="15">
        <f>IF(OR(ISERROR(FIND(検索!E$5,D19)),検索!E$5=""),0,1)</f>
        <v>0</v>
      </c>
      <c r="W19" s="15">
        <f>IF(OR(ISERROR(FIND(検索!F$5,E19)),検索!F$5=""),0,1)</f>
        <v>0</v>
      </c>
      <c r="X19" s="15">
        <f>IF(OR(ISERROR(FIND(検索!G$5,F19)),検索!G$5=""),0,1)</f>
        <v>0</v>
      </c>
      <c r="Y19" s="13">
        <f>IF(OR(検索!J$5="00000",T19&amp;U19&amp;V19&amp;W19&amp;X19&lt;&gt;検索!J$5),0,1)</f>
        <v>0</v>
      </c>
      <c r="Z19" s="16">
        <f t="shared" si="3"/>
        <v>0</v>
      </c>
      <c r="AA19" s="13">
        <f>IF(OR(ISERROR(FIND(DBCS(検索!C$7),DBCS(B19))),検索!C$7=""),0,1)</f>
        <v>0</v>
      </c>
      <c r="AB19" s="13">
        <f>IF(OR(ISERROR(FIND(DBCS(検索!D$7),DBCS(C19))),検索!D$7=""),0,1)</f>
        <v>0</v>
      </c>
      <c r="AC19" s="13">
        <f>IF(OR(ISERROR(FIND(検索!E$7,D19)),検索!E$7=""),0,1)</f>
        <v>0</v>
      </c>
      <c r="AD19" s="13">
        <f>IF(OR(ISERROR(FIND(検索!F$7,E19)),検索!F$7=""),0,1)</f>
        <v>0</v>
      </c>
      <c r="AE19" s="13">
        <f>IF(OR(ISERROR(FIND(検索!G$7,F19)),検索!G$7=""),0,1)</f>
        <v>0</v>
      </c>
      <c r="AF19" s="15">
        <f>IF(OR(検索!J$7="00000",AA19&amp;AB19&amp;AC19&amp;AD19&amp;AE19&lt;&gt;検索!J$7),0,1)</f>
        <v>0</v>
      </c>
      <c r="AG19" s="16">
        <f t="shared" si="4"/>
        <v>0</v>
      </c>
      <c r="AH19" s="13">
        <f>IF(検索!K$3=0,R19,S19)</f>
        <v>0</v>
      </c>
      <c r="AI19" s="13">
        <f>IF(検索!K$5=0,Y19,Z19)</f>
        <v>0</v>
      </c>
      <c r="AJ19" s="13">
        <f>IF(検索!K$7=0,AF19,AG19)</f>
        <v>0</v>
      </c>
      <c r="AK19" s="20">
        <f>IF(IF(検索!J$5="00000",AH19,IF(検索!K$4=0,AH19+AI19,AH19*AI19)*IF(AND(検索!K$6=1,検索!J$7&lt;&gt;"00000"),AJ19,1)+IF(AND(検索!K$6=0,検索!J$7&lt;&gt;"00000"),AJ19,0))&gt;0,MAX($AK$2:AK18)+1,0)</f>
        <v>0</v>
      </c>
    </row>
    <row r="20" spans="1:37" ht="12.6" customHeight="1" x14ac:dyDescent="0.15">
      <c r="A20" s="9">
        <v>295</v>
      </c>
      <c r="B20" s="2" t="s">
        <v>713</v>
      </c>
      <c r="C20" s="2" t="s">
        <v>624</v>
      </c>
      <c r="D20" s="2" t="s">
        <v>673</v>
      </c>
      <c r="E20" s="10" t="s">
        <v>150</v>
      </c>
      <c r="F20" s="11" t="s">
        <v>714</v>
      </c>
      <c r="G20" s="2">
        <v>19</v>
      </c>
      <c r="H20" s="153">
        <f t="shared" si="0"/>
        <v>50000</v>
      </c>
      <c r="I20" s="23"/>
      <c r="J20" s="158">
        <f>IFERROR(INDEX(単価!D$3:G$16,MATCH(D20,単価!B$3:B$16,0),1+((I20&gt;29)+(I20&gt;59)+(I20&gt;89))*INDEX(単価!A:A,MATCH(D20,単価!B:B,0))),0)</f>
        <v>50000</v>
      </c>
      <c r="K20" s="153" t="str">
        <f>IFERROR(INDEX(単価!C:C,MATCH(D20,単価!B:B,0))&amp;IF(INDEX(単価!A:A,MATCH(D20,単価!B:B,0))=1,"（"&amp;INDEX(単価!D$2:G$2,1,1+(I20&gt;29)+(I20&gt;59)+(I20&gt;89))&amp;"）",""),D20)</f>
        <v>居宅介護</v>
      </c>
      <c r="L20" s="2">
        <f t="shared" ca="1" si="1"/>
        <v>297</v>
      </c>
      <c r="M20" s="14">
        <f>IF(OR(ISERROR(FIND(DBCS(検索!C$3),DBCS(B20))),検索!C$3=""),0,1)</f>
        <v>0</v>
      </c>
      <c r="N20" s="15">
        <f>IF(OR(ISERROR(FIND(DBCS(検索!D$3),DBCS(C20))),検索!D$3=""),0,1)</f>
        <v>0</v>
      </c>
      <c r="O20" s="15">
        <f>IF(OR(ISERROR(FIND(検索!E$3,D20)),検索!E$3=""),0,1)</f>
        <v>0</v>
      </c>
      <c r="P20" s="13">
        <f>IF(OR(ISERROR(FIND(検索!F$3,E20)),検索!F$3=""),0,1)</f>
        <v>0</v>
      </c>
      <c r="Q20" s="13">
        <f>IF(OR(ISERROR(FIND(検索!G$3,F20)),検索!G$3=""),0,1)</f>
        <v>0</v>
      </c>
      <c r="R20" s="13">
        <f>IF(OR(検索!J$3="00000",M20&amp;N20&amp;O20&amp;P20&amp;Q20&lt;&gt;検索!J$3),0,1)</f>
        <v>0</v>
      </c>
      <c r="S20" s="13">
        <f t="shared" si="2"/>
        <v>0</v>
      </c>
      <c r="T20" s="14">
        <f>IF(OR(ISERROR(FIND(DBCS(検索!C$5),DBCS(B20))),検索!C$5=""),0,1)</f>
        <v>0</v>
      </c>
      <c r="U20" s="15">
        <f>IF(OR(ISERROR(FIND(DBCS(検索!D$5),DBCS(C20))),検索!D$5=""),0,1)</f>
        <v>0</v>
      </c>
      <c r="V20" s="15">
        <f>IF(OR(ISERROR(FIND(検索!E$5,D20)),検索!E$5=""),0,1)</f>
        <v>0</v>
      </c>
      <c r="W20" s="15">
        <f>IF(OR(ISERROR(FIND(検索!F$5,E20)),検索!F$5=""),0,1)</f>
        <v>0</v>
      </c>
      <c r="X20" s="15">
        <f>IF(OR(ISERROR(FIND(検索!G$5,F20)),検索!G$5=""),0,1)</f>
        <v>0</v>
      </c>
      <c r="Y20" s="13">
        <f>IF(OR(検索!J$5="00000",T20&amp;U20&amp;V20&amp;W20&amp;X20&lt;&gt;検索!J$5),0,1)</f>
        <v>0</v>
      </c>
      <c r="Z20" s="16">
        <f t="shared" si="3"/>
        <v>0</v>
      </c>
      <c r="AA20" s="13">
        <f>IF(OR(ISERROR(FIND(DBCS(検索!C$7),DBCS(B20))),検索!C$7=""),0,1)</f>
        <v>0</v>
      </c>
      <c r="AB20" s="13">
        <f>IF(OR(ISERROR(FIND(DBCS(検索!D$7),DBCS(C20))),検索!D$7=""),0,1)</f>
        <v>0</v>
      </c>
      <c r="AC20" s="13">
        <f>IF(OR(ISERROR(FIND(検索!E$7,D20)),検索!E$7=""),0,1)</f>
        <v>0</v>
      </c>
      <c r="AD20" s="13">
        <f>IF(OR(ISERROR(FIND(検索!F$7,E20)),検索!F$7=""),0,1)</f>
        <v>0</v>
      </c>
      <c r="AE20" s="13">
        <f>IF(OR(ISERROR(FIND(検索!G$7,F20)),検索!G$7=""),0,1)</f>
        <v>0</v>
      </c>
      <c r="AF20" s="15">
        <f>IF(OR(検索!J$7="00000",AA20&amp;AB20&amp;AC20&amp;AD20&amp;AE20&lt;&gt;検索!J$7),0,1)</f>
        <v>0</v>
      </c>
      <c r="AG20" s="16">
        <f t="shared" si="4"/>
        <v>0</v>
      </c>
      <c r="AH20" s="13">
        <f>IF(検索!K$3=0,R20,S20)</f>
        <v>0</v>
      </c>
      <c r="AI20" s="13">
        <f>IF(検索!K$5=0,Y20,Z20)</f>
        <v>0</v>
      </c>
      <c r="AJ20" s="13">
        <f>IF(検索!K$7=0,AF20,AG20)</f>
        <v>0</v>
      </c>
      <c r="AK20" s="20">
        <f>IF(IF(検索!J$5="00000",AH20,IF(検索!K$4=0,AH20+AI20,AH20*AI20)*IF(AND(検索!K$6=1,検索!J$7&lt;&gt;"00000"),AJ20,1)+IF(AND(検索!K$6=0,検索!J$7&lt;&gt;"00000"),AJ20,0))&gt;0,MAX($AK$2:AK19)+1,0)</f>
        <v>0</v>
      </c>
    </row>
    <row r="21" spans="1:37" ht="12.6" customHeight="1" x14ac:dyDescent="0.15">
      <c r="A21" s="9">
        <v>306</v>
      </c>
      <c r="B21" s="2" t="s">
        <v>715</v>
      </c>
      <c r="C21" s="2" t="s">
        <v>424</v>
      </c>
      <c r="D21" s="2" t="s">
        <v>673</v>
      </c>
      <c r="E21" s="10" t="s">
        <v>425</v>
      </c>
      <c r="F21" s="11" t="s">
        <v>716</v>
      </c>
      <c r="G21" s="2">
        <v>20</v>
      </c>
      <c r="H21" s="153">
        <f t="shared" si="0"/>
        <v>50000</v>
      </c>
      <c r="I21" s="23"/>
      <c r="J21" s="158">
        <f>IFERROR(INDEX(単価!D$3:G$16,MATCH(D21,単価!B$3:B$16,0),1+((I21&gt;29)+(I21&gt;59)+(I21&gt;89))*INDEX(単価!A:A,MATCH(D21,単価!B:B,0))),0)</f>
        <v>50000</v>
      </c>
      <c r="K21" s="153" t="str">
        <f>IFERROR(INDEX(単価!C:C,MATCH(D21,単価!B:B,0))&amp;IF(INDEX(単価!A:A,MATCH(D21,単価!B:B,0))=1,"（"&amp;INDEX(単価!D$2:G$2,1,1+(I21&gt;29)+(I21&gt;59)+(I21&gt;89))&amp;"）",""),D21)</f>
        <v>居宅介護</v>
      </c>
      <c r="L21" s="2">
        <f t="shared" ca="1" si="1"/>
        <v>304</v>
      </c>
      <c r="M21" s="14">
        <f>IF(OR(ISERROR(FIND(DBCS(検索!C$3),DBCS(B21))),検索!C$3=""),0,1)</f>
        <v>0</v>
      </c>
      <c r="N21" s="15">
        <f>IF(OR(ISERROR(FIND(DBCS(検索!D$3),DBCS(C21))),検索!D$3=""),0,1)</f>
        <v>0</v>
      </c>
      <c r="O21" s="15">
        <f>IF(OR(ISERROR(FIND(検索!E$3,D21)),検索!E$3=""),0,1)</f>
        <v>0</v>
      </c>
      <c r="P21" s="13">
        <f>IF(OR(ISERROR(FIND(検索!F$3,E21)),検索!F$3=""),0,1)</f>
        <v>0</v>
      </c>
      <c r="Q21" s="13">
        <f>IF(OR(ISERROR(FIND(検索!G$3,F21)),検索!G$3=""),0,1)</f>
        <v>0</v>
      </c>
      <c r="R21" s="13">
        <f>IF(OR(検索!J$3="00000",M21&amp;N21&amp;O21&amp;P21&amp;Q21&lt;&gt;検索!J$3),0,1)</f>
        <v>0</v>
      </c>
      <c r="S21" s="13">
        <f t="shared" si="2"/>
        <v>0</v>
      </c>
      <c r="T21" s="14">
        <f>IF(OR(ISERROR(FIND(DBCS(検索!C$5),DBCS(B21))),検索!C$5=""),0,1)</f>
        <v>0</v>
      </c>
      <c r="U21" s="15">
        <f>IF(OR(ISERROR(FIND(DBCS(検索!D$5),DBCS(C21))),検索!D$5=""),0,1)</f>
        <v>0</v>
      </c>
      <c r="V21" s="15">
        <f>IF(OR(ISERROR(FIND(検索!E$5,D21)),検索!E$5=""),0,1)</f>
        <v>0</v>
      </c>
      <c r="W21" s="15">
        <f>IF(OR(ISERROR(FIND(検索!F$5,E21)),検索!F$5=""),0,1)</f>
        <v>0</v>
      </c>
      <c r="X21" s="15">
        <f>IF(OR(ISERROR(FIND(検索!G$5,F21)),検索!G$5=""),0,1)</f>
        <v>0</v>
      </c>
      <c r="Y21" s="13">
        <f>IF(OR(検索!J$5="00000",T21&amp;U21&amp;V21&amp;W21&amp;X21&lt;&gt;検索!J$5),0,1)</f>
        <v>0</v>
      </c>
      <c r="Z21" s="16">
        <f t="shared" si="3"/>
        <v>0</v>
      </c>
      <c r="AA21" s="13">
        <f>IF(OR(ISERROR(FIND(DBCS(検索!C$7),DBCS(B21))),検索!C$7=""),0,1)</f>
        <v>0</v>
      </c>
      <c r="AB21" s="13">
        <f>IF(OR(ISERROR(FIND(DBCS(検索!D$7),DBCS(C21))),検索!D$7=""),0,1)</f>
        <v>0</v>
      </c>
      <c r="AC21" s="13">
        <f>IF(OR(ISERROR(FIND(検索!E$7,D21)),検索!E$7=""),0,1)</f>
        <v>0</v>
      </c>
      <c r="AD21" s="13">
        <f>IF(OR(ISERROR(FIND(検索!F$7,E21)),検索!F$7=""),0,1)</f>
        <v>0</v>
      </c>
      <c r="AE21" s="13">
        <f>IF(OR(ISERROR(FIND(検索!G$7,F21)),検索!G$7=""),0,1)</f>
        <v>0</v>
      </c>
      <c r="AF21" s="15">
        <f>IF(OR(検索!J$7="00000",AA21&amp;AB21&amp;AC21&amp;AD21&amp;AE21&lt;&gt;検索!J$7),0,1)</f>
        <v>0</v>
      </c>
      <c r="AG21" s="16">
        <f t="shared" si="4"/>
        <v>0</v>
      </c>
      <c r="AH21" s="13">
        <f>IF(検索!K$3=0,R21,S21)</f>
        <v>0</v>
      </c>
      <c r="AI21" s="13">
        <f>IF(検索!K$5=0,Y21,Z21)</f>
        <v>0</v>
      </c>
      <c r="AJ21" s="13">
        <f>IF(検索!K$7=0,AF21,AG21)</f>
        <v>0</v>
      </c>
      <c r="AK21" s="20">
        <f>IF(IF(検索!J$5="00000",AH21,IF(検索!K$4=0,AH21+AI21,AH21*AI21)*IF(AND(検索!K$6=1,検索!J$7&lt;&gt;"00000"),AJ21,1)+IF(AND(検索!K$6=0,検索!J$7&lt;&gt;"00000"),AJ21,0))&gt;0,MAX($AK$2:AK20)+1,0)</f>
        <v>0</v>
      </c>
    </row>
    <row r="22" spans="1:37" ht="12.6" customHeight="1" x14ac:dyDescent="0.15">
      <c r="A22" s="9">
        <v>316</v>
      </c>
      <c r="B22" s="2" t="s">
        <v>717</v>
      </c>
      <c r="C22" s="2" t="s">
        <v>466</v>
      </c>
      <c r="D22" s="2" t="s">
        <v>673</v>
      </c>
      <c r="E22" s="10" t="s">
        <v>117</v>
      </c>
      <c r="F22" s="11" t="s">
        <v>718</v>
      </c>
      <c r="G22" s="2">
        <v>21</v>
      </c>
      <c r="H22" s="153">
        <f t="shared" si="0"/>
        <v>50000</v>
      </c>
      <c r="I22" s="23"/>
      <c r="J22" s="158">
        <f>IFERROR(INDEX(単価!D$3:G$16,MATCH(D22,単価!B$3:B$16,0),1+((I22&gt;29)+(I22&gt;59)+(I22&gt;89))*INDEX(単価!A:A,MATCH(D22,単価!B:B,0))),0)</f>
        <v>50000</v>
      </c>
      <c r="K22" s="153" t="str">
        <f>IFERROR(INDEX(単価!C:C,MATCH(D22,単価!B:B,0))&amp;IF(INDEX(単価!A:A,MATCH(D22,単価!B:B,0))=1,"（"&amp;INDEX(単価!D$2:G$2,1,1+(I22&gt;29)+(I22&gt;59)+(I22&gt;89))&amp;"）",""),D22)</f>
        <v>居宅介護</v>
      </c>
      <c r="L22" s="2">
        <f t="shared" ca="1" si="1"/>
        <v>313</v>
      </c>
      <c r="M22" s="14">
        <f>IF(OR(ISERROR(FIND(DBCS(検索!C$3),DBCS(B22))),検索!C$3=""),0,1)</f>
        <v>0</v>
      </c>
      <c r="N22" s="15">
        <f>IF(OR(ISERROR(FIND(DBCS(検索!D$3),DBCS(C22))),検索!D$3=""),0,1)</f>
        <v>0</v>
      </c>
      <c r="O22" s="15">
        <f>IF(OR(ISERROR(FIND(検索!E$3,D22)),検索!E$3=""),0,1)</f>
        <v>0</v>
      </c>
      <c r="P22" s="13">
        <f>IF(OR(ISERROR(FIND(検索!F$3,E22)),検索!F$3=""),0,1)</f>
        <v>0</v>
      </c>
      <c r="Q22" s="13">
        <f>IF(OR(ISERROR(FIND(検索!G$3,F22)),検索!G$3=""),0,1)</f>
        <v>0</v>
      </c>
      <c r="R22" s="13">
        <f>IF(OR(検索!J$3="00000",M22&amp;N22&amp;O22&amp;P22&amp;Q22&lt;&gt;検索!J$3),0,1)</f>
        <v>0</v>
      </c>
      <c r="S22" s="13">
        <f t="shared" si="2"/>
        <v>0</v>
      </c>
      <c r="T22" s="14">
        <f>IF(OR(ISERROR(FIND(DBCS(検索!C$5),DBCS(B22))),検索!C$5=""),0,1)</f>
        <v>0</v>
      </c>
      <c r="U22" s="15">
        <f>IF(OR(ISERROR(FIND(DBCS(検索!D$5),DBCS(C22))),検索!D$5=""),0,1)</f>
        <v>0</v>
      </c>
      <c r="V22" s="15">
        <f>IF(OR(ISERROR(FIND(検索!E$5,D22)),検索!E$5=""),0,1)</f>
        <v>0</v>
      </c>
      <c r="W22" s="15">
        <f>IF(OR(ISERROR(FIND(検索!F$5,E22)),検索!F$5=""),0,1)</f>
        <v>0</v>
      </c>
      <c r="X22" s="15">
        <f>IF(OR(ISERROR(FIND(検索!G$5,F22)),検索!G$5=""),0,1)</f>
        <v>0</v>
      </c>
      <c r="Y22" s="13">
        <f>IF(OR(検索!J$5="00000",T22&amp;U22&amp;V22&amp;W22&amp;X22&lt;&gt;検索!J$5),0,1)</f>
        <v>0</v>
      </c>
      <c r="Z22" s="16">
        <f t="shared" si="3"/>
        <v>0</v>
      </c>
      <c r="AA22" s="13">
        <f>IF(OR(ISERROR(FIND(DBCS(検索!C$7),DBCS(B22))),検索!C$7=""),0,1)</f>
        <v>0</v>
      </c>
      <c r="AB22" s="13">
        <f>IF(OR(ISERROR(FIND(DBCS(検索!D$7),DBCS(C22))),検索!D$7=""),0,1)</f>
        <v>0</v>
      </c>
      <c r="AC22" s="13">
        <f>IF(OR(ISERROR(FIND(検索!E$7,D22)),検索!E$7=""),0,1)</f>
        <v>0</v>
      </c>
      <c r="AD22" s="13">
        <f>IF(OR(ISERROR(FIND(検索!F$7,E22)),検索!F$7=""),0,1)</f>
        <v>0</v>
      </c>
      <c r="AE22" s="13">
        <f>IF(OR(ISERROR(FIND(検索!G$7,F22)),検索!G$7=""),0,1)</f>
        <v>0</v>
      </c>
      <c r="AF22" s="15">
        <f>IF(OR(検索!J$7="00000",AA22&amp;AB22&amp;AC22&amp;AD22&amp;AE22&lt;&gt;検索!J$7),0,1)</f>
        <v>0</v>
      </c>
      <c r="AG22" s="16">
        <f t="shared" si="4"/>
        <v>0</v>
      </c>
      <c r="AH22" s="13">
        <f>IF(検索!K$3=0,R22,S22)</f>
        <v>0</v>
      </c>
      <c r="AI22" s="13">
        <f>IF(検索!K$5=0,Y22,Z22)</f>
        <v>0</v>
      </c>
      <c r="AJ22" s="13">
        <f>IF(検索!K$7=0,AF22,AG22)</f>
        <v>0</v>
      </c>
      <c r="AK22" s="20">
        <f>IF(IF(検索!J$5="00000",AH22,IF(検索!K$4=0,AH22+AI22,AH22*AI22)*IF(AND(検索!K$6=1,検索!J$7&lt;&gt;"00000"),AJ22,1)+IF(AND(検索!K$6=0,検索!J$7&lt;&gt;"00000"),AJ22,0))&gt;0,MAX($AK$2:AK21)+1,0)</f>
        <v>0</v>
      </c>
    </row>
    <row r="23" spans="1:37" ht="12.6" customHeight="1" x14ac:dyDescent="0.15">
      <c r="A23" s="9">
        <v>322</v>
      </c>
      <c r="B23" s="2" t="s">
        <v>719</v>
      </c>
      <c r="C23" s="2" t="s">
        <v>629</v>
      </c>
      <c r="D23" s="2" t="s">
        <v>673</v>
      </c>
      <c r="E23" s="10" t="s">
        <v>630</v>
      </c>
      <c r="F23" s="11" t="s">
        <v>720</v>
      </c>
      <c r="G23" s="2">
        <v>22</v>
      </c>
      <c r="H23" s="153">
        <f t="shared" si="0"/>
        <v>50000</v>
      </c>
      <c r="I23" s="23"/>
      <c r="J23" s="158">
        <f>IFERROR(INDEX(単価!D$3:G$16,MATCH(D23,単価!B$3:B$16,0),1+((I23&gt;29)+(I23&gt;59)+(I23&gt;89))*INDEX(単価!A:A,MATCH(D23,単価!B:B,0))),0)</f>
        <v>50000</v>
      </c>
      <c r="K23" s="153" t="str">
        <f>IFERROR(INDEX(単価!C:C,MATCH(D23,単価!B:B,0))&amp;IF(INDEX(単価!A:A,MATCH(D23,単価!B:B,0))=1,"（"&amp;INDEX(単価!D$2:G$2,1,1+(I23&gt;29)+(I23&gt;59)+(I23&gt;89))&amp;"）",""),D23)</f>
        <v>居宅介護</v>
      </c>
      <c r="L23" s="2">
        <f t="shared" ca="1" si="1"/>
        <v>320</v>
      </c>
      <c r="M23" s="14">
        <f>IF(OR(ISERROR(FIND(DBCS(検索!C$3),DBCS(B23))),検索!C$3=""),0,1)</f>
        <v>0</v>
      </c>
      <c r="N23" s="15">
        <f>IF(OR(ISERROR(FIND(DBCS(検索!D$3),DBCS(C23))),検索!D$3=""),0,1)</f>
        <v>0</v>
      </c>
      <c r="O23" s="15">
        <f>IF(OR(ISERROR(FIND(検索!E$3,D23)),検索!E$3=""),0,1)</f>
        <v>0</v>
      </c>
      <c r="P23" s="13">
        <f>IF(OR(ISERROR(FIND(検索!F$3,E23)),検索!F$3=""),0,1)</f>
        <v>0</v>
      </c>
      <c r="Q23" s="13">
        <f>IF(OR(ISERROR(FIND(検索!G$3,F23)),検索!G$3=""),0,1)</f>
        <v>0</v>
      </c>
      <c r="R23" s="13">
        <f>IF(OR(検索!J$3="00000",M23&amp;N23&amp;O23&amp;P23&amp;Q23&lt;&gt;検索!J$3),0,1)</f>
        <v>0</v>
      </c>
      <c r="S23" s="13">
        <f t="shared" si="2"/>
        <v>0</v>
      </c>
      <c r="T23" s="14">
        <f>IF(OR(ISERROR(FIND(DBCS(検索!C$5),DBCS(B23))),検索!C$5=""),0,1)</f>
        <v>0</v>
      </c>
      <c r="U23" s="15">
        <f>IF(OR(ISERROR(FIND(DBCS(検索!D$5),DBCS(C23))),検索!D$5=""),0,1)</f>
        <v>0</v>
      </c>
      <c r="V23" s="15">
        <f>IF(OR(ISERROR(FIND(検索!E$5,D23)),検索!E$5=""),0,1)</f>
        <v>0</v>
      </c>
      <c r="W23" s="15">
        <f>IF(OR(ISERROR(FIND(検索!F$5,E23)),検索!F$5=""),0,1)</f>
        <v>0</v>
      </c>
      <c r="X23" s="15">
        <f>IF(OR(ISERROR(FIND(検索!G$5,F23)),検索!G$5=""),0,1)</f>
        <v>0</v>
      </c>
      <c r="Y23" s="13">
        <f>IF(OR(検索!J$5="00000",T23&amp;U23&amp;V23&amp;W23&amp;X23&lt;&gt;検索!J$5),0,1)</f>
        <v>0</v>
      </c>
      <c r="Z23" s="16">
        <f t="shared" si="3"/>
        <v>0</v>
      </c>
      <c r="AA23" s="13">
        <f>IF(OR(ISERROR(FIND(DBCS(検索!C$7),DBCS(B23))),検索!C$7=""),0,1)</f>
        <v>0</v>
      </c>
      <c r="AB23" s="13">
        <f>IF(OR(ISERROR(FIND(DBCS(検索!D$7),DBCS(C23))),検索!D$7=""),0,1)</f>
        <v>0</v>
      </c>
      <c r="AC23" s="13">
        <f>IF(OR(ISERROR(FIND(検索!E$7,D23)),検索!E$7=""),0,1)</f>
        <v>0</v>
      </c>
      <c r="AD23" s="13">
        <f>IF(OR(ISERROR(FIND(検索!F$7,E23)),検索!F$7=""),0,1)</f>
        <v>0</v>
      </c>
      <c r="AE23" s="13">
        <f>IF(OR(ISERROR(FIND(検索!G$7,F23)),検索!G$7=""),0,1)</f>
        <v>0</v>
      </c>
      <c r="AF23" s="15">
        <f>IF(OR(検索!J$7="00000",AA23&amp;AB23&amp;AC23&amp;AD23&amp;AE23&lt;&gt;検索!J$7),0,1)</f>
        <v>0</v>
      </c>
      <c r="AG23" s="16">
        <f t="shared" si="4"/>
        <v>0</v>
      </c>
      <c r="AH23" s="13">
        <f>IF(検索!K$3=0,R23,S23)</f>
        <v>0</v>
      </c>
      <c r="AI23" s="13">
        <f>IF(検索!K$5=0,Y23,Z23)</f>
        <v>0</v>
      </c>
      <c r="AJ23" s="13">
        <f>IF(検索!K$7=0,AF23,AG23)</f>
        <v>0</v>
      </c>
      <c r="AK23" s="20">
        <f>IF(IF(検索!J$5="00000",AH23,IF(検索!K$4=0,AH23+AI23,AH23*AI23)*IF(AND(検索!K$6=1,検索!J$7&lt;&gt;"00000"),AJ23,1)+IF(AND(検索!K$6=0,検索!J$7&lt;&gt;"00000"),AJ23,0))&gt;0,MAX($AK$2:AK22)+1,0)</f>
        <v>0</v>
      </c>
    </row>
    <row r="24" spans="1:37" ht="12.6" customHeight="1" x14ac:dyDescent="0.15">
      <c r="A24" s="9">
        <v>331</v>
      </c>
      <c r="B24" s="2" t="s">
        <v>721</v>
      </c>
      <c r="C24" s="2" t="s">
        <v>497</v>
      </c>
      <c r="D24" s="2" t="s">
        <v>673</v>
      </c>
      <c r="E24" s="10" t="s">
        <v>98</v>
      </c>
      <c r="F24" s="11" t="s">
        <v>722</v>
      </c>
      <c r="G24" s="2">
        <v>23</v>
      </c>
      <c r="H24" s="153">
        <f t="shared" si="0"/>
        <v>50000</v>
      </c>
      <c r="I24" s="23"/>
      <c r="J24" s="158">
        <f>IFERROR(INDEX(単価!D$3:G$16,MATCH(D24,単価!B$3:B$16,0),1+((I24&gt;29)+(I24&gt;59)+(I24&gt;89))*INDEX(単価!A:A,MATCH(D24,単価!B:B,0))),0)</f>
        <v>50000</v>
      </c>
      <c r="K24" s="153" t="str">
        <f>IFERROR(INDEX(単価!C:C,MATCH(D24,単価!B:B,0))&amp;IF(INDEX(単価!A:A,MATCH(D24,単価!B:B,0))=1,"（"&amp;INDEX(単価!D$2:G$2,1,1+(I24&gt;29)+(I24&gt;59)+(I24&gt;89))&amp;"）",""),D24)</f>
        <v>居宅介護</v>
      </c>
      <c r="L24" s="2">
        <f t="shared" ca="1" si="1"/>
        <v>337</v>
      </c>
      <c r="M24" s="14">
        <f>IF(OR(ISERROR(FIND(DBCS(検索!C$3),DBCS(B24))),検索!C$3=""),0,1)</f>
        <v>0</v>
      </c>
      <c r="N24" s="15">
        <f>IF(OR(ISERROR(FIND(DBCS(検索!D$3),DBCS(C24))),検索!D$3=""),0,1)</f>
        <v>0</v>
      </c>
      <c r="O24" s="15">
        <f>IF(OR(ISERROR(FIND(検索!E$3,D24)),検索!E$3=""),0,1)</f>
        <v>0</v>
      </c>
      <c r="P24" s="13">
        <f>IF(OR(ISERROR(FIND(検索!F$3,E24)),検索!F$3=""),0,1)</f>
        <v>0</v>
      </c>
      <c r="Q24" s="13">
        <f>IF(OR(ISERROR(FIND(検索!G$3,F24)),検索!G$3=""),0,1)</f>
        <v>0</v>
      </c>
      <c r="R24" s="13">
        <f>IF(OR(検索!J$3="00000",M24&amp;N24&amp;O24&amp;P24&amp;Q24&lt;&gt;検索!J$3),0,1)</f>
        <v>0</v>
      </c>
      <c r="S24" s="13">
        <f t="shared" si="2"/>
        <v>0</v>
      </c>
      <c r="T24" s="14">
        <f>IF(OR(ISERROR(FIND(DBCS(検索!C$5),DBCS(B24))),検索!C$5=""),0,1)</f>
        <v>0</v>
      </c>
      <c r="U24" s="15">
        <f>IF(OR(ISERROR(FIND(DBCS(検索!D$5),DBCS(C24))),検索!D$5=""),0,1)</f>
        <v>0</v>
      </c>
      <c r="V24" s="15">
        <f>IF(OR(ISERROR(FIND(検索!E$5,D24)),検索!E$5=""),0,1)</f>
        <v>0</v>
      </c>
      <c r="W24" s="15">
        <f>IF(OR(ISERROR(FIND(検索!F$5,E24)),検索!F$5=""),0,1)</f>
        <v>0</v>
      </c>
      <c r="X24" s="15">
        <f>IF(OR(ISERROR(FIND(検索!G$5,F24)),検索!G$5=""),0,1)</f>
        <v>0</v>
      </c>
      <c r="Y24" s="13">
        <f>IF(OR(検索!J$5="00000",T24&amp;U24&amp;V24&amp;W24&amp;X24&lt;&gt;検索!J$5),0,1)</f>
        <v>0</v>
      </c>
      <c r="Z24" s="16">
        <f t="shared" si="3"/>
        <v>0</v>
      </c>
      <c r="AA24" s="13">
        <f>IF(OR(ISERROR(FIND(DBCS(検索!C$7),DBCS(B24))),検索!C$7=""),0,1)</f>
        <v>0</v>
      </c>
      <c r="AB24" s="13">
        <f>IF(OR(ISERROR(FIND(DBCS(検索!D$7),DBCS(C24))),検索!D$7=""),0,1)</f>
        <v>0</v>
      </c>
      <c r="AC24" s="13">
        <f>IF(OR(ISERROR(FIND(検索!E$7,D24)),検索!E$7=""),0,1)</f>
        <v>0</v>
      </c>
      <c r="AD24" s="13">
        <f>IF(OR(ISERROR(FIND(検索!F$7,E24)),検索!F$7=""),0,1)</f>
        <v>0</v>
      </c>
      <c r="AE24" s="13">
        <f>IF(OR(ISERROR(FIND(検索!G$7,F24)),検索!G$7=""),0,1)</f>
        <v>0</v>
      </c>
      <c r="AF24" s="15">
        <f>IF(OR(検索!J$7="00000",AA24&amp;AB24&amp;AC24&amp;AD24&amp;AE24&lt;&gt;検索!J$7),0,1)</f>
        <v>0</v>
      </c>
      <c r="AG24" s="16">
        <f t="shared" si="4"/>
        <v>0</v>
      </c>
      <c r="AH24" s="13">
        <f>IF(検索!K$3=0,R24,S24)</f>
        <v>0</v>
      </c>
      <c r="AI24" s="13">
        <f>IF(検索!K$5=0,Y24,Z24)</f>
        <v>0</v>
      </c>
      <c r="AJ24" s="13">
        <f>IF(検索!K$7=0,AF24,AG24)</f>
        <v>0</v>
      </c>
      <c r="AK24" s="20">
        <f>IF(IF(検索!J$5="00000",AH24,IF(検索!K$4=0,AH24+AI24,AH24*AI24)*IF(AND(検索!K$6=1,検索!J$7&lt;&gt;"00000"),AJ24,1)+IF(AND(検索!K$6=0,検索!J$7&lt;&gt;"00000"),AJ24,0))&gt;0,MAX($AK$2:AK23)+1,0)</f>
        <v>0</v>
      </c>
    </row>
    <row r="25" spans="1:37" ht="12.6" customHeight="1" x14ac:dyDescent="0.15">
      <c r="A25" s="9">
        <v>344</v>
      </c>
      <c r="B25" s="2" t="s">
        <v>723</v>
      </c>
      <c r="C25" s="2" t="s">
        <v>724</v>
      </c>
      <c r="D25" s="2" t="s">
        <v>673</v>
      </c>
      <c r="E25" s="10" t="s">
        <v>146</v>
      </c>
      <c r="F25" s="11" t="s">
        <v>725</v>
      </c>
      <c r="G25" s="2">
        <v>24</v>
      </c>
      <c r="H25" s="153">
        <f t="shared" si="0"/>
        <v>50000</v>
      </c>
      <c r="I25" s="23"/>
      <c r="J25" s="158">
        <f>IFERROR(INDEX(単価!D$3:G$16,MATCH(D25,単価!B$3:B$16,0),1+((I25&gt;29)+(I25&gt;59)+(I25&gt;89))*INDEX(単価!A:A,MATCH(D25,単価!B:B,0))),0)</f>
        <v>50000</v>
      </c>
      <c r="K25" s="153" t="str">
        <f>IFERROR(INDEX(単価!C:C,MATCH(D25,単価!B:B,0))&amp;IF(INDEX(単価!A:A,MATCH(D25,単価!B:B,0))=1,"（"&amp;INDEX(単価!D$2:G$2,1,1+(I25&gt;29)+(I25&gt;59)+(I25&gt;89))&amp;"）",""),D25)</f>
        <v>居宅介護</v>
      </c>
      <c r="L25" s="2">
        <f t="shared" ca="1" si="1"/>
        <v>342</v>
      </c>
      <c r="M25" s="14">
        <f>IF(OR(ISERROR(FIND(DBCS(検索!C$3),DBCS(B25))),検索!C$3=""),0,1)</f>
        <v>0</v>
      </c>
      <c r="N25" s="15">
        <f>IF(OR(ISERROR(FIND(DBCS(検索!D$3),DBCS(C25))),検索!D$3=""),0,1)</f>
        <v>0</v>
      </c>
      <c r="O25" s="15">
        <f>IF(OR(ISERROR(FIND(検索!E$3,D25)),検索!E$3=""),0,1)</f>
        <v>0</v>
      </c>
      <c r="P25" s="13">
        <f>IF(OR(ISERROR(FIND(検索!F$3,E25)),検索!F$3=""),0,1)</f>
        <v>0</v>
      </c>
      <c r="Q25" s="13">
        <f>IF(OR(ISERROR(FIND(検索!G$3,F25)),検索!G$3=""),0,1)</f>
        <v>0</v>
      </c>
      <c r="R25" s="13">
        <f>IF(OR(検索!J$3="00000",M25&amp;N25&amp;O25&amp;P25&amp;Q25&lt;&gt;検索!J$3),0,1)</f>
        <v>0</v>
      </c>
      <c r="S25" s="13">
        <f t="shared" si="2"/>
        <v>0</v>
      </c>
      <c r="T25" s="14">
        <f>IF(OR(ISERROR(FIND(DBCS(検索!C$5),DBCS(B25))),検索!C$5=""),0,1)</f>
        <v>0</v>
      </c>
      <c r="U25" s="15">
        <f>IF(OR(ISERROR(FIND(DBCS(検索!D$5),DBCS(C25))),検索!D$5=""),0,1)</f>
        <v>0</v>
      </c>
      <c r="V25" s="15">
        <f>IF(OR(ISERROR(FIND(検索!E$5,D25)),検索!E$5=""),0,1)</f>
        <v>0</v>
      </c>
      <c r="W25" s="15">
        <f>IF(OR(ISERROR(FIND(検索!F$5,E25)),検索!F$5=""),0,1)</f>
        <v>0</v>
      </c>
      <c r="X25" s="15">
        <f>IF(OR(ISERROR(FIND(検索!G$5,F25)),検索!G$5=""),0,1)</f>
        <v>0</v>
      </c>
      <c r="Y25" s="13">
        <f>IF(OR(検索!J$5="00000",T25&amp;U25&amp;V25&amp;W25&amp;X25&lt;&gt;検索!J$5),0,1)</f>
        <v>0</v>
      </c>
      <c r="Z25" s="16">
        <f t="shared" si="3"/>
        <v>0</v>
      </c>
      <c r="AA25" s="13">
        <f>IF(OR(ISERROR(FIND(DBCS(検索!C$7),DBCS(B25))),検索!C$7=""),0,1)</f>
        <v>0</v>
      </c>
      <c r="AB25" s="13">
        <f>IF(OR(ISERROR(FIND(DBCS(検索!D$7),DBCS(C25))),検索!D$7=""),0,1)</f>
        <v>0</v>
      </c>
      <c r="AC25" s="13">
        <f>IF(OR(ISERROR(FIND(検索!E$7,D25)),検索!E$7=""),0,1)</f>
        <v>0</v>
      </c>
      <c r="AD25" s="13">
        <f>IF(OR(ISERROR(FIND(検索!F$7,E25)),検索!F$7=""),0,1)</f>
        <v>0</v>
      </c>
      <c r="AE25" s="13">
        <f>IF(OR(ISERROR(FIND(検索!G$7,F25)),検索!G$7=""),0,1)</f>
        <v>0</v>
      </c>
      <c r="AF25" s="15">
        <f>IF(OR(検索!J$7="00000",AA25&amp;AB25&amp;AC25&amp;AD25&amp;AE25&lt;&gt;検索!J$7),0,1)</f>
        <v>0</v>
      </c>
      <c r="AG25" s="16">
        <f t="shared" si="4"/>
        <v>0</v>
      </c>
      <c r="AH25" s="13">
        <f>IF(検索!K$3=0,R25,S25)</f>
        <v>0</v>
      </c>
      <c r="AI25" s="13">
        <f>IF(検索!K$5=0,Y25,Z25)</f>
        <v>0</v>
      </c>
      <c r="AJ25" s="13">
        <f>IF(検索!K$7=0,AF25,AG25)</f>
        <v>0</v>
      </c>
      <c r="AK25" s="20">
        <f>IF(IF(検索!J$5="00000",AH25,IF(検索!K$4=0,AH25+AI25,AH25*AI25)*IF(AND(検索!K$6=1,検索!J$7&lt;&gt;"00000"),AJ25,1)+IF(AND(検索!K$6=0,検索!J$7&lt;&gt;"00000"),AJ25,0))&gt;0,MAX($AK$2:AK24)+1,0)</f>
        <v>0</v>
      </c>
    </row>
    <row r="26" spans="1:37" ht="12.6" customHeight="1" x14ac:dyDescent="0.15">
      <c r="A26" s="9">
        <v>353</v>
      </c>
      <c r="B26" s="2" t="s">
        <v>726</v>
      </c>
      <c r="C26" s="2" t="s">
        <v>727</v>
      </c>
      <c r="D26" s="2" t="s">
        <v>673</v>
      </c>
      <c r="E26" s="10" t="s">
        <v>59</v>
      </c>
      <c r="F26" s="11" t="s">
        <v>728</v>
      </c>
      <c r="G26" s="2">
        <v>25</v>
      </c>
      <c r="H26" s="153">
        <f t="shared" si="0"/>
        <v>1000000</v>
      </c>
      <c r="I26" s="23"/>
      <c r="J26" s="158">
        <f>IFERROR(INDEX(単価!D$3:G$16,MATCH(D26,単価!B$3:B$16,0),1+((I26&gt;29)+(I26&gt;59)+(I26&gt;89))*INDEX(単価!A:A,MATCH(D26,単価!B:B,0))),0)</f>
        <v>50000</v>
      </c>
      <c r="K26" s="153" t="str">
        <f>IFERROR(INDEX(単価!C:C,MATCH(D26,単価!B:B,0))&amp;IF(INDEX(単価!A:A,MATCH(D26,単価!B:B,0))=1,"（"&amp;INDEX(単価!D$2:G$2,1,1+(I26&gt;29)+(I26&gt;59)+(I26&gt;89))&amp;"）",""),D26)</f>
        <v>居宅介護</v>
      </c>
      <c r="L26" s="2">
        <f t="shared" ca="1" si="1"/>
        <v>351</v>
      </c>
      <c r="M26" s="14">
        <f>IF(OR(ISERROR(FIND(DBCS(検索!C$3),DBCS(B26))),検索!C$3=""),0,1)</f>
        <v>0</v>
      </c>
      <c r="N26" s="15">
        <f>IF(OR(ISERROR(FIND(DBCS(検索!D$3),DBCS(C26))),検索!D$3=""),0,1)</f>
        <v>0</v>
      </c>
      <c r="O26" s="15">
        <f>IF(OR(ISERROR(FIND(検索!E$3,D26)),検索!E$3=""),0,1)</f>
        <v>0</v>
      </c>
      <c r="P26" s="13">
        <f>IF(OR(ISERROR(FIND(検索!F$3,E26)),検索!F$3=""),0,1)</f>
        <v>0</v>
      </c>
      <c r="Q26" s="13">
        <f>IF(OR(ISERROR(FIND(検索!G$3,F26)),検索!G$3=""),0,1)</f>
        <v>0</v>
      </c>
      <c r="R26" s="13">
        <f>IF(OR(検索!J$3="00000",M26&amp;N26&amp;O26&amp;P26&amp;Q26&lt;&gt;検索!J$3),0,1)</f>
        <v>0</v>
      </c>
      <c r="S26" s="13">
        <f t="shared" si="2"/>
        <v>0</v>
      </c>
      <c r="T26" s="14">
        <f>IF(OR(ISERROR(FIND(DBCS(検索!C$5),DBCS(B26))),検索!C$5=""),0,1)</f>
        <v>0</v>
      </c>
      <c r="U26" s="15">
        <f>IF(OR(ISERROR(FIND(DBCS(検索!D$5),DBCS(C26))),検索!D$5=""),0,1)</f>
        <v>0</v>
      </c>
      <c r="V26" s="15">
        <f>IF(OR(ISERROR(FIND(検索!E$5,D26)),検索!E$5=""),0,1)</f>
        <v>0</v>
      </c>
      <c r="W26" s="15">
        <f>IF(OR(ISERROR(FIND(検索!F$5,E26)),検索!F$5=""),0,1)</f>
        <v>0</v>
      </c>
      <c r="X26" s="15">
        <f>IF(OR(ISERROR(FIND(検索!G$5,F26)),検索!G$5=""),0,1)</f>
        <v>0</v>
      </c>
      <c r="Y26" s="13">
        <f>IF(OR(検索!J$5="00000",T26&amp;U26&amp;V26&amp;W26&amp;X26&lt;&gt;検索!J$5),0,1)</f>
        <v>0</v>
      </c>
      <c r="Z26" s="16">
        <f t="shared" si="3"/>
        <v>0</v>
      </c>
      <c r="AA26" s="13">
        <f>IF(OR(ISERROR(FIND(DBCS(検索!C$7),DBCS(B26))),検索!C$7=""),0,1)</f>
        <v>0</v>
      </c>
      <c r="AB26" s="13">
        <f>IF(OR(ISERROR(FIND(DBCS(検索!D$7),DBCS(C26))),検索!D$7=""),0,1)</f>
        <v>0</v>
      </c>
      <c r="AC26" s="13">
        <f>IF(OR(ISERROR(FIND(検索!E$7,D26)),検索!E$7=""),0,1)</f>
        <v>0</v>
      </c>
      <c r="AD26" s="13">
        <f>IF(OR(ISERROR(FIND(検索!F$7,E26)),検索!F$7=""),0,1)</f>
        <v>0</v>
      </c>
      <c r="AE26" s="13">
        <f>IF(OR(ISERROR(FIND(検索!G$7,F26)),検索!G$7=""),0,1)</f>
        <v>0</v>
      </c>
      <c r="AF26" s="15">
        <f>IF(OR(検索!J$7="00000",AA26&amp;AB26&amp;AC26&amp;AD26&amp;AE26&lt;&gt;検索!J$7),0,1)</f>
        <v>0</v>
      </c>
      <c r="AG26" s="16">
        <f t="shared" si="4"/>
        <v>0</v>
      </c>
      <c r="AH26" s="13">
        <f>IF(検索!K$3=0,R26,S26)</f>
        <v>0</v>
      </c>
      <c r="AI26" s="13">
        <f>IF(検索!K$5=0,Y26,Z26)</f>
        <v>0</v>
      </c>
      <c r="AJ26" s="13">
        <f>IF(検索!K$7=0,AF26,AG26)</f>
        <v>0</v>
      </c>
      <c r="AK26" s="20">
        <f>IF(IF(検索!J$5="00000",AH26,IF(検索!K$4=0,AH26+AI26,AH26*AI26)*IF(AND(検索!K$6=1,検索!J$7&lt;&gt;"00000"),AJ26,1)+IF(AND(検索!K$6=0,検索!J$7&lt;&gt;"00000"),AJ26,0))&gt;0,MAX($AK$2:AK25)+1,0)</f>
        <v>0</v>
      </c>
    </row>
    <row r="27" spans="1:37" ht="12.6" customHeight="1" x14ac:dyDescent="0.15">
      <c r="A27" s="9">
        <v>362</v>
      </c>
      <c r="B27" s="2" t="s">
        <v>729</v>
      </c>
      <c r="C27" s="2" t="s">
        <v>423</v>
      </c>
      <c r="D27" s="2" t="s">
        <v>673</v>
      </c>
      <c r="E27" s="10" t="s">
        <v>50</v>
      </c>
      <c r="F27" s="11" t="s">
        <v>730</v>
      </c>
      <c r="G27" s="2">
        <v>26</v>
      </c>
      <c r="H27" s="153">
        <f t="shared" si="0"/>
        <v>50000</v>
      </c>
      <c r="I27" s="23"/>
      <c r="J27" s="158">
        <f>IFERROR(INDEX(単価!D$3:G$16,MATCH(D27,単価!B$3:B$16,0),1+((I27&gt;29)+(I27&gt;59)+(I27&gt;89))*INDEX(単価!A:A,MATCH(D27,単価!B:B,0))),0)</f>
        <v>50000</v>
      </c>
      <c r="K27" s="153" t="str">
        <f>IFERROR(INDEX(単価!C:C,MATCH(D27,単価!B:B,0))&amp;IF(INDEX(単価!A:A,MATCH(D27,単価!B:B,0))=1,"（"&amp;INDEX(単価!D$2:G$2,1,1+(I27&gt;29)+(I27&gt;59)+(I27&gt;89))&amp;"）",""),D27)</f>
        <v>居宅介護</v>
      </c>
      <c r="L27" s="2">
        <f t="shared" ca="1" si="1"/>
        <v>360</v>
      </c>
      <c r="M27" s="14">
        <f>IF(OR(ISERROR(FIND(DBCS(検索!C$3),DBCS(B27))),検索!C$3=""),0,1)</f>
        <v>0</v>
      </c>
      <c r="N27" s="15">
        <f>IF(OR(ISERROR(FIND(DBCS(検索!D$3),DBCS(C27))),検索!D$3=""),0,1)</f>
        <v>0</v>
      </c>
      <c r="O27" s="15">
        <f>IF(OR(ISERROR(FIND(検索!E$3,D27)),検索!E$3=""),0,1)</f>
        <v>0</v>
      </c>
      <c r="P27" s="13">
        <f>IF(OR(ISERROR(FIND(検索!F$3,E27)),検索!F$3=""),0,1)</f>
        <v>0</v>
      </c>
      <c r="Q27" s="13">
        <f>IF(OR(ISERROR(FIND(検索!G$3,F27)),検索!G$3=""),0,1)</f>
        <v>0</v>
      </c>
      <c r="R27" s="13">
        <f>IF(OR(検索!J$3="00000",M27&amp;N27&amp;O27&amp;P27&amp;Q27&lt;&gt;検索!J$3),0,1)</f>
        <v>0</v>
      </c>
      <c r="S27" s="13">
        <f t="shared" si="2"/>
        <v>0</v>
      </c>
      <c r="T27" s="14">
        <f>IF(OR(ISERROR(FIND(DBCS(検索!C$5),DBCS(B27))),検索!C$5=""),0,1)</f>
        <v>0</v>
      </c>
      <c r="U27" s="15">
        <f>IF(OR(ISERROR(FIND(DBCS(検索!D$5),DBCS(C27))),検索!D$5=""),0,1)</f>
        <v>0</v>
      </c>
      <c r="V27" s="15">
        <f>IF(OR(ISERROR(FIND(検索!E$5,D27)),検索!E$5=""),0,1)</f>
        <v>0</v>
      </c>
      <c r="W27" s="15">
        <f>IF(OR(ISERROR(FIND(検索!F$5,E27)),検索!F$5=""),0,1)</f>
        <v>0</v>
      </c>
      <c r="X27" s="15">
        <f>IF(OR(ISERROR(FIND(検索!G$5,F27)),検索!G$5=""),0,1)</f>
        <v>0</v>
      </c>
      <c r="Y27" s="13">
        <f>IF(OR(検索!J$5="00000",T27&amp;U27&amp;V27&amp;W27&amp;X27&lt;&gt;検索!J$5),0,1)</f>
        <v>0</v>
      </c>
      <c r="Z27" s="16">
        <f t="shared" si="3"/>
        <v>0</v>
      </c>
      <c r="AA27" s="13">
        <f>IF(OR(ISERROR(FIND(DBCS(検索!C$7),DBCS(B27))),検索!C$7=""),0,1)</f>
        <v>0</v>
      </c>
      <c r="AB27" s="13">
        <f>IF(OR(ISERROR(FIND(DBCS(検索!D$7),DBCS(C27))),検索!D$7=""),0,1)</f>
        <v>0</v>
      </c>
      <c r="AC27" s="13">
        <f>IF(OR(ISERROR(FIND(検索!E$7,D27)),検索!E$7=""),0,1)</f>
        <v>0</v>
      </c>
      <c r="AD27" s="13">
        <f>IF(OR(ISERROR(FIND(検索!F$7,E27)),検索!F$7=""),0,1)</f>
        <v>0</v>
      </c>
      <c r="AE27" s="13">
        <f>IF(OR(ISERROR(FIND(検索!G$7,F27)),検索!G$7=""),0,1)</f>
        <v>0</v>
      </c>
      <c r="AF27" s="15">
        <f>IF(OR(検索!J$7="00000",AA27&amp;AB27&amp;AC27&amp;AD27&amp;AE27&lt;&gt;検索!J$7),0,1)</f>
        <v>0</v>
      </c>
      <c r="AG27" s="16">
        <f t="shared" si="4"/>
        <v>0</v>
      </c>
      <c r="AH27" s="13">
        <f>IF(検索!K$3=0,R27,S27)</f>
        <v>0</v>
      </c>
      <c r="AI27" s="13">
        <f>IF(検索!K$5=0,Y27,Z27)</f>
        <v>0</v>
      </c>
      <c r="AJ27" s="13">
        <f>IF(検索!K$7=0,AF27,AG27)</f>
        <v>0</v>
      </c>
      <c r="AK27" s="20">
        <f>IF(IF(検索!J$5="00000",AH27,IF(検索!K$4=0,AH27+AI27,AH27*AI27)*IF(AND(検索!K$6=1,検索!J$7&lt;&gt;"00000"),AJ27,1)+IF(AND(検索!K$6=0,検索!J$7&lt;&gt;"00000"),AJ27,0))&gt;0,MAX($AK$2:AK26)+1,0)</f>
        <v>0</v>
      </c>
    </row>
    <row r="28" spans="1:37" ht="12.6" customHeight="1" x14ac:dyDescent="0.15">
      <c r="A28" s="9">
        <v>375</v>
      </c>
      <c r="B28" s="2" t="s">
        <v>731</v>
      </c>
      <c r="C28" s="2" t="s">
        <v>492</v>
      </c>
      <c r="D28" s="2" t="s">
        <v>673</v>
      </c>
      <c r="E28" s="10" t="s">
        <v>89</v>
      </c>
      <c r="F28" s="11" t="s">
        <v>732</v>
      </c>
      <c r="G28" s="2">
        <v>27</v>
      </c>
      <c r="H28" s="153">
        <f t="shared" si="0"/>
        <v>50000</v>
      </c>
      <c r="I28" s="23"/>
      <c r="J28" s="158">
        <f>IFERROR(INDEX(単価!D$3:G$16,MATCH(D28,単価!B$3:B$16,0),1+((I28&gt;29)+(I28&gt;59)+(I28&gt;89))*INDEX(単価!A:A,MATCH(D28,単価!B:B,0))),0)</f>
        <v>50000</v>
      </c>
      <c r="K28" s="153" t="str">
        <f>IFERROR(INDEX(単価!C:C,MATCH(D28,単価!B:B,0))&amp;IF(INDEX(単価!A:A,MATCH(D28,単価!B:B,0))=1,"（"&amp;INDEX(単価!D$2:G$2,1,1+(I28&gt;29)+(I28&gt;59)+(I28&gt;89))&amp;"）",""),D28)</f>
        <v>居宅介護</v>
      </c>
      <c r="L28" s="2">
        <f t="shared" ca="1" si="1"/>
        <v>377</v>
      </c>
      <c r="M28" s="14">
        <f>IF(OR(ISERROR(FIND(DBCS(検索!C$3),DBCS(B28))),検索!C$3=""),0,1)</f>
        <v>0</v>
      </c>
      <c r="N28" s="15">
        <f>IF(OR(ISERROR(FIND(DBCS(検索!D$3),DBCS(C28))),検索!D$3=""),0,1)</f>
        <v>0</v>
      </c>
      <c r="O28" s="15">
        <f>IF(OR(ISERROR(FIND(検索!E$3,D28)),検索!E$3=""),0,1)</f>
        <v>0</v>
      </c>
      <c r="P28" s="13">
        <f>IF(OR(ISERROR(FIND(検索!F$3,E28)),検索!F$3=""),0,1)</f>
        <v>0</v>
      </c>
      <c r="Q28" s="13">
        <f>IF(OR(ISERROR(FIND(検索!G$3,F28)),検索!G$3=""),0,1)</f>
        <v>0</v>
      </c>
      <c r="R28" s="13">
        <f>IF(OR(検索!J$3="00000",M28&amp;N28&amp;O28&amp;P28&amp;Q28&lt;&gt;検索!J$3),0,1)</f>
        <v>0</v>
      </c>
      <c r="S28" s="13">
        <f t="shared" si="2"/>
        <v>0</v>
      </c>
      <c r="T28" s="14">
        <f>IF(OR(ISERROR(FIND(DBCS(検索!C$5),DBCS(B28))),検索!C$5=""),0,1)</f>
        <v>0</v>
      </c>
      <c r="U28" s="15">
        <f>IF(OR(ISERROR(FIND(DBCS(検索!D$5),DBCS(C28))),検索!D$5=""),0,1)</f>
        <v>0</v>
      </c>
      <c r="V28" s="15">
        <f>IF(OR(ISERROR(FIND(検索!E$5,D28)),検索!E$5=""),0,1)</f>
        <v>0</v>
      </c>
      <c r="W28" s="15">
        <f>IF(OR(ISERROR(FIND(検索!F$5,E28)),検索!F$5=""),0,1)</f>
        <v>0</v>
      </c>
      <c r="X28" s="15">
        <f>IF(OR(ISERROR(FIND(検索!G$5,F28)),検索!G$5=""),0,1)</f>
        <v>0</v>
      </c>
      <c r="Y28" s="13">
        <f>IF(OR(検索!J$5="00000",T28&amp;U28&amp;V28&amp;W28&amp;X28&lt;&gt;検索!J$5),0,1)</f>
        <v>0</v>
      </c>
      <c r="Z28" s="16">
        <f t="shared" si="3"/>
        <v>0</v>
      </c>
      <c r="AA28" s="13">
        <f>IF(OR(ISERROR(FIND(DBCS(検索!C$7),DBCS(B28))),検索!C$7=""),0,1)</f>
        <v>0</v>
      </c>
      <c r="AB28" s="13">
        <f>IF(OR(ISERROR(FIND(DBCS(検索!D$7),DBCS(C28))),検索!D$7=""),0,1)</f>
        <v>0</v>
      </c>
      <c r="AC28" s="13">
        <f>IF(OR(ISERROR(FIND(検索!E$7,D28)),検索!E$7=""),0,1)</f>
        <v>0</v>
      </c>
      <c r="AD28" s="13">
        <f>IF(OR(ISERROR(FIND(検索!F$7,E28)),検索!F$7=""),0,1)</f>
        <v>0</v>
      </c>
      <c r="AE28" s="13">
        <f>IF(OR(ISERROR(FIND(検索!G$7,F28)),検索!G$7=""),0,1)</f>
        <v>0</v>
      </c>
      <c r="AF28" s="15">
        <f>IF(OR(検索!J$7="00000",AA28&amp;AB28&amp;AC28&amp;AD28&amp;AE28&lt;&gt;検索!J$7),0,1)</f>
        <v>0</v>
      </c>
      <c r="AG28" s="16">
        <f t="shared" si="4"/>
        <v>0</v>
      </c>
      <c r="AH28" s="13">
        <f>IF(検索!K$3=0,R28,S28)</f>
        <v>0</v>
      </c>
      <c r="AI28" s="13">
        <f>IF(検索!K$5=0,Y28,Z28)</f>
        <v>0</v>
      </c>
      <c r="AJ28" s="13">
        <f>IF(検索!K$7=0,AF28,AG28)</f>
        <v>0</v>
      </c>
      <c r="AK28" s="20">
        <f>IF(IF(検索!J$5="00000",AH28,IF(検索!K$4=0,AH28+AI28,AH28*AI28)*IF(AND(検索!K$6=1,検索!J$7&lt;&gt;"00000"),AJ28,1)+IF(AND(検索!K$6=0,検索!J$7&lt;&gt;"00000"),AJ28,0))&gt;0,MAX($AK$2:AK27)+1,0)</f>
        <v>0</v>
      </c>
    </row>
    <row r="29" spans="1:37" ht="12.6" customHeight="1" x14ac:dyDescent="0.15">
      <c r="A29" s="9">
        <v>385</v>
      </c>
      <c r="B29" s="2" t="s">
        <v>733</v>
      </c>
      <c r="C29" s="2" t="s">
        <v>482</v>
      </c>
      <c r="D29" s="2" t="s">
        <v>673</v>
      </c>
      <c r="E29" s="10" t="s">
        <v>44</v>
      </c>
      <c r="F29" s="11" t="s">
        <v>734</v>
      </c>
      <c r="G29" s="2">
        <v>28</v>
      </c>
      <c r="H29" s="153">
        <f t="shared" si="0"/>
        <v>50000</v>
      </c>
      <c r="I29" s="23"/>
      <c r="J29" s="158">
        <f>IFERROR(INDEX(単価!D$3:G$16,MATCH(D29,単価!B$3:B$16,0),1+((I29&gt;29)+(I29&gt;59)+(I29&gt;89))*INDEX(単価!A:A,MATCH(D29,単価!B:B,0))),0)</f>
        <v>50000</v>
      </c>
      <c r="K29" s="153" t="str">
        <f>IFERROR(INDEX(単価!C:C,MATCH(D29,単価!B:B,0))&amp;IF(INDEX(単価!A:A,MATCH(D29,単価!B:B,0))=1,"（"&amp;INDEX(単価!D$2:G$2,1,1+(I29&gt;29)+(I29&gt;59)+(I29&gt;89))&amp;"）",""),D29)</f>
        <v>居宅介護</v>
      </c>
      <c r="L29" s="2">
        <f t="shared" ca="1" si="1"/>
        <v>385</v>
      </c>
      <c r="M29" s="14">
        <f>IF(OR(ISERROR(FIND(DBCS(検索!C$3),DBCS(B29))),検索!C$3=""),0,1)</f>
        <v>0</v>
      </c>
      <c r="N29" s="15">
        <f>IF(OR(ISERROR(FIND(DBCS(検索!D$3),DBCS(C29))),検索!D$3=""),0,1)</f>
        <v>0</v>
      </c>
      <c r="O29" s="15">
        <f>IF(OR(ISERROR(FIND(検索!E$3,D29)),検索!E$3=""),0,1)</f>
        <v>0</v>
      </c>
      <c r="P29" s="13">
        <f>IF(OR(ISERROR(FIND(検索!F$3,E29)),検索!F$3=""),0,1)</f>
        <v>0</v>
      </c>
      <c r="Q29" s="13">
        <f>IF(OR(ISERROR(FIND(検索!G$3,F29)),検索!G$3=""),0,1)</f>
        <v>0</v>
      </c>
      <c r="R29" s="13">
        <f>IF(OR(検索!J$3="00000",M29&amp;N29&amp;O29&amp;P29&amp;Q29&lt;&gt;検索!J$3),0,1)</f>
        <v>0</v>
      </c>
      <c r="S29" s="13">
        <f t="shared" si="2"/>
        <v>0</v>
      </c>
      <c r="T29" s="14">
        <f>IF(OR(ISERROR(FIND(DBCS(検索!C$5),DBCS(B29))),検索!C$5=""),0,1)</f>
        <v>0</v>
      </c>
      <c r="U29" s="15">
        <f>IF(OR(ISERROR(FIND(DBCS(検索!D$5),DBCS(C29))),検索!D$5=""),0,1)</f>
        <v>0</v>
      </c>
      <c r="V29" s="15">
        <f>IF(OR(ISERROR(FIND(検索!E$5,D29)),検索!E$5=""),0,1)</f>
        <v>0</v>
      </c>
      <c r="W29" s="15">
        <f>IF(OR(ISERROR(FIND(検索!F$5,E29)),検索!F$5=""),0,1)</f>
        <v>0</v>
      </c>
      <c r="X29" s="15">
        <f>IF(OR(ISERROR(FIND(検索!G$5,F29)),検索!G$5=""),0,1)</f>
        <v>0</v>
      </c>
      <c r="Y29" s="13">
        <f>IF(OR(検索!J$5="00000",T29&amp;U29&amp;V29&amp;W29&amp;X29&lt;&gt;検索!J$5),0,1)</f>
        <v>0</v>
      </c>
      <c r="Z29" s="16">
        <f t="shared" si="3"/>
        <v>0</v>
      </c>
      <c r="AA29" s="13">
        <f>IF(OR(ISERROR(FIND(DBCS(検索!C$7),DBCS(B29))),検索!C$7=""),0,1)</f>
        <v>0</v>
      </c>
      <c r="AB29" s="13">
        <f>IF(OR(ISERROR(FIND(DBCS(検索!D$7),DBCS(C29))),検索!D$7=""),0,1)</f>
        <v>0</v>
      </c>
      <c r="AC29" s="13">
        <f>IF(OR(ISERROR(FIND(検索!E$7,D29)),検索!E$7=""),0,1)</f>
        <v>0</v>
      </c>
      <c r="AD29" s="13">
        <f>IF(OR(ISERROR(FIND(検索!F$7,E29)),検索!F$7=""),0,1)</f>
        <v>0</v>
      </c>
      <c r="AE29" s="13">
        <f>IF(OR(ISERROR(FIND(検索!G$7,F29)),検索!G$7=""),0,1)</f>
        <v>0</v>
      </c>
      <c r="AF29" s="15">
        <f>IF(OR(検索!J$7="00000",AA29&amp;AB29&amp;AC29&amp;AD29&amp;AE29&lt;&gt;検索!J$7),0,1)</f>
        <v>0</v>
      </c>
      <c r="AG29" s="16">
        <f t="shared" si="4"/>
        <v>0</v>
      </c>
      <c r="AH29" s="13">
        <f>IF(検索!K$3=0,R29,S29)</f>
        <v>0</v>
      </c>
      <c r="AI29" s="13">
        <f>IF(検索!K$5=0,Y29,Z29)</f>
        <v>0</v>
      </c>
      <c r="AJ29" s="13">
        <f>IF(検索!K$7=0,AF29,AG29)</f>
        <v>0</v>
      </c>
      <c r="AK29" s="20">
        <f>IF(IF(検索!J$5="00000",AH29,IF(検索!K$4=0,AH29+AI29,AH29*AI29)*IF(AND(検索!K$6=1,検索!J$7&lt;&gt;"00000"),AJ29,1)+IF(AND(検索!K$6=0,検索!J$7&lt;&gt;"00000"),AJ29,0))&gt;0,MAX($AK$2:AK28)+1,0)</f>
        <v>0</v>
      </c>
    </row>
    <row r="30" spans="1:37" ht="12.6" customHeight="1" x14ac:dyDescent="0.15">
      <c r="A30" s="9">
        <v>396</v>
      </c>
      <c r="B30" s="2" t="s">
        <v>735</v>
      </c>
      <c r="C30" s="2" t="s">
        <v>437</v>
      </c>
      <c r="D30" s="2" t="s">
        <v>673</v>
      </c>
      <c r="E30" s="10" t="s">
        <v>438</v>
      </c>
      <c r="F30" s="11" t="s">
        <v>736</v>
      </c>
      <c r="G30" s="2">
        <v>29</v>
      </c>
      <c r="H30" s="153">
        <f t="shared" si="0"/>
        <v>50000</v>
      </c>
      <c r="I30" s="23"/>
      <c r="J30" s="158">
        <f>IFERROR(INDEX(単価!D$3:G$16,MATCH(D30,単価!B$3:B$16,0),1+((I30&gt;29)+(I30&gt;59)+(I30&gt;89))*INDEX(単価!A:A,MATCH(D30,単価!B:B,0))),0)</f>
        <v>50000</v>
      </c>
      <c r="K30" s="153" t="str">
        <f>IFERROR(INDEX(単価!C:C,MATCH(D30,単価!B:B,0))&amp;IF(INDEX(単価!A:A,MATCH(D30,単価!B:B,0))=1,"（"&amp;INDEX(単価!D$2:G$2,1,1+(I30&gt;29)+(I30&gt;59)+(I30&gt;89))&amp;"）",""),D30)</f>
        <v>居宅介護</v>
      </c>
      <c r="L30" s="2">
        <f t="shared" ca="1" si="1"/>
        <v>395</v>
      </c>
      <c r="M30" s="14">
        <f>IF(OR(ISERROR(FIND(DBCS(検索!C$3),DBCS(B30))),検索!C$3=""),0,1)</f>
        <v>0</v>
      </c>
      <c r="N30" s="15">
        <f>IF(OR(ISERROR(FIND(DBCS(検索!D$3),DBCS(C30))),検索!D$3=""),0,1)</f>
        <v>0</v>
      </c>
      <c r="O30" s="15">
        <f>IF(OR(ISERROR(FIND(検索!E$3,D30)),検索!E$3=""),0,1)</f>
        <v>0</v>
      </c>
      <c r="P30" s="13">
        <f>IF(OR(ISERROR(FIND(検索!F$3,E30)),検索!F$3=""),0,1)</f>
        <v>0</v>
      </c>
      <c r="Q30" s="13">
        <f>IF(OR(ISERROR(FIND(検索!G$3,F30)),検索!G$3=""),0,1)</f>
        <v>0</v>
      </c>
      <c r="R30" s="13">
        <f>IF(OR(検索!J$3="00000",M30&amp;N30&amp;O30&amp;P30&amp;Q30&lt;&gt;検索!J$3),0,1)</f>
        <v>0</v>
      </c>
      <c r="S30" s="13">
        <f t="shared" si="2"/>
        <v>0</v>
      </c>
      <c r="T30" s="14">
        <f>IF(OR(ISERROR(FIND(DBCS(検索!C$5),DBCS(B30))),検索!C$5=""),0,1)</f>
        <v>0</v>
      </c>
      <c r="U30" s="15">
        <f>IF(OR(ISERROR(FIND(DBCS(検索!D$5),DBCS(C30))),検索!D$5=""),0,1)</f>
        <v>0</v>
      </c>
      <c r="V30" s="15">
        <f>IF(OR(ISERROR(FIND(検索!E$5,D30)),検索!E$5=""),0,1)</f>
        <v>0</v>
      </c>
      <c r="W30" s="15">
        <f>IF(OR(ISERROR(FIND(検索!F$5,E30)),検索!F$5=""),0,1)</f>
        <v>0</v>
      </c>
      <c r="X30" s="15">
        <f>IF(OR(ISERROR(FIND(検索!G$5,F30)),検索!G$5=""),0,1)</f>
        <v>0</v>
      </c>
      <c r="Y30" s="13">
        <f>IF(OR(検索!J$5="00000",T30&amp;U30&amp;V30&amp;W30&amp;X30&lt;&gt;検索!J$5),0,1)</f>
        <v>0</v>
      </c>
      <c r="Z30" s="16">
        <f t="shared" si="3"/>
        <v>0</v>
      </c>
      <c r="AA30" s="13">
        <f>IF(OR(ISERROR(FIND(DBCS(検索!C$7),DBCS(B30))),検索!C$7=""),0,1)</f>
        <v>0</v>
      </c>
      <c r="AB30" s="13">
        <f>IF(OR(ISERROR(FIND(DBCS(検索!D$7),DBCS(C30))),検索!D$7=""),0,1)</f>
        <v>0</v>
      </c>
      <c r="AC30" s="13">
        <f>IF(OR(ISERROR(FIND(検索!E$7,D30)),検索!E$7=""),0,1)</f>
        <v>0</v>
      </c>
      <c r="AD30" s="13">
        <f>IF(OR(ISERROR(FIND(検索!F$7,E30)),検索!F$7=""),0,1)</f>
        <v>0</v>
      </c>
      <c r="AE30" s="13">
        <f>IF(OR(ISERROR(FIND(検索!G$7,F30)),検索!G$7=""),0,1)</f>
        <v>0</v>
      </c>
      <c r="AF30" s="15">
        <f>IF(OR(検索!J$7="00000",AA30&amp;AB30&amp;AC30&amp;AD30&amp;AE30&lt;&gt;検索!J$7),0,1)</f>
        <v>0</v>
      </c>
      <c r="AG30" s="16">
        <f t="shared" si="4"/>
        <v>0</v>
      </c>
      <c r="AH30" s="13">
        <f>IF(検索!K$3=0,R30,S30)</f>
        <v>0</v>
      </c>
      <c r="AI30" s="13">
        <f>IF(検索!K$5=0,Y30,Z30)</f>
        <v>0</v>
      </c>
      <c r="AJ30" s="13">
        <f>IF(検索!K$7=0,AF30,AG30)</f>
        <v>0</v>
      </c>
      <c r="AK30" s="20">
        <f>IF(IF(検索!J$5="00000",AH30,IF(検索!K$4=0,AH30+AI30,AH30*AI30)*IF(AND(検索!K$6=1,検索!J$7&lt;&gt;"00000"),AJ30,1)+IF(AND(検索!K$6=0,検索!J$7&lt;&gt;"00000"),AJ30,0))&gt;0,MAX($AK$2:AK29)+1,0)</f>
        <v>0</v>
      </c>
    </row>
    <row r="31" spans="1:37" ht="12.6" customHeight="1" x14ac:dyDescent="0.15">
      <c r="A31" s="9">
        <v>403</v>
      </c>
      <c r="B31" s="2" t="s">
        <v>737</v>
      </c>
      <c r="C31" s="2" t="s">
        <v>478</v>
      </c>
      <c r="D31" s="2" t="s">
        <v>673</v>
      </c>
      <c r="E31" s="10" t="s">
        <v>89</v>
      </c>
      <c r="F31" s="11" t="s">
        <v>738</v>
      </c>
      <c r="G31" s="2">
        <v>30</v>
      </c>
      <c r="H31" s="153">
        <f t="shared" si="0"/>
        <v>50000</v>
      </c>
      <c r="I31" s="23"/>
      <c r="J31" s="158">
        <f>IFERROR(INDEX(単価!D$3:G$16,MATCH(D31,単価!B$3:B$16,0),1+((I31&gt;29)+(I31&gt;59)+(I31&gt;89))*INDEX(単価!A:A,MATCH(D31,単価!B:B,0))),0)</f>
        <v>50000</v>
      </c>
      <c r="K31" s="153" t="str">
        <f>IFERROR(INDEX(単価!C:C,MATCH(D31,単価!B:B,0))&amp;IF(INDEX(単価!A:A,MATCH(D31,単価!B:B,0))=1,"（"&amp;INDEX(単価!D$2:G$2,1,1+(I31&gt;29)+(I31&gt;59)+(I31&gt;89))&amp;"）",""),D31)</f>
        <v>居宅介護</v>
      </c>
      <c r="L31" s="2">
        <f t="shared" ca="1" si="1"/>
        <v>409</v>
      </c>
      <c r="M31" s="14">
        <f>IF(OR(ISERROR(FIND(DBCS(検索!C$3),DBCS(B31))),検索!C$3=""),0,1)</f>
        <v>0</v>
      </c>
      <c r="N31" s="15">
        <f>IF(OR(ISERROR(FIND(DBCS(検索!D$3),DBCS(C31))),検索!D$3=""),0,1)</f>
        <v>0</v>
      </c>
      <c r="O31" s="15">
        <f>IF(OR(ISERROR(FIND(検索!E$3,D31)),検索!E$3=""),0,1)</f>
        <v>0</v>
      </c>
      <c r="P31" s="13">
        <f>IF(OR(ISERROR(FIND(検索!F$3,E31)),検索!F$3=""),0,1)</f>
        <v>0</v>
      </c>
      <c r="Q31" s="13">
        <f>IF(OR(ISERROR(FIND(検索!G$3,F31)),検索!G$3=""),0,1)</f>
        <v>0</v>
      </c>
      <c r="R31" s="13">
        <f>IF(OR(検索!J$3="00000",M31&amp;N31&amp;O31&amp;P31&amp;Q31&lt;&gt;検索!J$3),0,1)</f>
        <v>0</v>
      </c>
      <c r="S31" s="13">
        <f t="shared" si="2"/>
        <v>0</v>
      </c>
      <c r="T31" s="14">
        <f>IF(OR(ISERROR(FIND(DBCS(検索!C$5),DBCS(B31))),検索!C$5=""),0,1)</f>
        <v>0</v>
      </c>
      <c r="U31" s="15">
        <f>IF(OR(ISERROR(FIND(DBCS(検索!D$5),DBCS(C31))),検索!D$5=""),0,1)</f>
        <v>0</v>
      </c>
      <c r="V31" s="15">
        <f>IF(OR(ISERROR(FIND(検索!E$5,D31)),検索!E$5=""),0,1)</f>
        <v>0</v>
      </c>
      <c r="W31" s="15">
        <f>IF(OR(ISERROR(FIND(検索!F$5,E31)),検索!F$5=""),0,1)</f>
        <v>0</v>
      </c>
      <c r="X31" s="15">
        <f>IF(OR(ISERROR(FIND(検索!G$5,F31)),検索!G$5=""),0,1)</f>
        <v>0</v>
      </c>
      <c r="Y31" s="13">
        <f>IF(OR(検索!J$5="00000",T31&amp;U31&amp;V31&amp;W31&amp;X31&lt;&gt;検索!J$5),0,1)</f>
        <v>0</v>
      </c>
      <c r="Z31" s="16">
        <f t="shared" si="3"/>
        <v>0</v>
      </c>
      <c r="AA31" s="13">
        <f>IF(OR(ISERROR(FIND(DBCS(検索!C$7),DBCS(B31))),検索!C$7=""),0,1)</f>
        <v>0</v>
      </c>
      <c r="AB31" s="13">
        <f>IF(OR(ISERROR(FIND(DBCS(検索!D$7),DBCS(C31))),検索!D$7=""),0,1)</f>
        <v>0</v>
      </c>
      <c r="AC31" s="13">
        <f>IF(OR(ISERROR(FIND(検索!E$7,D31)),検索!E$7=""),0,1)</f>
        <v>0</v>
      </c>
      <c r="AD31" s="13">
        <f>IF(OR(ISERROR(FIND(検索!F$7,E31)),検索!F$7=""),0,1)</f>
        <v>0</v>
      </c>
      <c r="AE31" s="13">
        <f>IF(OR(ISERROR(FIND(検索!G$7,F31)),検索!G$7=""),0,1)</f>
        <v>0</v>
      </c>
      <c r="AF31" s="15">
        <f>IF(OR(検索!J$7="00000",AA31&amp;AB31&amp;AC31&amp;AD31&amp;AE31&lt;&gt;検索!J$7),0,1)</f>
        <v>0</v>
      </c>
      <c r="AG31" s="16">
        <f t="shared" si="4"/>
        <v>0</v>
      </c>
      <c r="AH31" s="13">
        <f>IF(検索!K$3=0,R31,S31)</f>
        <v>0</v>
      </c>
      <c r="AI31" s="13">
        <f>IF(検索!K$5=0,Y31,Z31)</f>
        <v>0</v>
      </c>
      <c r="AJ31" s="13">
        <f>IF(検索!K$7=0,AF31,AG31)</f>
        <v>0</v>
      </c>
      <c r="AK31" s="20">
        <f>IF(IF(検索!J$5="00000",AH31,IF(検索!K$4=0,AH31+AI31,AH31*AI31)*IF(AND(検索!K$6=1,検索!J$7&lt;&gt;"00000"),AJ31,1)+IF(AND(検索!K$6=0,検索!J$7&lt;&gt;"00000"),AJ31,0))&gt;0,MAX($AK$2:AK30)+1,0)</f>
        <v>0</v>
      </c>
    </row>
    <row r="32" spans="1:37" ht="12.6" customHeight="1" x14ac:dyDescent="0.15">
      <c r="A32" s="9">
        <v>416</v>
      </c>
      <c r="B32" s="2" t="s">
        <v>739</v>
      </c>
      <c r="C32" s="2" t="s">
        <v>581</v>
      </c>
      <c r="D32" s="2" t="s">
        <v>673</v>
      </c>
      <c r="E32" s="10" t="s">
        <v>136</v>
      </c>
      <c r="F32" s="11" t="s">
        <v>740</v>
      </c>
      <c r="G32" s="2">
        <v>31</v>
      </c>
      <c r="H32" s="153">
        <f t="shared" si="0"/>
        <v>150000</v>
      </c>
      <c r="I32" s="23"/>
      <c r="J32" s="158">
        <f>IFERROR(INDEX(単価!D$3:G$16,MATCH(D32,単価!B$3:B$16,0),1+((I32&gt;29)+(I32&gt;59)+(I32&gt;89))*INDEX(単価!A:A,MATCH(D32,単価!B:B,0))),0)</f>
        <v>50000</v>
      </c>
      <c r="K32" s="153" t="str">
        <f>IFERROR(INDEX(単価!C:C,MATCH(D32,単価!B:B,0))&amp;IF(INDEX(単価!A:A,MATCH(D32,単価!B:B,0))=1,"（"&amp;INDEX(単価!D$2:G$2,1,1+(I32&gt;29)+(I32&gt;59)+(I32&gt;89))&amp;"）",""),D32)</f>
        <v>居宅介護</v>
      </c>
      <c r="L32" s="2">
        <f t="shared" ca="1" si="1"/>
        <v>415</v>
      </c>
      <c r="M32" s="14">
        <f>IF(OR(ISERROR(FIND(DBCS(検索!C$3),DBCS(B32))),検索!C$3=""),0,1)</f>
        <v>0</v>
      </c>
      <c r="N32" s="15">
        <f>IF(OR(ISERROR(FIND(DBCS(検索!D$3),DBCS(C32))),検索!D$3=""),0,1)</f>
        <v>0</v>
      </c>
      <c r="O32" s="15">
        <f>IF(OR(ISERROR(FIND(検索!E$3,D32)),検索!E$3=""),0,1)</f>
        <v>0</v>
      </c>
      <c r="P32" s="13">
        <f>IF(OR(ISERROR(FIND(検索!F$3,E32)),検索!F$3=""),0,1)</f>
        <v>0</v>
      </c>
      <c r="Q32" s="13">
        <f>IF(OR(ISERROR(FIND(検索!G$3,F32)),検索!G$3=""),0,1)</f>
        <v>0</v>
      </c>
      <c r="R32" s="13">
        <f>IF(OR(検索!J$3="00000",M32&amp;N32&amp;O32&amp;P32&amp;Q32&lt;&gt;検索!J$3),0,1)</f>
        <v>0</v>
      </c>
      <c r="S32" s="13">
        <f t="shared" si="2"/>
        <v>0</v>
      </c>
      <c r="T32" s="14">
        <f>IF(OR(ISERROR(FIND(DBCS(検索!C$5),DBCS(B32))),検索!C$5=""),0,1)</f>
        <v>0</v>
      </c>
      <c r="U32" s="15">
        <f>IF(OR(ISERROR(FIND(DBCS(検索!D$5),DBCS(C32))),検索!D$5=""),0,1)</f>
        <v>0</v>
      </c>
      <c r="V32" s="15">
        <f>IF(OR(ISERROR(FIND(検索!E$5,D32)),検索!E$5=""),0,1)</f>
        <v>0</v>
      </c>
      <c r="W32" s="15">
        <f>IF(OR(ISERROR(FIND(検索!F$5,E32)),検索!F$5=""),0,1)</f>
        <v>0</v>
      </c>
      <c r="X32" s="15">
        <f>IF(OR(ISERROR(FIND(検索!G$5,F32)),検索!G$5=""),0,1)</f>
        <v>0</v>
      </c>
      <c r="Y32" s="13">
        <f>IF(OR(検索!J$5="00000",T32&amp;U32&amp;V32&amp;W32&amp;X32&lt;&gt;検索!J$5),0,1)</f>
        <v>0</v>
      </c>
      <c r="Z32" s="16">
        <f t="shared" si="3"/>
        <v>0</v>
      </c>
      <c r="AA32" s="13">
        <f>IF(OR(ISERROR(FIND(DBCS(検索!C$7),DBCS(B32))),検索!C$7=""),0,1)</f>
        <v>0</v>
      </c>
      <c r="AB32" s="13">
        <f>IF(OR(ISERROR(FIND(DBCS(検索!D$7),DBCS(C32))),検索!D$7=""),0,1)</f>
        <v>0</v>
      </c>
      <c r="AC32" s="13">
        <f>IF(OR(ISERROR(FIND(検索!E$7,D32)),検索!E$7=""),0,1)</f>
        <v>0</v>
      </c>
      <c r="AD32" s="13">
        <f>IF(OR(ISERROR(FIND(検索!F$7,E32)),検索!F$7=""),0,1)</f>
        <v>0</v>
      </c>
      <c r="AE32" s="13">
        <f>IF(OR(ISERROR(FIND(検索!G$7,F32)),検索!G$7=""),0,1)</f>
        <v>0</v>
      </c>
      <c r="AF32" s="15">
        <f>IF(OR(検索!J$7="00000",AA32&amp;AB32&amp;AC32&amp;AD32&amp;AE32&lt;&gt;検索!J$7),0,1)</f>
        <v>0</v>
      </c>
      <c r="AG32" s="16">
        <f t="shared" si="4"/>
        <v>0</v>
      </c>
      <c r="AH32" s="13">
        <f>IF(検索!K$3=0,R32,S32)</f>
        <v>0</v>
      </c>
      <c r="AI32" s="13">
        <f>IF(検索!K$5=0,Y32,Z32)</f>
        <v>0</v>
      </c>
      <c r="AJ32" s="13">
        <f>IF(検索!K$7=0,AF32,AG32)</f>
        <v>0</v>
      </c>
      <c r="AK32" s="20">
        <f>IF(IF(検索!J$5="00000",AH32,IF(検索!K$4=0,AH32+AI32,AH32*AI32)*IF(AND(検索!K$6=1,検索!J$7&lt;&gt;"00000"),AJ32,1)+IF(AND(検索!K$6=0,検索!J$7&lt;&gt;"00000"),AJ32,0))&gt;0,MAX($AK$2:AK31)+1,0)</f>
        <v>0</v>
      </c>
    </row>
    <row r="33" spans="1:37" ht="12.6" customHeight="1" x14ac:dyDescent="0.15">
      <c r="A33" s="9">
        <v>421</v>
      </c>
      <c r="B33" s="2" t="s">
        <v>739</v>
      </c>
      <c r="C33" s="2" t="s">
        <v>580</v>
      </c>
      <c r="D33" s="2" t="s">
        <v>673</v>
      </c>
      <c r="E33" s="10" t="s">
        <v>149</v>
      </c>
      <c r="F33" s="11" t="s">
        <v>741</v>
      </c>
      <c r="G33" s="2">
        <v>32</v>
      </c>
      <c r="H33" s="153">
        <f t="shared" si="0"/>
        <v>150000</v>
      </c>
      <c r="I33" s="23"/>
      <c r="J33" s="158">
        <f>IFERROR(INDEX(単価!D$3:G$16,MATCH(D33,単価!B$3:B$16,0),1+((I33&gt;29)+(I33&gt;59)+(I33&gt;89))*INDEX(単価!A:A,MATCH(D33,単価!B:B,0))),0)</f>
        <v>50000</v>
      </c>
      <c r="K33" s="153" t="str">
        <f>IFERROR(INDEX(単価!C:C,MATCH(D33,単価!B:B,0))&amp;IF(INDEX(単価!A:A,MATCH(D33,単価!B:B,0))=1,"（"&amp;INDEX(単価!D$2:G$2,1,1+(I33&gt;29)+(I33&gt;59)+(I33&gt;89))&amp;"）",""),D33)</f>
        <v>居宅介護</v>
      </c>
      <c r="L33" s="2">
        <f t="shared" ca="1" si="1"/>
        <v>427</v>
      </c>
      <c r="M33" s="14">
        <f>IF(OR(ISERROR(FIND(DBCS(検索!C$3),DBCS(B33))),検索!C$3=""),0,1)</f>
        <v>0</v>
      </c>
      <c r="N33" s="15">
        <f>IF(OR(ISERROR(FIND(DBCS(検索!D$3),DBCS(C33))),検索!D$3=""),0,1)</f>
        <v>0</v>
      </c>
      <c r="O33" s="15">
        <f>IF(OR(ISERROR(FIND(検索!E$3,D33)),検索!E$3=""),0,1)</f>
        <v>0</v>
      </c>
      <c r="P33" s="13">
        <f>IF(OR(ISERROR(FIND(検索!F$3,E33)),検索!F$3=""),0,1)</f>
        <v>0</v>
      </c>
      <c r="Q33" s="13">
        <f>IF(OR(ISERROR(FIND(検索!G$3,F33)),検索!G$3=""),0,1)</f>
        <v>0</v>
      </c>
      <c r="R33" s="13">
        <f>IF(OR(検索!J$3="00000",M33&amp;N33&amp;O33&amp;P33&amp;Q33&lt;&gt;検索!J$3),0,1)</f>
        <v>0</v>
      </c>
      <c r="S33" s="13">
        <f t="shared" si="2"/>
        <v>0</v>
      </c>
      <c r="T33" s="14">
        <f>IF(OR(ISERROR(FIND(DBCS(検索!C$5),DBCS(B33))),検索!C$5=""),0,1)</f>
        <v>0</v>
      </c>
      <c r="U33" s="15">
        <f>IF(OR(ISERROR(FIND(DBCS(検索!D$5),DBCS(C33))),検索!D$5=""),0,1)</f>
        <v>0</v>
      </c>
      <c r="V33" s="15">
        <f>IF(OR(ISERROR(FIND(検索!E$5,D33)),検索!E$5=""),0,1)</f>
        <v>0</v>
      </c>
      <c r="W33" s="15">
        <f>IF(OR(ISERROR(FIND(検索!F$5,E33)),検索!F$5=""),0,1)</f>
        <v>0</v>
      </c>
      <c r="X33" s="15">
        <f>IF(OR(ISERROR(FIND(検索!G$5,F33)),検索!G$5=""),0,1)</f>
        <v>0</v>
      </c>
      <c r="Y33" s="13">
        <f>IF(OR(検索!J$5="00000",T33&amp;U33&amp;V33&amp;W33&amp;X33&lt;&gt;検索!J$5),0,1)</f>
        <v>0</v>
      </c>
      <c r="Z33" s="16">
        <f t="shared" si="3"/>
        <v>0</v>
      </c>
      <c r="AA33" s="13">
        <f>IF(OR(ISERROR(FIND(DBCS(検索!C$7),DBCS(B33))),検索!C$7=""),0,1)</f>
        <v>0</v>
      </c>
      <c r="AB33" s="13">
        <f>IF(OR(ISERROR(FIND(DBCS(検索!D$7),DBCS(C33))),検索!D$7=""),0,1)</f>
        <v>0</v>
      </c>
      <c r="AC33" s="13">
        <f>IF(OR(ISERROR(FIND(検索!E$7,D33)),検索!E$7=""),0,1)</f>
        <v>0</v>
      </c>
      <c r="AD33" s="13">
        <f>IF(OR(ISERROR(FIND(検索!F$7,E33)),検索!F$7=""),0,1)</f>
        <v>0</v>
      </c>
      <c r="AE33" s="13">
        <f>IF(OR(ISERROR(FIND(検索!G$7,F33)),検索!G$7=""),0,1)</f>
        <v>0</v>
      </c>
      <c r="AF33" s="15">
        <f>IF(OR(検索!J$7="00000",AA33&amp;AB33&amp;AC33&amp;AD33&amp;AE33&lt;&gt;検索!J$7),0,1)</f>
        <v>0</v>
      </c>
      <c r="AG33" s="16">
        <f t="shared" si="4"/>
        <v>0</v>
      </c>
      <c r="AH33" s="13">
        <f>IF(検索!K$3=0,R33,S33)</f>
        <v>0</v>
      </c>
      <c r="AI33" s="13">
        <f>IF(検索!K$5=0,Y33,Z33)</f>
        <v>0</v>
      </c>
      <c r="AJ33" s="13">
        <f>IF(検索!K$7=0,AF33,AG33)</f>
        <v>0</v>
      </c>
      <c r="AK33" s="20">
        <f>IF(IF(検索!J$5="00000",AH33,IF(検索!K$4=0,AH33+AI33,AH33*AI33)*IF(AND(検索!K$6=1,検索!J$7&lt;&gt;"00000"),AJ33,1)+IF(AND(検索!K$6=0,検索!J$7&lt;&gt;"00000"),AJ33,0))&gt;0,MAX($AK$2:AK32)+1,0)</f>
        <v>0</v>
      </c>
    </row>
    <row r="34" spans="1:37" ht="12.6" customHeight="1" x14ac:dyDescent="0.15">
      <c r="A34" s="9">
        <v>434</v>
      </c>
      <c r="B34" s="2" t="s">
        <v>742</v>
      </c>
      <c r="C34" s="2" t="s">
        <v>605</v>
      </c>
      <c r="D34" s="2" t="s">
        <v>673</v>
      </c>
      <c r="E34" s="10" t="s">
        <v>43</v>
      </c>
      <c r="F34" s="11" t="s">
        <v>743</v>
      </c>
      <c r="G34" s="2">
        <v>33</v>
      </c>
      <c r="H34" s="153">
        <f t="shared" si="0"/>
        <v>50000</v>
      </c>
      <c r="I34" s="23"/>
      <c r="J34" s="158">
        <f>IFERROR(INDEX(単価!D$3:G$16,MATCH(D34,単価!B$3:B$16,0),1+((I34&gt;29)+(I34&gt;59)+(I34&gt;89))*INDEX(単価!A:A,MATCH(D34,単価!B:B,0))),0)</f>
        <v>50000</v>
      </c>
      <c r="K34" s="153" t="str">
        <f>IFERROR(INDEX(単価!C:C,MATCH(D34,単価!B:B,0))&amp;IF(INDEX(単価!A:A,MATCH(D34,単価!B:B,0))=1,"（"&amp;INDEX(単価!D$2:G$2,1,1+(I34&gt;29)+(I34&gt;59)+(I34&gt;89))&amp;"）",""),D34)</f>
        <v>居宅介護</v>
      </c>
      <c r="L34" s="2">
        <f t="shared" ca="1" si="1"/>
        <v>434</v>
      </c>
      <c r="M34" s="14">
        <f>IF(OR(ISERROR(FIND(DBCS(検索!C$3),DBCS(B34))),検索!C$3=""),0,1)</f>
        <v>0</v>
      </c>
      <c r="N34" s="15">
        <f>IF(OR(ISERROR(FIND(DBCS(検索!D$3),DBCS(C34))),検索!D$3=""),0,1)</f>
        <v>0</v>
      </c>
      <c r="O34" s="15">
        <f>IF(OR(ISERROR(FIND(検索!E$3,D34)),検索!E$3=""),0,1)</f>
        <v>0</v>
      </c>
      <c r="P34" s="13">
        <f>IF(OR(ISERROR(FIND(検索!F$3,E34)),検索!F$3=""),0,1)</f>
        <v>0</v>
      </c>
      <c r="Q34" s="13">
        <f>IF(OR(ISERROR(FIND(検索!G$3,F34)),検索!G$3=""),0,1)</f>
        <v>0</v>
      </c>
      <c r="R34" s="13">
        <f>IF(OR(検索!J$3="00000",M34&amp;N34&amp;O34&amp;P34&amp;Q34&lt;&gt;検索!J$3),0,1)</f>
        <v>0</v>
      </c>
      <c r="S34" s="13">
        <f t="shared" si="2"/>
        <v>0</v>
      </c>
      <c r="T34" s="14">
        <f>IF(OR(ISERROR(FIND(DBCS(検索!C$5),DBCS(B34))),検索!C$5=""),0,1)</f>
        <v>0</v>
      </c>
      <c r="U34" s="15">
        <f>IF(OR(ISERROR(FIND(DBCS(検索!D$5),DBCS(C34))),検索!D$5=""),0,1)</f>
        <v>0</v>
      </c>
      <c r="V34" s="15">
        <f>IF(OR(ISERROR(FIND(検索!E$5,D34)),検索!E$5=""),0,1)</f>
        <v>0</v>
      </c>
      <c r="W34" s="15">
        <f>IF(OR(ISERROR(FIND(検索!F$5,E34)),検索!F$5=""),0,1)</f>
        <v>0</v>
      </c>
      <c r="X34" s="15">
        <f>IF(OR(ISERROR(FIND(検索!G$5,F34)),検索!G$5=""),0,1)</f>
        <v>0</v>
      </c>
      <c r="Y34" s="13">
        <f>IF(OR(検索!J$5="00000",T34&amp;U34&amp;V34&amp;W34&amp;X34&lt;&gt;検索!J$5),0,1)</f>
        <v>0</v>
      </c>
      <c r="Z34" s="16">
        <f t="shared" si="3"/>
        <v>0</v>
      </c>
      <c r="AA34" s="13">
        <f>IF(OR(ISERROR(FIND(DBCS(検索!C$7),DBCS(B34))),検索!C$7=""),0,1)</f>
        <v>0</v>
      </c>
      <c r="AB34" s="13">
        <f>IF(OR(ISERROR(FIND(DBCS(検索!D$7),DBCS(C34))),検索!D$7=""),0,1)</f>
        <v>0</v>
      </c>
      <c r="AC34" s="13">
        <f>IF(OR(ISERROR(FIND(検索!E$7,D34)),検索!E$7=""),0,1)</f>
        <v>0</v>
      </c>
      <c r="AD34" s="13">
        <f>IF(OR(ISERROR(FIND(検索!F$7,E34)),検索!F$7=""),0,1)</f>
        <v>0</v>
      </c>
      <c r="AE34" s="13">
        <f>IF(OR(ISERROR(FIND(検索!G$7,F34)),検索!G$7=""),0,1)</f>
        <v>0</v>
      </c>
      <c r="AF34" s="15">
        <f>IF(OR(検索!J$7="00000",AA34&amp;AB34&amp;AC34&amp;AD34&amp;AE34&lt;&gt;検索!J$7),0,1)</f>
        <v>0</v>
      </c>
      <c r="AG34" s="16">
        <f t="shared" si="4"/>
        <v>0</v>
      </c>
      <c r="AH34" s="13">
        <f>IF(検索!K$3=0,R34,S34)</f>
        <v>0</v>
      </c>
      <c r="AI34" s="13">
        <f>IF(検索!K$5=0,Y34,Z34)</f>
        <v>0</v>
      </c>
      <c r="AJ34" s="13">
        <f>IF(検索!K$7=0,AF34,AG34)</f>
        <v>0</v>
      </c>
      <c r="AK34" s="20">
        <f>IF(IF(検索!J$5="00000",AH34,IF(検索!K$4=0,AH34+AI34,AH34*AI34)*IF(AND(検索!K$6=1,検索!J$7&lt;&gt;"00000"),AJ34,1)+IF(AND(検索!K$6=0,検索!J$7&lt;&gt;"00000"),AJ34,0))&gt;0,MAX($AK$2:AK33)+1,0)</f>
        <v>0</v>
      </c>
    </row>
    <row r="35" spans="1:37" ht="12.6" customHeight="1" x14ac:dyDescent="0.15">
      <c r="A35" s="9">
        <v>440</v>
      </c>
      <c r="B35" s="2" t="s">
        <v>744</v>
      </c>
      <c r="C35" s="2" t="s">
        <v>522</v>
      </c>
      <c r="D35" s="2" t="s">
        <v>673</v>
      </c>
      <c r="E35" s="10" t="s">
        <v>125</v>
      </c>
      <c r="F35" s="11" t="s">
        <v>745</v>
      </c>
      <c r="G35" s="2">
        <v>34</v>
      </c>
      <c r="H35" s="153">
        <f t="shared" si="0"/>
        <v>50000</v>
      </c>
      <c r="I35" s="23"/>
      <c r="J35" s="158">
        <f>IFERROR(INDEX(単価!D$3:G$16,MATCH(D35,単価!B$3:B$16,0),1+((I35&gt;29)+(I35&gt;59)+(I35&gt;89))*INDEX(単価!A:A,MATCH(D35,単価!B:B,0))),0)</f>
        <v>50000</v>
      </c>
      <c r="K35" s="153" t="str">
        <f>IFERROR(INDEX(単価!C:C,MATCH(D35,単価!B:B,0))&amp;IF(INDEX(単価!A:A,MATCH(D35,単価!B:B,0))=1,"（"&amp;INDEX(単価!D$2:G$2,1,1+(I35&gt;29)+(I35&gt;59)+(I35&gt;89))&amp;"）",""),D35)</f>
        <v>居宅介護</v>
      </c>
      <c r="L35" s="2">
        <f t="shared" ca="1" si="1"/>
        <v>448</v>
      </c>
      <c r="M35" s="14">
        <f>IF(OR(ISERROR(FIND(DBCS(検索!C$3),DBCS(B35))),検索!C$3=""),0,1)</f>
        <v>0</v>
      </c>
      <c r="N35" s="15">
        <f>IF(OR(ISERROR(FIND(DBCS(検索!D$3),DBCS(C35))),検索!D$3=""),0,1)</f>
        <v>0</v>
      </c>
      <c r="O35" s="15">
        <f>IF(OR(ISERROR(FIND(検索!E$3,D35)),検索!E$3=""),0,1)</f>
        <v>0</v>
      </c>
      <c r="P35" s="13">
        <f>IF(OR(ISERROR(FIND(検索!F$3,E35)),検索!F$3=""),0,1)</f>
        <v>0</v>
      </c>
      <c r="Q35" s="13">
        <f>IF(OR(ISERROR(FIND(検索!G$3,F35)),検索!G$3=""),0,1)</f>
        <v>0</v>
      </c>
      <c r="R35" s="13">
        <f>IF(OR(検索!J$3="00000",M35&amp;N35&amp;O35&amp;P35&amp;Q35&lt;&gt;検索!J$3),0,1)</f>
        <v>0</v>
      </c>
      <c r="S35" s="13">
        <f t="shared" si="2"/>
        <v>0</v>
      </c>
      <c r="T35" s="14">
        <f>IF(OR(ISERROR(FIND(DBCS(検索!C$5),DBCS(B35))),検索!C$5=""),0,1)</f>
        <v>0</v>
      </c>
      <c r="U35" s="15">
        <f>IF(OR(ISERROR(FIND(DBCS(検索!D$5),DBCS(C35))),検索!D$5=""),0,1)</f>
        <v>0</v>
      </c>
      <c r="V35" s="15">
        <f>IF(OR(ISERROR(FIND(検索!E$5,D35)),検索!E$5=""),0,1)</f>
        <v>0</v>
      </c>
      <c r="W35" s="15">
        <f>IF(OR(ISERROR(FIND(検索!F$5,E35)),検索!F$5=""),0,1)</f>
        <v>0</v>
      </c>
      <c r="X35" s="15">
        <f>IF(OR(ISERROR(FIND(検索!G$5,F35)),検索!G$5=""),0,1)</f>
        <v>0</v>
      </c>
      <c r="Y35" s="13">
        <f>IF(OR(検索!J$5="00000",T35&amp;U35&amp;V35&amp;W35&amp;X35&lt;&gt;検索!J$5),0,1)</f>
        <v>0</v>
      </c>
      <c r="Z35" s="16">
        <f t="shared" si="3"/>
        <v>0</v>
      </c>
      <c r="AA35" s="13">
        <f>IF(OR(ISERROR(FIND(DBCS(検索!C$7),DBCS(B35))),検索!C$7=""),0,1)</f>
        <v>0</v>
      </c>
      <c r="AB35" s="13">
        <f>IF(OR(ISERROR(FIND(DBCS(検索!D$7),DBCS(C35))),検索!D$7=""),0,1)</f>
        <v>0</v>
      </c>
      <c r="AC35" s="13">
        <f>IF(OR(ISERROR(FIND(検索!E$7,D35)),検索!E$7=""),0,1)</f>
        <v>0</v>
      </c>
      <c r="AD35" s="13">
        <f>IF(OR(ISERROR(FIND(検索!F$7,E35)),検索!F$7=""),0,1)</f>
        <v>0</v>
      </c>
      <c r="AE35" s="13">
        <f>IF(OR(ISERROR(FIND(検索!G$7,F35)),検索!G$7=""),0,1)</f>
        <v>0</v>
      </c>
      <c r="AF35" s="15">
        <f>IF(OR(検索!J$7="00000",AA35&amp;AB35&amp;AC35&amp;AD35&amp;AE35&lt;&gt;検索!J$7),0,1)</f>
        <v>0</v>
      </c>
      <c r="AG35" s="16">
        <f t="shared" si="4"/>
        <v>0</v>
      </c>
      <c r="AH35" s="13">
        <f>IF(検索!K$3=0,R35,S35)</f>
        <v>0</v>
      </c>
      <c r="AI35" s="13">
        <f>IF(検索!K$5=0,Y35,Z35)</f>
        <v>0</v>
      </c>
      <c r="AJ35" s="13">
        <f>IF(検索!K$7=0,AF35,AG35)</f>
        <v>0</v>
      </c>
      <c r="AK35" s="20">
        <f>IF(IF(検索!J$5="00000",AH35,IF(検索!K$4=0,AH35+AI35,AH35*AI35)*IF(AND(検索!K$6=1,検索!J$7&lt;&gt;"00000"),AJ35,1)+IF(AND(検索!K$6=0,検索!J$7&lt;&gt;"00000"),AJ35,0))&gt;0,MAX($AK$2:AK34)+1,0)</f>
        <v>0</v>
      </c>
    </row>
    <row r="36" spans="1:37" ht="12.6" customHeight="1" x14ac:dyDescent="0.15">
      <c r="A36" s="9">
        <v>452</v>
      </c>
      <c r="B36" s="2" t="s">
        <v>746</v>
      </c>
      <c r="C36" s="2" t="s">
        <v>501</v>
      </c>
      <c r="D36" s="2" t="s">
        <v>673</v>
      </c>
      <c r="E36" s="10" t="s">
        <v>75</v>
      </c>
      <c r="F36" s="11" t="s">
        <v>747</v>
      </c>
      <c r="G36" s="2">
        <v>35</v>
      </c>
      <c r="H36" s="153">
        <f t="shared" si="0"/>
        <v>50000</v>
      </c>
      <c r="I36" s="23"/>
      <c r="J36" s="158">
        <f>IFERROR(INDEX(単価!D$3:G$16,MATCH(D36,単価!B$3:B$16,0),1+((I36&gt;29)+(I36&gt;59)+(I36&gt;89))*INDEX(単価!A:A,MATCH(D36,単価!B:B,0))),0)</f>
        <v>50000</v>
      </c>
      <c r="K36" s="153" t="str">
        <f>IFERROR(INDEX(単価!C:C,MATCH(D36,単価!B:B,0))&amp;IF(INDEX(単価!A:A,MATCH(D36,単価!B:B,0))=1,"（"&amp;INDEX(単価!D$2:G$2,1,1+(I36&gt;29)+(I36&gt;59)+(I36&gt;89))&amp;"）",""),D36)</f>
        <v>居宅介護</v>
      </c>
      <c r="L36" s="2">
        <f t="shared" ca="1" si="1"/>
        <v>455</v>
      </c>
      <c r="M36" s="14">
        <f>IF(OR(ISERROR(FIND(DBCS(検索!C$3),DBCS(B36))),検索!C$3=""),0,1)</f>
        <v>0</v>
      </c>
      <c r="N36" s="15">
        <f>IF(OR(ISERROR(FIND(DBCS(検索!D$3),DBCS(C36))),検索!D$3=""),0,1)</f>
        <v>0</v>
      </c>
      <c r="O36" s="15">
        <f>IF(OR(ISERROR(FIND(検索!E$3,D36)),検索!E$3=""),0,1)</f>
        <v>0</v>
      </c>
      <c r="P36" s="13">
        <f>IF(OR(ISERROR(FIND(検索!F$3,E36)),検索!F$3=""),0,1)</f>
        <v>0</v>
      </c>
      <c r="Q36" s="13">
        <f>IF(OR(ISERROR(FIND(検索!G$3,F36)),検索!G$3=""),0,1)</f>
        <v>0</v>
      </c>
      <c r="R36" s="13">
        <f>IF(OR(検索!J$3="00000",M36&amp;N36&amp;O36&amp;P36&amp;Q36&lt;&gt;検索!J$3),0,1)</f>
        <v>0</v>
      </c>
      <c r="S36" s="13">
        <f t="shared" si="2"/>
        <v>0</v>
      </c>
      <c r="T36" s="14">
        <f>IF(OR(ISERROR(FIND(DBCS(検索!C$5),DBCS(B36))),検索!C$5=""),0,1)</f>
        <v>0</v>
      </c>
      <c r="U36" s="15">
        <f>IF(OR(ISERROR(FIND(DBCS(検索!D$5),DBCS(C36))),検索!D$5=""),0,1)</f>
        <v>0</v>
      </c>
      <c r="V36" s="15">
        <f>IF(OR(ISERROR(FIND(検索!E$5,D36)),検索!E$5=""),0,1)</f>
        <v>0</v>
      </c>
      <c r="W36" s="15">
        <f>IF(OR(ISERROR(FIND(検索!F$5,E36)),検索!F$5=""),0,1)</f>
        <v>0</v>
      </c>
      <c r="X36" s="15">
        <f>IF(OR(ISERROR(FIND(検索!G$5,F36)),検索!G$5=""),0,1)</f>
        <v>0</v>
      </c>
      <c r="Y36" s="13">
        <f>IF(OR(検索!J$5="00000",T36&amp;U36&amp;V36&amp;W36&amp;X36&lt;&gt;検索!J$5),0,1)</f>
        <v>0</v>
      </c>
      <c r="Z36" s="16">
        <f t="shared" si="3"/>
        <v>0</v>
      </c>
      <c r="AA36" s="13">
        <f>IF(OR(ISERROR(FIND(DBCS(検索!C$7),DBCS(B36))),検索!C$7=""),0,1)</f>
        <v>0</v>
      </c>
      <c r="AB36" s="13">
        <f>IF(OR(ISERROR(FIND(DBCS(検索!D$7),DBCS(C36))),検索!D$7=""),0,1)</f>
        <v>0</v>
      </c>
      <c r="AC36" s="13">
        <f>IF(OR(ISERROR(FIND(検索!E$7,D36)),検索!E$7=""),0,1)</f>
        <v>0</v>
      </c>
      <c r="AD36" s="13">
        <f>IF(OR(ISERROR(FIND(検索!F$7,E36)),検索!F$7=""),0,1)</f>
        <v>0</v>
      </c>
      <c r="AE36" s="13">
        <f>IF(OR(ISERROR(FIND(検索!G$7,F36)),検索!G$7=""),0,1)</f>
        <v>0</v>
      </c>
      <c r="AF36" s="15">
        <f>IF(OR(検索!J$7="00000",AA36&amp;AB36&amp;AC36&amp;AD36&amp;AE36&lt;&gt;検索!J$7),0,1)</f>
        <v>0</v>
      </c>
      <c r="AG36" s="16">
        <f t="shared" si="4"/>
        <v>0</v>
      </c>
      <c r="AH36" s="13">
        <f>IF(検索!K$3=0,R36,S36)</f>
        <v>0</v>
      </c>
      <c r="AI36" s="13">
        <f>IF(検索!K$5=0,Y36,Z36)</f>
        <v>0</v>
      </c>
      <c r="AJ36" s="13">
        <f>IF(検索!K$7=0,AF36,AG36)</f>
        <v>0</v>
      </c>
      <c r="AK36" s="20">
        <f>IF(IF(検索!J$5="00000",AH36,IF(検索!K$4=0,AH36+AI36,AH36*AI36)*IF(AND(検索!K$6=1,検索!J$7&lt;&gt;"00000"),AJ36,1)+IF(AND(検索!K$6=0,検索!J$7&lt;&gt;"00000"),AJ36,0))&gt;0,MAX($AK$2:AK35)+1,0)</f>
        <v>0</v>
      </c>
    </row>
    <row r="37" spans="1:37" ht="12.6" customHeight="1" x14ac:dyDescent="0.15">
      <c r="A37" s="9">
        <v>462</v>
      </c>
      <c r="B37" s="2" t="s">
        <v>748</v>
      </c>
      <c r="C37" s="2" t="s">
        <v>448</v>
      </c>
      <c r="D37" s="2" t="s">
        <v>673</v>
      </c>
      <c r="E37" s="10" t="s">
        <v>159</v>
      </c>
      <c r="F37" s="11" t="s">
        <v>749</v>
      </c>
      <c r="G37" s="2">
        <v>36</v>
      </c>
      <c r="H37" s="153">
        <f t="shared" si="0"/>
        <v>100000</v>
      </c>
      <c r="I37" s="23"/>
      <c r="J37" s="158">
        <f>IFERROR(INDEX(単価!D$3:G$16,MATCH(D37,単価!B$3:B$16,0),1+((I37&gt;29)+(I37&gt;59)+(I37&gt;89))*INDEX(単価!A:A,MATCH(D37,単価!B:B,0))),0)</f>
        <v>50000</v>
      </c>
      <c r="K37" s="153" t="str">
        <f>IFERROR(INDEX(単価!C:C,MATCH(D37,単価!B:B,0))&amp;IF(INDEX(単価!A:A,MATCH(D37,単価!B:B,0))=1,"（"&amp;INDEX(単価!D$2:G$2,1,1+(I37&gt;29)+(I37&gt;59)+(I37&gt;89))&amp;"）",""),D37)</f>
        <v>居宅介護</v>
      </c>
      <c r="L37" s="2">
        <f t="shared" ca="1" si="1"/>
        <v>469</v>
      </c>
      <c r="M37" s="14">
        <f>IF(OR(ISERROR(FIND(DBCS(検索!C$3),DBCS(B37))),検索!C$3=""),0,1)</f>
        <v>0</v>
      </c>
      <c r="N37" s="15">
        <f>IF(OR(ISERROR(FIND(DBCS(検索!D$3),DBCS(C37))),検索!D$3=""),0,1)</f>
        <v>0</v>
      </c>
      <c r="O37" s="15">
        <f>IF(OR(ISERROR(FIND(検索!E$3,D37)),検索!E$3=""),0,1)</f>
        <v>0</v>
      </c>
      <c r="P37" s="13">
        <f>IF(OR(ISERROR(FIND(検索!F$3,E37)),検索!F$3=""),0,1)</f>
        <v>0</v>
      </c>
      <c r="Q37" s="13">
        <f>IF(OR(ISERROR(FIND(検索!G$3,F37)),検索!G$3=""),0,1)</f>
        <v>0</v>
      </c>
      <c r="R37" s="13">
        <f>IF(OR(検索!J$3="00000",M37&amp;N37&amp;O37&amp;P37&amp;Q37&lt;&gt;検索!J$3),0,1)</f>
        <v>0</v>
      </c>
      <c r="S37" s="13">
        <f t="shared" si="2"/>
        <v>0</v>
      </c>
      <c r="T37" s="14">
        <f>IF(OR(ISERROR(FIND(DBCS(検索!C$5),DBCS(B37))),検索!C$5=""),0,1)</f>
        <v>0</v>
      </c>
      <c r="U37" s="15">
        <f>IF(OR(ISERROR(FIND(DBCS(検索!D$5),DBCS(C37))),検索!D$5=""),0,1)</f>
        <v>0</v>
      </c>
      <c r="V37" s="15">
        <f>IF(OR(ISERROR(FIND(検索!E$5,D37)),検索!E$5=""),0,1)</f>
        <v>0</v>
      </c>
      <c r="W37" s="15">
        <f>IF(OR(ISERROR(FIND(検索!F$5,E37)),検索!F$5=""),0,1)</f>
        <v>0</v>
      </c>
      <c r="X37" s="15">
        <f>IF(OR(ISERROR(FIND(検索!G$5,F37)),検索!G$5=""),0,1)</f>
        <v>0</v>
      </c>
      <c r="Y37" s="13">
        <f>IF(OR(検索!J$5="00000",T37&amp;U37&amp;V37&amp;W37&amp;X37&lt;&gt;検索!J$5),0,1)</f>
        <v>0</v>
      </c>
      <c r="Z37" s="16">
        <f t="shared" si="3"/>
        <v>0</v>
      </c>
      <c r="AA37" s="13">
        <f>IF(OR(ISERROR(FIND(DBCS(検索!C$7),DBCS(B37))),検索!C$7=""),0,1)</f>
        <v>0</v>
      </c>
      <c r="AB37" s="13">
        <f>IF(OR(ISERROR(FIND(DBCS(検索!D$7),DBCS(C37))),検索!D$7=""),0,1)</f>
        <v>0</v>
      </c>
      <c r="AC37" s="13">
        <f>IF(OR(ISERROR(FIND(検索!E$7,D37)),検索!E$7=""),0,1)</f>
        <v>0</v>
      </c>
      <c r="AD37" s="13">
        <f>IF(OR(ISERROR(FIND(検索!F$7,E37)),検索!F$7=""),0,1)</f>
        <v>0</v>
      </c>
      <c r="AE37" s="13">
        <f>IF(OR(ISERROR(FIND(検索!G$7,F37)),検索!G$7=""),0,1)</f>
        <v>0</v>
      </c>
      <c r="AF37" s="15">
        <f>IF(OR(検索!J$7="00000",AA37&amp;AB37&amp;AC37&amp;AD37&amp;AE37&lt;&gt;検索!J$7),0,1)</f>
        <v>0</v>
      </c>
      <c r="AG37" s="16">
        <f t="shared" si="4"/>
        <v>0</v>
      </c>
      <c r="AH37" s="13">
        <f>IF(検索!K$3=0,R37,S37)</f>
        <v>0</v>
      </c>
      <c r="AI37" s="13">
        <f>IF(検索!K$5=0,Y37,Z37)</f>
        <v>0</v>
      </c>
      <c r="AJ37" s="13">
        <f>IF(検索!K$7=0,AF37,AG37)</f>
        <v>0</v>
      </c>
      <c r="AK37" s="20">
        <f>IF(IF(検索!J$5="00000",AH37,IF(検索!K$4=0,AH37+AI37,AH37*AI37)*IF(AND(検索!K$6=1,検索!J$7&lt;&gt;"00000"),AJ37,1)+IF(AND(検索!K$6=0,検索!J$7&lt;&gt;"00000"),AJ37,0))&gt;0,MAX($AK$2:AK36)+1,0)</f>
        <v>0</v>
      </c>
    </row>
    <row r="38" spans="1:37" ht="12.6" customHeight="1" x14ac:dyDescent="0.15">
      <c r="A38" s="9">
        <v>475</v>
      </c>
      <c r="B38" s="2" t="s">
        <v>750</v>
      </c>
      <c r="C38" s="2" t="s">
        <v>617</v>
      </c>
      <c r="D38" s="2" t="s">
        <v>673</v>
      </c>
      <c r="E38" s="10" t="s">
        <v>103</v>
      </c>
      <c r="F38" s="11" t="s">
        <v>751</v>
      </c>
      <c r="G38" s="2">
        <v>37</v>
      </c>
      <c r="H38" s="153">
        <f t="shared" si="0"/>
        <v>100000</v>
      </c>
      <c r="I38" s="23"/>
      <c r="J38" s="158">
        <f>IFERROR(INDEX(単価!D$3:G$16,MATCH(D38,単価!B$3:B$16,0),1+((I38&gt;29)+(I38&gt;59)+(I38&gt;89))*INDEX(単価!A:A,MATCH(D38,単価!B:B,0))),0)</f>
        <v>50000</v>
      </c>
      <c r="K38" s="153" t="str">
        <f>IFERROR(INDEX(単価!C:C,MATCH(D38,単価!B:B,0))&amp;IF(INDEX(単価!A:A,MATCH(D38,単価!B:B,0))=1,"（"&amp;INDEX(単価!D$2:G$2,1,1+(I38&gt;29)+(I38&gt;59)+(I38&gt;89))&amp;"）",""),D38)</f>
        <v>居宅介護</v>
      </c>
      <c r="L38" s="2">
        <f t="shared" ca="1" si="1"/>
        <v>476</v>
      </c>
      <c r="M38" s="14">
        <f>IF(OR(ISERROR(FIND(DBCS(検索!C$3),DBCS(B38))),検索!C$3=""),0,1)</f>
        <v>0</v>
      </c>
      <c r="N38" s="15">
        <f>IF(OR(ISERROR(FIND(DBCS(検索!D$3),DBCS(C38))),検索!D$3=""),0,1)</f>
        <v>0</v>
      </c>
      <c r="O38" s="15">
        <f>IF(OR(ISERROR(FIND(検索!E$3,D38)),検索!E$3=""),0,1)</f>
        <v>0</v>
      </c>
      <c r="P38" s="13">
        <f>IF(OR(ISERROR(FIND(検索!F$3,E38)),検索!F$3=""),0,1)</f>
        <v>0</v>
      </c>
      <c r="Q38" s="13">
        <f>IF(OR(ISERROR(FIND(検索!G$3,F38)),検索!G$3=""),0,1)</f>
        <v>0</v>
      </c>
      <c r="R38" s="13">
        <f>IF(OR(検索!J$3="00000",M38&amp;N38&amp;O38&amp;P38&amp;Q38&lt;&gt;検索!J$3),0,1)</f>
        <v>0</v>
      </c>
      <c r="S38" s="13">
        <f t="shared" si="2"/>
        <v>0</v>
      </c>
      <c r="T38" s="14">
        <f>IF(OR(ISERROR(FIND(DBCS(検索!C$5),DBCS(B38))),検索!C$5=""),0,1)</f>
        <v>0</v>
      </c>
      <c r="U38" s="15">
        <f>IF(OR(ISERROR(FIND(DBCS(検索!D$5),DBCS(C38))),検索!D$5=""),0,1)</f>
        <v>0</v>
      </c>
      <c r="V38" s="15">
        <f>IF(OR(ISERROR(FIND(検索!E$5,D38)),検索!E$5=""),0,1)</f>
        <v>0</v>
      </c>
      <c r="W38" s="15">
        <f>IF(OR(ISERROR(FIND(検索!F$5,E38)),検索!F$5=""),0,1)</f>
        <v>0</v>
      </c>
      <c r="X38" s="15">
        <f>IF(OR(ISERROR(FIND(検索!G$5,F38)),検索!G$5=""),0,1)</f>
        <v>0</v>
      </c>
      <c r="Y38" s="13">
        <f>IF(OR(検索!J$5="00000",T38&amp;U38&amp;V38&amp;W38&amp;X38&lt;&gt;検索!J$5),0,1)</f>
        <v>0</v>
      </c>
      <c r="Z38" s="16">
        <f t="shared" si="3"/>
        <v>0</v>
      </c>
      <c r="AA38" s="13">
        <f>IF(OR(ISERROR(FIND(DBCS(検索!C$7),DBCS(B38))),検索!C$7=""),0,1)</f>
        <v>0</v>
      </c>
      <c r="AB38" s="13">
        <f>IF(OR(ISERROR(FIND(DBCS(検索!D$7),DBCS(C38))),検索!D$7=""),0,1)</f>
        <v>0</v>
      </c>
      <c r="AC38" s="13">
        <f>IF(OR(ISERROR(FIND(検索!E$7,D38)),検索!E$7=""),0,1)</f>
        <v>0</v>
      </c>
      <c r="AD38" s="13">
        <f>IF(OR(ISERROR(FIND(検索!F$7,E38)),検索!F$7=""),0,1)</f>
        <v>0</v>
      </c>
      <c r="AE38" s="13">
        <f>IF(OR(ISERROR(FIND(検索!G$7,F38)),検索!G$7=""),0,1)</f>
        <v>0</v>
      </c>
      <c r="AF38" s="15">
        <f>IF(OR(検索!J$7="00000",AA38&amp;AB38&amp;AC38&amp;AD38&amp;AE38&lt;&gt;検索!J$7),0,1)</f>
        <v>0</v>
      </c>
      <c r="AG38" s="16">
        <f t="shared" si="4"/>
        <v>0</v>
      </c>
      <c r="AH38" s="13">
        <f>IF(検索!K$3=0,R38,S38)</f>
        <v>0</v>
      </c>
      <c r="AI38" s="13">
        <f>IF(検索!K$5=0,Y38,Z38)</f>
        <v>0</v>
      </c>
      <c r="AJ38" s="13">
        <f>IF(検索!K$7=0,AF38,AG38)</f>
        <v>0</v>
      </c>
      <c r="AK38" s="20">
        <f>IF(IF(検索!J$5="00000",AH38,IF(検索!K$4=0,AH38+AI38,AH38*AI38)*IF(AND(検索!K$6=1,検索!J$7&lt;&gt;"00000"),AJ38,1)+IF(AND(検索!K$6=0,検索!J$7&lt;&gt;"00000"),AJ38,0))&gt;0,MAX($AK$2:AK37)+1,0)</f>
        <v>0</v>
      </c>
    </row>
    <row r="39" spans="1:37" ht="12.6" customHeight="1" x14ac:dyDescent="0.15">
      <c r="A39" s="9">
        <v>481</v>
      </c>
      <c r="B39" s="2" t="s">
        <v>752</v>
      </c>
      <c r="C39" s="2" t="s">
        <v>518</v>
      </c>
      <c r="D39" s="2" t="s">
        <v>673</v>
      </c>
      <c r="E39" s="10" t="s">
        <v>124</v>
      </c>
      <c r="F39" s="11" t="s">
        <v>753</v>
      </c>
      <c r="G39" s="2">
        <v>38</v>
      </c>
      <c r="H39" s="153">
        <f t="shared" si="0"/>
        <v>50000</v>
      </c>
      <c r="I39" s="23"/>
      <c r="J39" s="158">
        <f>IFERROR(INDEX(単価!D$3:G$16,MATCH(D39,単価!B$3:B$16,0),1+((I39&gt;29)+(I39&gt;59)+(I39&gt;89))*INDEX(単価!A:A,MATCH(D39,単価!B:B,0))),0)</f>
        <v>50000</v>
      </c>
      <c r="K39" s="153" t="str">
        <f>IFERROR(INDEX(単価!C:C,MATCH(D39,単価!B:B,0))&amp;IF(INDEX(単価!A:A,MATCH(D39,単価!B:B,0))=1,"（"&amp;INDEX(単価!D$2:G$2,1,1+(I39&gt;29)+(I39&gt;59)+(I39&gt;89))&amp;"）",""),D39)</f>
        <v>居宅介護</v>
      </c>
      <c r="L39" s="2">
        <f t="shared" ca="1" si="1"/>
        <v>485</v>
      </c>
      <c r="M39" s="14">
        <f>IF(OR(ISERROR(FIND(DBCS(検索!C$3),DBCS(B39))),検索!C$3=""),0,1)</f>
        <v>0</v>
      </c>
      <c r="N39" s="15">
        <f>IF(OR(ISERROR(FIND(DBCS(検索!D$3),DBCS(C39))),検索!D$3=""),0,1)</f>
        <v>0</v>
      </c>
      <c r="O39" s="15">
        <f>IF(OR(ISERROR(FIND(検索!E$3,D39)),検索!E$3=""),0,1)</f>
        <v>0</v>
      </c>
      <c r="P39" s="13">
        <f>IF(OR(ISERROR(FIND(検索!F$3,E39)),検索!F$3=""),0,1)</f>
        <v>0</v>
      </c>
      <c r="Q39" s="13">
        <f>IF(OR(ISERROR(FIND(検索!G$3,F39)),検索!G$3=""),0,1)</f>
        <v>0</v>
      </c>
      <c r="R39" s="13">
        <f>IF(OR(検索!J$3="00000",M39&amp;N39&amp;O39&amp;P39&amp;Q39&lt;&gt;検索!J$3),0,1)</f>
        <v>0</v>
      </c>
      <c r="S39" s="13">
        <f t="shared" si="2"/>
        <v>0</v>
      </c>
      <c r="T39" s="14">
        <f>IF(OR(ISERROR(FIND(DBCS(検索!C$5),DBCS(B39))),検索!C$5=""),0,1)</f>
        <v>0</v>
      </c>
      <c r="U39" s="15">
        <f>IF(OR(ISERROR(FIND(DBCS(検索!D$5),DBCS(C39))),検索!D$5=""),0,1)</f>
        <v>0</v>
      </c>
      <c r="V39" s="15">
        <f>IF(OR(ISERROR(FIND(検索!E$5,D39)),検索!E$5=""),0,1)</f>
        <v>0</v>
      </c>
      <c r="W39" s="15">
        <f>IF(OR(ISERROR(FIND(検索!F$5,E39)),検索!F$5=""),0,1)</f>
        <v>0</v>
      </c>
      <c r="X39" s="15">
        <f>IF(OR(ISERROR(FIND(検索!G$5,F39)),検索!G$5=""),0,1)</f>
        <v>0</v>
      </c>
      <c r="Y39" s="13">
        <f>IF(OR(検索!J$5="00000",T39&amp;U39&amp;V39&amp;W39&amp;X39&lt;&gt;検索!J$5),0,1)</f>
        <v>0</v>
      </c>
      <c r="Z39" s="16">
        <f t="shared" si="3"/>
        <v>0</v>
      </c>
      <c r="AA39" s="13">
        <f>IF(OR(ISERROR(FIND(DBCS(検索!C$7),DBCS(B39))),検索!C$7=""),0,1)</f>
        <v>0</v>
      </c>
      <c r="AB39" s="13">
        <f>IF(OR(ISERROR(FIND(DBCS(検索!D$7),DBCS(C39))),検索!D$7=""),0,1)</f>
        <v>0</v>
      </c>
      <c r="AC39" s="13">
        <f>IF(OR(ISERROR(FIND(検索!E$7,D39)),検索!E$7=""),0,1)</f>
        <v>0</v>
      </c>
      <c r="AD39" s="13">
        <f>IF(OR(ISERROR(FIND(検索!F$7,E39)),検索!F$7=""),0,1)</f>
        <v>0</v>
      </c>
      <c r="AE39" s="13">
        <f>IF(OR(ISERROR(FIND(検索!G$7,F39)),検索!G$7=""),0,1)</f>
        <v>0</v>
      </c>
      <c r="AF39" s="15">
        <f>IF(OR(検索!J$7="00000",AA39&amp;AB39&amp;AC39&amp;AD39&amp;AE39&lt;&gt;検索!J$7),0,1)</f>
        <v>0</v>
      </c>
      <c r="AG39" s="16">
        <f t="shared" si="4"/>
        <v>0</v>
      </c>
      <c r="AH39" s="13">
        <f>IF(検索!K$3=0,R39,S39)</f>
        <v>0</v>
      </c>
      <c r="AI39" s="13">
        <f>IF(検索!K$5=0,Y39,Z39)</f>
        <v>0</v>
      </c>
      <c r="AJ39" s="13">
        <f>IF(検索!K$7=0,AF39,AG39)</f>
        <v>0</v>
      </c>
      <c r="AK39" s="20">
        <f>IF(IF(検索!J$5="00000",AH39,IF(検索!K$4=0,AH39+AI39,AH39*AI39)*IF(AND(検索!K$6=1,検索!J$7&lt;&gt;"00000"),AJ39,1)+IF(AND(検索!K$6=0,検索!J$7&lt;&gt;"00000"),AJ39,0))&gt;0,MAX($AK$2:AK38)+1,0)</f>
        <v>0</v>
      </c>
    </row>
    <row r="40" spans="1:37" ht="12.6" customHeight="1" x14ac:dyDescent="0.15">
      <c r="A40" s="9">
        <v>491</v>
      </c>
      <c r="B40" s="2" t="s">
        <v>754</v>
      </c>
      <c r="C40" s="2" t="s">
        <v>623</v>
      </c>
      <c r="D40" s="2" t="s">
        <v>673</v>
      </c>
      <c r="E40" s="10" t="s">
        <v>163</v>
      </c>
      <c r="F40" s="11" t="s">
        <v>755</v>
      </c>
      <c r="G40" s="2">
        <v>39</v>
      </c>
      <c r="H40" s="153">
        <f t="shared" si="0"/>
        <v>50000</v>
      </c>
      <c r="I40" s="23"/>
      <c r="J40" s="158">
        <f>IFERROR(INDEX(単価!D$3:G$16,MATCH(D40,単価!B$3:B$16,0),1+((I40&gt;29)+(I40&gt;59)+(I40&gt;89))*INDEX(単価!A:A,MATCH(D40,単価!B:B,0))),0)</f>
        <v>50000</v>
      </c>
      <c r="K40" s="153" t="str">
        <f>IFERROR(INDEX(単価!C:C,MATCH(D40,単価!B:B,0))&amp;IF(INDEX(単価!A:A,MATCH(D40,単価!B:B,0))=1,"（"&amp;INDEX(単価!D$2:G$2,1,1+(I40&gt;29)+(I40&gt;59)+(I40&gt;89))&amp;"）",""),D40)</f>
        <v>居宅介護</v>
      </c>
      <c r="L40" s="2">
        <f t="shared" ca="1" si="1"/>
        <v>490</v>
      </c>
      <c r="M40" s="14">
        <f>IF(OR(ISERROR(FIND(DBCS(検索!C$3),DBCS(B40))),検索!C$3=""),0,1)</f>
        <v>0</v>
      </c>
      <c r="N40" s="15">
        <f>IF(OR(ISERROR(FIND(DBCS(検索!D$3),DBCS(C40))),検索!D$3=""),0,1)</f>
        <v>0</v>
      </c>
      <c r="O40" s="15">
        <f>IF(OR(ISERROR(FIND(検索!E$3,D40)),検索!E$3=""),0,1)</f>
        <v>0</v>
      </c>
      <c r="P40" s="13">
        <f>IF(OR(ISERROR(FIND(検索!F$3,E40)),検索!F$3=""),0,1)</f>
        <v>0</v>
      </c>
      <c r="Q40" s="13">
        <f>IF(OR(ISERROR(FIND(検索!G$3,F40)),検索!G$3=""),0,1)</f>
        <v>0</v>
      </c>
      <c r="R40" s="13">
        <f>IF(OR(検索!J$3="00000",M40&amp;N40&amp;O40&amp;P40&amp;Q40&lt;&gt;検索!J$3),0,1)</f>
        <v>0</v>
      </c>
      <c r="S40" s="13">
        <f t="shared" si="2"/>
        <v>0</v>
      </c>
      <c r="T40" s="14">
        <f>IF(OR(ISERROR(FIND(DBCS(検索!C$5),DBCS(B40))),検索!C$5=""),0,1)</f>
        <v>0</v>
      </c>
      <c r="U40" s="15">
        <f>IF(OR(ISERROR(FIND(DBCS(検索!D$5),DBCS(C40))),検索!D$5=""),0,1)</f>
        <v>0</v>
      </c>
      <c r="V40" s="15">
        <f>IF(OR(ISERROR(FIND(検索!E$5,D40)),検索!E$5=""),0,1)</f>
        <v>0</v>
      </c>
      <c r="W40" s="15">
        <f>IF(OR(ISERROR(FIND(検索!F$5,E40)),検索!F$5=""),0,1)</f>
        <v>0</v>
      </c>
      <c r="X40" s="15">
        <f>IF(OR(ISERROR(FIND(検索!G$5,F40)),検索!G$5=""),0,1)</f>
        <v>0</v>
      </c>
      <c r="Y40" s="13">
        <f>IF(OR(検索!J$5="00000",T40&amp;U40&amp;V40&amp;W40&amp;X40&lt;&gt;検索!J$5),0,1)</f>
        <v>0</v>
      </c>
      <c r="Z40" s="16">
        <f t="shared" si="3"/>
        <v>0</v>
      </c>
      <c r="AA40" s="13">
        <f>IF(OR(ISERROR(FIND(DBCS(検索!C$7),DBCS(B40))),検索!C$7=""),0,1)</f>
        <v>0</v>
      </c>
      <c r="AB40" s="13">
        <f>IF(OR(ISERROR(FIND(DBCS(検索!D$7),DBCS(C40))),検索!D$7=""),0,1)</f>
        <v>0</v>
      </c>
      <c r="AC40" s="13">
        <f>IF(OR(ISERROR(FIND(検索!E$7,D40)),検索!E$7=""),0,1)</f>
        <v>0</v>
      </c>
      <c r="AD40" s="13">
        <f>IF(OR(ISERROR(FIND(検索!F$7,E40)),検索!F$7=""),0,1)</f>
        <v>0</v>
      </c>
      <c r="AE40" s="13">
        <f>IF(OR(ISERROR(FIND(検索!G$7,F40)),検索!G$7=""),0,1)</f>
        <v>0</v>
      </c>
      <c r="AF40" s="15">
        <f>IF(OR(検索!J$7="00000",AA40&amp;AB40&amp;AC40&amp;AD40&amp;AE40&lt;&gt;検索!J$7),0,1)</f>
        <v>0</v>
      </c>
      <c r="AG40" s="16">
        <f t="shared" si="4"/>
        <v>0</v>
      </c>
      <c r="AH40" s="13">
        <f>IF(検索!K$3=0,R40,S40)</f>
        <v>0</v>
      </c>
      <c r="AI40" s="13">
        <f>IF(検索!K$5=0,Y40,Z40)</f>
        <v>0</v>
      </c>
      <c r="AJ40" s="13">
        <f>IF(検索!K$7=0,AF40,AG40)</f>
        <v>0</v>
      </c>
      <c r="AK40" s="20">
        <f>IF(IF(検索!J$5="00000",AH40,IF(検索!K$4=0,AH40+AI40,AH40*AI40)*IF(AND(検索!K$6=1,検索!J$7&lt;&gt;"00000"),AJ40,1)+IF(AND(検索!K$6=0,検索!J$7&lt;&gt;"00000"),AJ40,0))&gt;0,MAX($AK$2:AK39)+1,0)</f>
        <v>0</v>
      </c>
    </row>
    <row r="41" spans="1:37" ht="12.6" customHeight="1" x14ac:dyDescent="0.15">
      <c r="A41" s="9">
        <v>503</v>
      </c>
      <c r="B41" s="2" t="s">
        <v>756</v>
      </c>
      <c r="C41" s="2" t="s">
        <v>574</v>
      </c>
      <c r="D41" s="2" t="s">
        <v>673</v>
      </c>
      <c r="E41" s="10" t="s">
        <v>132</v>
      </c>
      <c r="F41" s="11" t="s">
        <v>757</v>
      </c>
      <c r="G41" s="2">
        <v>40</v>
      </c>
      <c r="H41" s="153">
        <f t="shared" si="0"/>
        <v>250000</v>
      </c>
      <c r="I41" s="23"/>
      <c r="J41" s="158">
        <f>IFERROR(INDEX(単価!D$3:G$16,MATCH(D41,単価!B$3:B$16,0),1+((I41&gt;29)+(I41&gt;59)+(I41&gt;89))*INDEX(単価!A:A,MATCH(D41,単価!B:B,0))),0)</f>
        <v>50000</v>
      </c>
      <c r="K41" s="153" t="str">
        <f>IFERROR(INDEX(単価!C:C,MATCH(D41,単価!B:B,0))&amp;IF(INDEX(単価!A:A,MATCH(D41,単価!B:B,0))=1,"（"&amp;INDEX(単価!D$2:G$2,1,1+(I41&gt;29)+(I41&gt;59)+(I41&gt;89))&amp;"）",""),D41)</f>
        <v>居宅介護</v>
      </c>
      <c r="L41" s="2">
        <f t="shared" ca="1" si="1"/>
        <v>500</v>
      </c>
      <c r="M41" s="14">
        <f>IF(OR(ISERROR(FIND(DBCS(検索!C$3),DBCS(B41))),検索!C$3=""),0,1)</f>
        <v>0</v>
      </c>
      <c r="N41" s="15">
        <f>IF(OR(ISERROR(FIND(DBCS(検索!D$3),DBCS(C41))),検索!D$3=""),0,1)</f>
        <v>0</v>
      </c>
      <c r="O41" s="15">
        <f>IF(OR(ISERROR(FIND(検索!E$3,D41)),検索!E$3=""),0,1)</f>
        <v>0</v>
      </c>
      <c r="P41" s="13">
        <f>IF(OR(ISERROR(FIND(検索!F$3,E41)),検索!F$3=""),0,1)</f>
        <v>0</v>
      </c>
      <c r="Q41" s="13">
        <f>IF(OR(ISERROR(FIND(検索!G$3,F41)),検索!G$3=""),0,1)</f>
        <v>0</v>
      </c>
      <c r="R41" s="13">
        <f>IF(OR(検索!J$3="00000",M41&amp;N41&amp;O41&amp;P41&amp;Q41&lt;&gt;検索!J$3),0,1)</f>
        <v>0</v>
      </c>
      <c r="S41" s="13">
        <f t="shared" si="2"/>
        <v>0</v>
      </c>
      <c r="T41" s="14">
        <f>IF(OR(ISERROR(FIND(DBCS(検索!C$5),DBCS(B41))),検索!C$5=""),0,1)</f>
        <v>0</v>
      </c>
      <c r="U41" s="15">
        <f>IF(OR(ISERROR(FIND(DBCS(検索!D$5),DBCS(C41))),検索!D$5=""),0,1)</f>
        <v>0</v>
      </c>
      <c r="V41" s="15">
        <f>IF(OR(ISERROR(FIND(検索!E$5,D41)),検索!E$5=""),0,1)</f>
        <v>0</v>
      </c>
      <c r="W41" s="15">
        <f>IF(OR(ISERROR(FIND(検索!F$5,E41)),検索!F$5=""),0,1)</f>
        <v>0</v>
      </c>
      <c r="X41" s="15">
        <f>IF(OR(ISERROR(FIND(検索!G$5,F41)),検索!G$5=""),0,1)</f>
        <v>0</v>
      </c>
      <c r="Y41" s="13">
        <f>IF(OR(検索!J$5="00000",T41&amp;U41&amp;V41&amp;W41&amp;X41&lt;&gt;検索!J$5),0,1)</f>
        <v>0</v>
      </c>
      <c r="Z41" s="16">
        <f t="shared" si="3"/>
        <v>0</v>
      </c>
      <c r="AA41" s="13">
        <f>IF(OR(ISERROR(FIND(DBCS(検索!C$7),DBCS(B41))),検索!C$7=""),0,1)</f>
        <v>0</v>
      </c>
      <c r="AB41" s="13">
        <f>IF(OR(ISERROR(FIND(DBCS(検索!D$7),DBCS(C41))),検索!D$7=""),0,1)</f>
        <v>0</v>
      </c>
      <c r="AC41" s="13">
        <f>IF(OR(ISERROR(FIND(検索!E$7,D41)),検索!E$7=""),0,1)</f>
        <v>0</v>
      </c>
      <c r="AD41" s="13">
        <f>IF(OR(ISERROR(FIND(検索!F$7,E41)),検索!F$7=""),0,1)</f>
        <v>0</v>
      </c>
      <c r="AE41" s="13">
        <f>IF(OR(ISERROR(FIND(検索!G$7,F41)),検索!G$7=""),0,1)</f>
        <v>0</v>
      </c>
      <c r="AF41" s="15">
        <f>IF(OR(検索!J$7="00000",AA41&amp;AB41&amp;AC41&amp;AD41&amp;AE41&lt;&gt;検索!J$7),0,1)</f>
        <v>0</v>
      </c>
      <c r="AG41" s="16">
        <f t="shared" si="4"/>
        <v>0</v>
      </c>
      <c r="AH41" s="13">
        <f>IF(検索!K$3=0,R41,S41)</f>
        <v>0</v>
      </c>
      <c r="AI41" s="13">
        <f>IF(検索!K$5=0,Y41,Z41)</f>
        <v>0</v>
      </c>
      <c r="AJ41" s="13">
        <f>IF(検索!K$7=0,AF41,AG41)</f>
        <v>0</v>
      </c>
      <c r="AK41" s="20">
        <f>IF(IF(検索!J$5="00000",AH41,IF(検索!K$4=0,AH41+AI41,AH41*AI41)*IF(AND(検索!K$6=1,検索!J$7&lt;&gt;"00000"),AJ41,1)+IF(AND(検索!K$6=0,検索!J$7&lt;&gt;"00000"),AJ41,0))&gt;0,MAX($AK$2:AK40)+1,0)</f>
        <v>0</v>
      </c>
    </row>
    <row r="42" spans="1:37" ht="12.6" customHeight="1" x14ac:dyDescent="0.15">
      <c r="A42" s="9">
        <v>510</v>
      </c>
      <c r="B42" s="2" t="s">
        <v>756</v>
      </c>
      <c r="C42" s="2" t="s">
        <v>573</v>
      </c>
      <c r="D42" s="2" t="s">
        <v>673</v>
      </c>
      <c r="E42" s="10" t="s">
        <v>90</v>
      </c>
      <c r="F42" s="11" t="s">
        <v>758</v>
      </c>
      <c r="G42" s="2">
        <v>41</v>
      </c>
      <c r="H42" s="153">
        <f t="shared" si="0"/>
        <v>250000</v>
      </c>
      <c r="I42" s="23"/>
      <c r="J42" s="158">
        <f>IFERROR(INDEX(単価!D$3:G$16,MATCH(D42,単価!B$3:B$16,0),1+((I42&gt;29)+(I42&gt;59)+(I42&gt;89))*INDEX(単価!A:A,MATCH(D42,単価!B:B,0))),0)</f>
        <v>50000</v>
      </c>
      <c r="K42" s="153" t="str">
        <f>IFERROR(INDEX(単価!C:C,MATCH(D42,単価!B:B,0))&amp;IF(INDEX(単価!A:A,MATCH(D42,単価!B:B,0))=1,"（"&amp;INDEX(単価!D$2:G$2,1,1+(I42&gt;29)+(I42&gt;59)+(I42&gt;89))&amp;"）",""),D42)</f>
        <v>居宅介護</v>
      </c>
      <c r="L42" s="2">
        <f t="shared" ca="1" si="1"/>
        <v>514</v>
      </c>
      <c r="M42" s="14">
        <f>IF(OR(ISERROR(FIND(DBCS(検索!C$3),DBCS(B42))),検索!C$3=""),0,1)</f>
        <v>0</v>
      </c>
      <c r="N42" s="15">
        <f>IF(OR(ISERROR(FIND(DBCS(検索!D$3),DBCS(C42))),検索!D$3=""),0,1)</f>
        <v>0</v>
      </c>
      <c r="O42" s="15">
        <f>IF(OR(ISERROR(FIND(検索!E$3,D42)),検索!E$3=""),0,1)</f>
        <v>0</v>
      </c>
      <c r="P42" s="13">
        <f>IF(OR(ISERROR(FIND(検索!F$3,E42)),検索!F$3=""),0,1)</f>
        <v>0</v>
      </c>
      <c r="Q42" s="13">
        <f>IF(OR(ISERROR(FIND(検索!G$3,F42)),検索!G$3=""),0,1)</f>
        <v>0</v>
      </c>
      <c r="R42" s="13">
        <f>IF(OR(検索!J$3="00000",M42&amp;N42&amp;O42&amp;P42&amp;Q42&lt;&gt;検索!J$3),0,1)</f>
        <v>0</v>
      </c>
      <c r="S42" s="13">
        <f t="shared" si="2"/>
        <v>0</v>
      </c>
      <c r="T42" s="14">
        <f>IF(OR(ISERROR(FIND(DBCS(検索!C$5),DBCS(B42))),検索!C$5=""),0,1)</f>
        <v>0</v>
      </c>
      <c r="U42" s="15">
        <f>IF(OR(ISERROR(FIND(DBCS(検索!D$5),DBCS(C42))),検索!D$5=""),0,1)</f>
        <v>0</v>
      </c>
      <c r="V42" s="15">
        <f>IF(OR(ISERROR(FIND(検索!E$5,D42)),検索!E$5=""),0,1)</f>
        <v>0</v>
      </c>
      <c r="W42" s="15">
        <f>IF(OR(ISERROR(FIND(検索!F$5,E42)),検索!F$5=""),0,1)</f>
        <v>0</v>
      </c>
      <c r="X42" s="15">
        <f>IF(OR(ISERROR(FIND(検索!G$5,F42)),検索!G$5=""),0,1)</f>
        <v>0</v>
      </c>
      <c r="Y42" s="13">
        <f>IF(OR(検索!J$5="00000",T42&amp;U42&amp;V42&amp;W42&amp;X42&lt;&gt;検索!J$5),0,1)</f>
        <v>0</v>
      </c>
      <c r="Z42" s="16">
        <f t="shared" si="3"/>
        <v>0</v>
      </c>
      <c r="AA42" s="13">
        <f>IF(OR(ISERROR(FIND(DBCS(検索!C$7),DBCS(B42))),検索!C$7=""),0,1)</f>
        <v>0</v>
      </c>
      <c r="AB42" s="13">
        <f>IF(OR(ISERROR(FIND(DBCS(検索!D$7),DBCS(C42))),検索!D$7=""),0,1)</f>
        <v>0</v>
      </c>
      <c r="AC42" s="13">
        <f>IF(OR(ISERROR(FIND(検索!E$7,D42)),検索!E$7=""),0,1)</f>
        <v>0</v>
      </c>
      <c r="AD42" s="13">
        <f>IF(OR(ISERROR(FIND(検索!F$7,E42)),検索!F$7=""),0,1)</f>
        <v>0</v>
      </c>
      <c r="AE42" s="13">
        <f>IF(OR(ISERROR(FIND(検索!G$7,F42)),検索!G$7=""),0,1)</f>
        <v>0</v>
      </c>
      <c r="AF42" s="15">
        <f>IF(OR(検索!J$7="00000",AA42&amp;AB42&amp;AC42&amp;AD42&amp;AE42&lt;&gt;検索!J$7),0,1)</f>
        <v>0</v>
      </c>
      <c r="AG42" s="16">
        <f t="shared" si="4"/>
        <v>0</v>
      </c>
      <c r="AH42" s="13">
        <f>IF(検索!K$3=0,R42,S42)</f>
        <v>0</v>
      </c>
      <c r="AI42" s="13">
        <f>IF(検索!K$5=0,Y42,Z42)</f>
        <v>0</v>
      </c>
      <c r="AJ42" s="13">
        <f>IF(検索!K$7=0,AF42,AG42)</f>
        <v>0</v>
      </c>
      <c r="AK42" s="20">
        <f>IF(IF(検索!J$5="00000",AH42,IF(検索!K$4=0,AH42+AI42,AH42*AI42)*IF(AND(検索!K$6=1,検索!J$7&lt;&gt;"00000"),AJ42,1)+IF(AND(検索!K$6=0,検索!J$7&lt;&gt;"00000"),AJ42,0))&gt;0,MAX($AK$2:AK41)+1,0)</f>
        <v>0</v>
      </c>
    </row>
    <row r="43" spans="1:37" ht="12.6" customHeight="1" x14ac:dyDescent="0.15">
      <c r="A43" s="9">
        <v>525</v>
      </c>
      <c r="B43" s="2" t="s">
        <v>756</v>
      </c>
      <c r="C43" s="2" t="s">
        <v>575</v>
      </c>
      <c r="D43" s="2" t="s">
        <v>673</v>
      </c>
      <c r="E43" s="10" t="s">
        <v>56</v>
      </c>
      <c r="F43" s="11" t="s">
        <v>759</v>
      </c>
      <c r="G43" s="2">
        <v>42</v>
      </c>
      <c r="H43" s="153">
        <f t="shared" si="0"/>
        <v>250000</v>
      </c>
      <c r="I43" s="23"/>
      <c r="J43" s="158">
        <f>IFERROR(INDEX(単価!D$3:G$16,MATCH(D43,単価!B$3:B$16,0),1+((I43&gt;29)+(I43&gt;59)+(I43&gt;89))*INDEX(単価!A:A,MATCH(D43,単価!B:B,0))),0)</f>
        <v>50000</v>
      </c>
      <c r="K43" s="153" t="str">
        <f>IFERROR(INDEX(単価!C:C,MATCH(D43,単価!B:B,0))&amp;IF(INDEX(単価!A:A,MATCH(D43,単価!B:B,0))=1,"（"&amp;INDEX(単価!D$2:G$2,1,1+(I43&gt;29)+(I43&gt;59)+(I43&gt;89))&amp;"）",""),D43)</f>
        <v>居宅介護</v>
      </c>
      <c r="L43" s="2">
        <f t="shared" ca="1" si="1"/>
        <v>521</v>
      </c>
      <c r="M43" s="14">
        <f>IF(OR(ISERROR(FIND(DBCS(検索!C$3),DBCS(B43))),検索!C$3=""),0,1)</f>
        <v>0</v>
      </c>
      <c r="N43" s="15">
        <f>IF(OR(ISERROR(FIND(DBCS(検索!D$3),DBCS(C43))),検索!D$3=""),0,1)</f>
        <v>0</v>
      </c>
      <c r="O43" s="15">
        <f>IF(OR(ISERROR(FIND(検索!E$3,D43)),検索!E$3=""),0,1)</f>
        <v>0</v>
      </c>
      <c r="P43" s="13">
        <f>IF(OR(ISERROR(FIND(検索!F$3,E43)),検索!F$3=""),0,1)</f>
        <v>0</v>
      </c>
      <c r="Q43" s="13">
        <f>IF(OR(ISERROR(FIND(検索!G$3,F43)),検索!G$3=""),0,1)</f>
        <v>0</v>
      </c>
      <c r="R43" s="13">
        <f>IF(OR(検索!J$3="00000",M43&amp;N43&amp;O43&amp;P43&amp;Q43&lt;&gt;検索!J$3),0,1)</f>
        <v>0</v>
      </c>
      <c r="S43" s="13">
        <f t="shared" si="2"/>
        <v>0</v>
      </c>
      <c r="T43" s="14">
        <f>IF(OR(ISERROR(FIND(DBCS(検索!C$5),DBCS(B43))),検索!C$5=""),0,1)</f>
        <v>0</v>
      </c>
      <c r="U43" s="15">
        <f>IF(OR(ISERROR(FIND(DBCS(検索!D$5),DBCS(C43))),検索!D$5=""),0,1)</f>
        <v>0</v>
      </c>
      <c r="V43" s="15">
        <f>IF(OR(ISERROR(FIND(検索!E$5,D43)),検索!E$5=""),0,1)</f>
        <v>0</v>
      </c>
      <c r="W43" s="15">
        <f>IF(OR(ISERROR(FIND(検索!F$5,E43)),検索!F$5=""),0,1)</f>
        <v>0</v>
      </c>
      <c r="X43" s="15">
        <f>IF(OR(ISERROR(FIND(検索!G$5,F43)),検索!G$5=""),0,1)</f>
        <v>0</v>
      </c>
      <c r="Y43" s="13">
        <f>IF(OR(検索!J$5="00000",T43&amp;U43&amp;V43&amp;W43&amp;X43&lt;&gt;検索!J$5),0,1)</f>
        <v>0</v>
      </c>
      <c r="Z43" s="16">
        <f t="shared" si="3"/>
        <v>0</v>
      </c>
      <c r="AA43" s="13">
        <f>IF(OR(ISERROR(FIND(DBCS(検索!C$7),DBCS(B43))),検索!C$7=""),0,1)</f>
        <v>0</v>
      </c>
      <c r="AB43" s="13">
        <f>IF(OR(ISERROR(FIND(DBCS(検索!D$7),DBCS(C43))),検索!D$7=""),0,1)</f>
        <v>0</v>
      </c>
      <c r="AC43" s="13">
        <f>IF(OR(ISERROR(FIND(検索!E$7,D43)),検索!E$7=""),0,1)</f>
        <v>0</v>
      </c>
      <c r="AD43" s="13">
        <f>IF(OR(ISERROR(FIND(検索!F$7,E43)),検索!F$7=""),0,1)</f>
        <v>0</v>
      </c>
      <c r="AE43" s="13">
        <f>IF(OR(ISERROR(FIND(検索!G$7,F43)),検索!G$7=""),0,1)</f>
        <v>0</v>
      </c>
      <c r="AF43" s="15">
        <f>IF(OR(検索!J$7="00000",AA43&amp;AB43&amp;AC43&amp;AD43&amp;AE43&lt;&gt;検索!J$7),0,1)</f>
        <v>0</v>
      </c>
      <c r="AG43" s="16">
        <f t="shared" si="4"/>
        <v>0</v>
      </c>
      <c r="AH43" s="13">
        <f>IF(検索!K$3=0,R43,S43)</f>
        <v>0</v>
      </c>
      <c r="AI43" s="13">
        <f>IF(検索!K$5=0,Y43,Z43)</f>
        <v>0</v>
      </c>
      <c r="AJ43" s="13">
        <f>IF(検索!K$7=0,AF43,AG43)</f>
        <v>0</v>
      </c>
      <c r="AK43" s="20">
        <f>IF(IF(検索!J$5="00000",AH43,IF(検索!K$4=0,AH43+AI43,AH43*AI43)*IF(AND(検索!K$6=1,検索!J$7&lt;&gt;"00000"),AJ43,1)+IF(AND(検索!K$6=0,検索!J$7&lt;&gt;"00000"),AJ43,0))&gt;0,MAX($AK$2:AK42)+1,0)</f>
        <v>0</v>
      </c>
    </row>
    <row r="44" spans="1:37" ht="12.6" customHeight="1" x14ac:dyDescent="0.15">
      <c r="A44" s="9">
        <v>539</v>
      </c>
      <c r="B44" s="2" t="s">
        <v>760</v>
      </c>
      <c r="C44" s="2" t="s">
        <v>761</v>
      </c>
      <c r="D44" s="2" t="s">
        <v>673</v>
      </c>
      <c r="E44" s="10" t="s">
        <v>762</v>
      </c>
      <c r="F44" s="11" t="s">
        <v>763</v>
      </c>
      <c r="G44" s="2">
        <v>43</v>
      </c>
      <c r="H44" s="153">
        <f t="shared" si="0"/>
        <v>50000</v>
      </c>
      <c r="I44" s="23"/>
      <c r="J44" s="158">
        <f>IFERROR(INDEX(単価!D$3:G$16,MATCH(D44,単価!B$3:B$16,0),1+((I44&gt;29)+(I44&gt;59)+(I44&gt;89))*INDEX(単価!A:A,MATCH(D44,単価!B:B,0))),0)</f>
        <v>50000</v>
      </c>
      <c r="K44" s="153" t="str">
        <f>IFERROR(INDEX(単価!C:C,MATCH(D44,単価!B:B,0))&amp;IF(INDEX(単価!A:A,MATCH(D44,単価!B:B,0))=1,"（"&amp;INDEX(単価!D$2:G$2,1,1+(I44&gt;29)+(I44&gt;59)+(I44&gt;89))&amp;"）",""),D44)</f>
        <v>居宅介護</v>
      </c>
      <c r="L44" s="2">
        <f t="shared" ca="1" si="1"/>
        <v>535</v>
      </c>
      <c r="M44" s="14">
        <f>IF(OR(ISERROR(FIND(DBCS(検索!C$3),DBCS(B44))),検索!C$3=""),0,1)</f>
        <v>0</v>
      </c>
      <c r="N44" s="15">
        <f>IF(OR(ISERROR(FIND(DBCS(検索!D$3),DBCS(C44))),検索!D$3=""),0,1)</f>
        <v>0</v>
      </c>
      <c r="O44" s="15">
        <f>IF(OR(ISERROR(FIND(検索!E$3,D44)),検索!E$3=""),0,1)</f>
        <v>0</v>
      </c>
      <c r="P44" s="13">
        <f>IF(OR(ISERROR(FIND(検索!F$3,E44)),検索!F$3=""),0,1)</f>
        <v>0</v>
      </c>
      <c r="Q44" s="13">
        <f>IF(OR(ISERROR(FIND(検索!G$3,F44)),検索!G$3=""),0,1)</f>
        <v>0</v>
      </c>
      <c r="R44" s="13">
        <f>IF(OR(検索!J$3="00000",M44&amp;N44&amp;O44&amp;P44&amp;Q44&lt;&gt;検索!J$3),0,1)</f>
        <v>0</v>
      </c>
      <c r="S44" s="13">
        <f t="shared" si="2"/>
        <v>0</v>
      </c>
      <c r="T44" s="14">
        <f>IF(OR(ISERROR(FIND(DBCS(検索!C$5),DBCS(B44))),検索!C$5=""),0,1)</f>
        <v>0</v>
      </c>
      <c r="U44" s="15">
        <f>IF(OR(ISERROR(FIND(DBCS(検索!D$5),DBCS(C44))),検索!D$5=""),0,1)</f>
        <v>0</v>
      </c>
      <c r="V44" s="15">
        <f>IF(OR(ISERROR(FIND(検索!E$5,D44)),検索!E$5=""),0,1)</f>
        <v>0</v>
      </c>
      <c r="W44" s="15">
        <f>IF(OR(ISERROR(FIND(検索!F$5,E44)),検索!F$5=""),0,1)</f>
        <v>0</v>
      </c>
      <c r="X44" s="15">
        <f>IF(OR(ISERROR(FIND(検索!G$5,F44)),検索!G$5=""),0,1)</f>
        <v>0</v>
      </c>
      <c r="Y44" s="13">
        <f>IF(OR(検索!J$5="00000",T44&amp;U44&amp;V44&amp;W44&amp;X44&lt;&gt;検索!J$5),0,1)</f>
        <v>0</v>
      </c>
      <c r="Z44" s="16">
        <f t="shared" si="3"/>
        <v>0</v>
      </c>
      <c r="AA44" s="13">
        <f>IF(OR(ISERROR(FIND(DBCS(検索!C$7),DBCS(B44))),検索!C$7=""),0,1)</f>
        <v>0</v>
      </c>
      <c r="AB44" s="13">
        <f>IF(OR(ISERROR(FIND(DBCS(検索!D$7),DBCS(C44))),検索!D$7=""),0,1)</f>
        <v>0</v>
      </c>
      <c r="AC44" s="13">
        <f>IF(OR(ISERROR(FIND(検索!E$7,D44)),検索!E$7=""),0,1)</f>
        <v>0</v>
      </c>
      <c r="AD44" s="13">
        <f>IF(OR(ISERROR(FIND(検索!F$7,E44)),検索!F$7=""),0,1)</f>
        <v>0</v>
      </c>
      <c r="AE44" s="13">
        <f>IF(OR(ISERROR(FIND(検索!G$7,F44)),検索!G$7=""),0,1)</f>
        <v>0</v>
      </c>
      <c r="AF44" s="15">
        <f>IF(OR(検索!J$7="00000",AA44&amp;AB44&amp;AC44&amp;AD44&amp;AE44&lt;&gt;検索!J$7),0,1)</f>
        <v>0</v>
      </c>
      <c r="AG44" s="16">
        <f t="shared" si="4"/>
        <v>0</v>
      </c>
      <c r="AH44" s="13">
        <f>IF(検索!K$3=0,R44,S44)</f>
        <v>0</v>
      </c>
      <c r="AI44" s="13">
        <f>IF(検索!K$5=0,Y44,Z44)</f>
        <v>0</v>
      </c>
      <c r="AJ44" s="13">
        <f>IF(検索!K$7=0,AF44,AG44)</f>
        <v>0</v>
      </c>
      <c r="AK44" s="20">
        <f>IF(IF(検索!J$5="00000",AH44,IF(検索!K$4=0,AH44+AI44,AH44*AI44)*IF(AND(検索!K$6=1,検索!J$7&lt;&gt;"00000"),AJ44,1)+IF(AND(検索!K$6=0,検索!J$7&lt;&gt;"00000"),AJ44,0))&gt;0,MAX($AK$2:AK43)+1,0)</f>
        <v>0</v>
      </c>
    </row>
    <row r="45" spans="1:37" ht="12.6" customHeight="1" x14ac:dyDescent="0.15">
      <c r="A45" s="9">
        <v>545</v>
      </c>
      <c r="B45" s="2" t="s">
        <v>764</v>
      </c>
      <c r="C45" s="2" t="s">
        <v>583</v>
      </c>
      <c r="D45" s="2" t="s">
        <v>673</v>
      </c>
      <c r="E45" s="10" t="s">
        <v>148</v>
      </c>
      <c r="F45" s="11" t="s">
        <v>765</v>
      </c>
      <c r="G45" s="2">
        <v>44</v>
      </c>
      <c r="H45" s="153">
        <f t="shared" si="0"/>
        <v>50000</v>
      </c>
      <c r="I45" s="23"/>
      <c r="J45" s="158">
        <f>IFERROR(INDEX(単価!D$3:G$16,MATCH(D45,単価!B$3:B$16,0),1+((I45&gt;29)+(I45&gt;59)+(I45&gt;89))*INDEX(単価!A:A,MATCH(D45,単価!B:B,0))),0)</f>
        <v>50000</v>
      </c>
      <c r="K45" s="153" t="str">
        <f>IFERROR(INDEX(単価!C:C,MATCH(D45,単価!B:B,0))&amp;IF(INDEX(単価!A:A,MATCH(D45,単価!B:B,0))=1,"（"&amp;INDEX(単価!D$2:G$2,1,1+(I45&gt;29)+(I45&gt;59)+(I45&gt;89))&amp;"）",""),D45)</f>
        <v>居宅介護</v>
      </c>
      <c r="L45" s="2">
        <f t="shared" ca="1" si="1"/>
        <v>545</v>
      </c>
      <c r="M45" s="14">
        <f>IF(OR(ISERROR(FIND(DBCS(検索!C$3),DBCS(B45))),検索!C$3=""),0,1)</f>
        <v>0</v>
      </c>
      <c r="N45" s="15">
        <f>IF(OR(ISERROR(FIND(DBCS(検索!D$3),DBCS(C45))),検索!D$3=""),0,1)</f>
        <v>0</v>
      </c>
      <c r="O45" s="15">
        <f>IF(OR(ISERROR(FIND(検索!E$3,D45)),検索!E$3=""),0,1)</f>
        <v>0</v>
      </c>
      <c r="P45" s="13">
        <f>IF(OR(ISERROR(FIND(検索!F$3,E45)),検索!F$3=""),0,1)</f>
        <v>0</v>
      </c>
      <c r="Q45" s="13">
        <f>IF(OR(ISERROR(FIND(検索!G$3,F45)),検索!G$3=""),0,1)</f>
        <v>0</v>
      </c>
      <c r="R45" s="13">
        <f>IF(OR(検索!J$3="00000",M45&amp;N45&amp;O45&amp;P45&amp;Q45&lt;&gt;検索!J$3),0,1)</f>
        <v>0</v>
      </c>
      <c r="S45" s="13">
        <f t="shared" si="2"/>
        <v>0</v>
      </c>
      <c r="T45" s="14">
        <f>IF(OR(ISERROR(FIND(DBCS(検索!C$5),DBCS(B45))),検索!C$5=""),0,1)</f>
        <v>0</v>
      </c>
      <c r="U45" s="15">
        <f>IF(OR(ISERROR(FIND(DBCS(検索!D$5),DBCS(C45))),検索!D$5=""),0,1)</f>
        <v>0</v>
      </c>
      <c r="V45" s="15">
        <f>IF(OR(ISERROR(FIND(検索!E$5,D45)),検索!E$5=""),0,1)</f>
        <v>0</v>
      </c>
      <c r="W45" s="15">
        <f>IF(OR(ISERROR(FIND(検索!F$5,E45)),検索!F$5=""),0,1)</f>
        <v>0</v>
      </c>
      <c r="X45" s="15">
        <f>IF(OR(ISERROR(FIND(検索!G$5,F45)),検索!G$5=""),0,1)</f>
        <v>0</v>
      </c>
      <c r="Y45" s="13">
        <f>IF(OR(検索!J$5="00000",T45&amp;U45&amp;V45&amp;W45&amp;X45&lt;&gt;検索!J$5),0,1)</f>
        <v>0</v>
      </c>
      <c r="Z45" s="16">
        <f t="shared" si="3"/>
        <v>0</v>
      </c>
      <c r="AA45" s="13">
        <f>IF(OR(ISERROR(FIND(DBCS(検索!C$7),DBCS(B45))),検索!C$7=""),0,1)</f>
        <v>0</v>
      </c>
      <c r="AB45" s="13">
        <f>IF(OR(ISERROR(FIND(DBCS(検索!D$7),DBCS(C45))),検索!D$7=""),0,1)</f>
        <v>0</v>
      </c>
      <c r="AC45" s="13">
        <f>IF(OR(ISERROR(FIND(検索!E$7,D45)),検索!E$7=""),0,1)</f>
        <v>0</v>
      </c>
      <c r="AD45" s="13">
        <f>IF(OR(ISERROR(FIND(検索!F$7,E45)),検索!F$7=""),0,1)</f>
        <v>0</v>
      </c>
      <c r="AE45" s="13">
        <f>IF(OR(ISERROR(FIND(検索!G$7,F45)),検索!G$7=""),0,1)</f>
        <v>0</v>
      </c>
      <c r="AF45" s="15">
        <f>IF(OR(検索!J$7="00000",AA45&amp;AB45&amp;AC45&amp;AD45&amp;AE45&lt;&gt;検索!J$7),0,1)</f>
        <v>0</v>
      </c>
      <c r="AG45" s="16">
        <f t="shared" si="4"/>
        <v>0</v>
      </c>
      <c r="AH45" s="13">
        <f>IF(検索!K$3=0,R45,S45)</f>
        <v>0</v>
      </c>
      <c r="AI45" s="13">
        <f>IF(検索!K$5=0,Y45,Z45)</f>
        <v>0</v>
      </c>
      <c r="AJ45" s="13">
        <f>IF(検索!K$7=0,AF45,AG45)</f>
        <v>0</v>
      </c>
      <c r="AK45" s="20">
        <f>IF(IF(検索!J$5="00000",AH45,IF(検索!K$4=0,AH45+AI45,AH45*AI45)*IF(AND(検索!K$6=1,検索!J$7&lt;&gt;"00000"),AJ45,1)+IF(AND(検索!K$6=0,検索!J$7&lt;&gt;"00000"),AJ45,0))&gt;0,MAX($AK$2:AK44)+1,0)</f>
        <v>0</v>
      </c>
    </row>
    <row r="46" spans="1:37" ht="12.6" customHeight="1" x14ac:dyDescent="0.15">
      <c r="A46" s="9">
        <v>558</v>
      </c>
      <c r="B46" s="2" t="s">
        <v>766</v>
      </c>
      <c r="C46" s="2" t="s">
        <v>565</v>
      </c>
      <c r="D46" s="2" t="s">
        <v>673</v>
      </c>
      <c r="E46" s="10" t="s">
        <v>143</v>
      </c>
      <c r="F46" s="11" t="s">
        <v>767</v>
      </c>
      <c r="G46" s="2">
        <v>45</v>
      </c>
      <c r="H46" s="153">
        <f t="shared" si="0"/>
        <v>150000</v>
      </c>
      <c r="I46" s="23"/>
      <c r="J46" s="158">
        <f>IFERROR(INDEX(単価!D$3:G$16,MATCH(D46,単価!B$3:B$16,0),1+((I46&gt;29)+(I46&gt;59)+(I46&gt;89))*INDEX(単価!A:A,MATCH(D46,単価!B:B,0))),0)</f>
        <v>50000</v>
      </c>
      <c r="K46" s="153" t="str">
        <f>IFERROR(INDEX(単価!C:C,MATCH(D46,単価!B:B,0))&amp;IF(INDEX(単価!A:A,MATCH(D46,単価!B:B,0))=1,"（"&amp;INDEX(単価!D$2:G$2,1,1+(I46&gt;29)+(I46&gt;59)+(I46&gt;89))&amp;"）",""),D46)</f>
        <v>居宅介護</v>
      </c>
      <c r="L46" s="2">
        <f t="shared" ca="1" si="1"/>
        <v>553</v>
      </c>
      <c r="M46" s="14">
        <f>IF(OR(ISERROR(FIND(DBCS(検索!C$3),DBCS(B46))),検索!C$3=""),0,1)</f>
        <v>0</v>
      </c>
      <c r="N46" s="15">
        <f>IF(OR(ISERROR(FIND(DBCS(検索!D$3),DBCS(C46))),検索!D$3=""),0,1)</f>
        <v>0</v>
      </c>
      <c r="O46" s="15">
        <f>IF(OR(ISERROR(FIND(検索!E$3,D46)),検索!E$3=""),0,1)</f>
        <v>0</v>
      </c>
      <c r="P46" s="13">
        <f>IF(OR(ISERROR(FIND(検索!F$3,E46)),検索!F$3=""),0,1)</f>
        <v>0</v>
      </c>
      <c r="Q46" s="13">
        <f>IF(OR(ISERROR(FIND(検索!G$3,F46)),検索!G$3=""),0,1)</f>
        <v>0</v>
      </c>
      <c r="R46" s="13">
        <f>IF(OR(検索!J$3="00000",M46&amp;N46&amp;O46&amp;P46&amp;Q46&lt;&gt;検索!J$3),0,1)</f>
        <v>0</v>
      </c>
      <c r="S46" s="13">
        <f t="shared" si="2"/>
        <v>0</v>
      </c>
      <c r="T46" s="14">
        <f>IF(OR(ISERROR(FIND(DBCS(検索!C$5),DBCS(B46))),検索!C$5=""),0,1)</f>
        <v>0</v>
      </c>
      <c r="U46" s="15">
        <f>IF(OR(ISERROR(FIND(DBCS(検索!D$5),DBCS(C46))),検索!D$5=""),0,1)</f>
        <v>0</v>
      </c>
      <c r="V46" s="15">
        <f>IF(OR(ISERROR(FIND(検索!E$5,D46)),検索!E$5=""),0,1)</f>
        <v>0</v>
      </c>
      <c r="W46" s="15">
        <f>IF(OR(ISERROR(FIND(検索!F$5,E46)),検索!F$5=""),0,1)</f>
        <v>0</v>
      </c>
      <c r="X46" s="15">
        <f>IF(OR(ISERROR(FIND(検索!G$5,F46)),検索!G$5=""),0,1)</f>
        <v>0</v>
      </c>
      <c r="Y46" s="13">
        <f>IF(OR(検索!J$5="00000",T46&amp;U46&amp;V46&amp;W46&amp;X46&lt;&gt;検索!J$5),0,1)</f>
        <v>0</v>
      </c>
      <c r="Z46" s="16">
        <f t="shared" si="3"/>
        <v>0</v>
      </c>
      <c r="AA46" s="13">
        <f>IF(OR(ISERROR(FIND(DBCS(検索!C$7),DBCS(B46))),検索!C$7=""),0,1)</f>
        <v>0</v>
      </c>
      <c r="AB46" s="13">
        <f>IF(OR(ISERROR(FIND(DBCS(検索!D$7),DBCS(C46))),検索!D$7=""),0,1)</f>
        <v>0</v>
      </c>
      <c r="AC46" s="13">
        <f>IF(OR(ISERROR(FIND(検索!E$7,D46)),検索!E$7=""),0,1)</f>
        <v>0</v>
      </c>
      <c r="AD46" s="13">
        <f>IF(OR(ISERROR(FIND(検索!F$7,E46)),検索!F$7=""),0,1)</f>
        <v>0</v>
      </c>
      <c r="AE46" s="13">
        <f>IF(OR(ISERROR(FIND(検索!G$7,F46)),検索!G$7=""),0,1)</f>
        <v>0</v>
      </c>
      <c r="AF46" s="15">
        <f>IF(OR(検索!J$7="00000",AA46&amp;AB46&amp;AC46&amp;AD46&amp;AE46&lt;&gt;検索!J$7),0,1)</f>
        <v>0</v>
      </c>
      <c r="AG46" s="16">
        <f t="shared" si="4"/>
        <v>0</v>
      </c>
      <c r="AH46" s="13">
        <f>IF(検索!K$3=0,R46,S46)</f>
        <v>0</v>
      </c>
      <c r="AI46" s="13">
        <f>IF(検索!K$5=0,Y46,Z46)</f>
        <v>0</v>
      </c>
      <c r="AJ46" s="13">
        <f>IF(検索!K$7=0,AF46,AG46)</f>
        <v>0</v>
      </c>
      <c r="AK46" s="20">
        <f>IF(IF(検索!J$5="00000",AH46,IF(検索!K$4=0,AH46+AI46,AH46*AI46)*IF(AND(検索!K$6=1,検索!J$7&lt;&gt;"00000"),AJ46,1)+IF(AND(検索!K$6=0,検索!J$7&lt;&gt;"00000"),AJ46,0))&gt;0,MAX($AK$2:AK45)+1,0)</f>
        <v>0</v>
      </c>
    </row>
    <row r="47" spans="1:37" ht="12.6" customHeight="1" x14ac:dyDescent="0.15">
      <c r="A47" s="9">
        <v>563</v>
      </c>
      <c r="B47" s="2" t="s">
        <v>766</v>
      </c>
      <c r="C47" s="2" t="s">
        <v>566</v>
      </c>
      <c r="D47" s="2" t="s">
        <v>673</v>
      </c>
      <c r="E47" s="10" t="s">
        <v>114</v>
      </c>
      <c r="F47" s="11" t="s">
        <v>768</v>
      </c>
      <c r="G47" s="2">
        <v>46</v>
      </c>
      <c r="H47" s="153">
        <f t="shared" si="0"/>
        <v>150000</v>
      </c>
      <c r="I47" s="23"/>
      <c r="J47" s="158">
        <f>IFERROR(INDEX(単価!D$3:G$16,MATCH(D47,単価!B$3:B$16,0),1+((I47&gt;29)+(I47&gt;59)+(I47&gt;89))*INDEX(単価!A:A,MATCH(D47,単価!B:B,0))),0)</f>
        <v>50000</v>
      </c>
      <c r="K47" s="153" t="str">
        <f>IFERROR(INDEX(単価!C:C,MATCH(D47,単価!B:B,0))&amp;IF(INDEX(単価!A:A,MATCH(D47,単価!B:B,0))=1,"（"&amp;INDEX(単価!D$2:G$2,1,1+(I47&gt;29)+(I47&gt;59)+(I47&gt;89))&amp;"）",""),D47)</f>
        <v>居宅介護</v>
      </c>
      <c r="L47" s="2">
        <f t="shared" ca="1" si="1"/>
        <v>568</v>
      </c>
      <c r="M47" s="14">
        <f>IF(OR(ISERROR(FIND(DBCS(検索!C$3),DBCS(B47))),検索!C$3=""),0,1)</f>
        <v>0</v>
      </c>
      <c r="N47" s="15">
        <f>IF(OR(ISERROR(FIND(DBCS(検索!D$3),DBCS(C47))),検索!D$3=""),0,1)</f>
        <v>0</v>
      </c>
      <c r="O47" s="15">
        <f>IF(OR(ISERROR(FIND(検索!E$3,D47)),検索!E$3=""),0,1)</f>
        <v>0</v>
      </c>
      <c r="P47" s="13">
        <f>IF(OR(ISERROR(FIND(検索!F$3,E47)),検索!F$3=""),0,1)</f>
        <v>0</v>
      </c>
      <c r="Q47" s="13">
        <f>IF(OR(ISERROR(FIND(検索!G$3,F47)),検索!G$3=""),0,1)</f>
        <v>0</v>
      </c>
      <c r="R47" s="13">
        <f>IF(OR(検索!J$3="00000",M47&amp;N47&amp;O47&amp;P47&amp;Q47&lt;&gt;検索!J$3),0,1)</f>
        <v>0</v>
      </c>
      <c r="S47" s="13">
        <f t="shared" si="2"/>
        <v>0</v>
      </c>
      <c r="T47" s="14">
        <f>IF(OR(ISERROR(FIND(DBCS(検索!C$5),DBCS(B47))),検索!C$5=""),0,1)</f>
        <v>0</v>
      </c>
      <c r="U47" s="15">
        <f>IF(OR(ISERROR(FIND(DBCS(検索!D$5),DBCS(C47))),検索!D$5=""),0,1)</f>
        <v>0</v>
      </c>
      <c r="V47" s="15">
        <f>IF(OR(ISERROR(FIND(検索!E$5,D47)),検索!E$5=""),0,1)</f>
        <v>0</v>
      </c>
      <c r="W47" s="15">
        <f>IF(OR(ISERROR(FIND(検索!F$5,E47)),検索!F$5=""),0,1)</f>
        <v>0</v>
      </c>
      <c r="X47" s="15">
        <f>IF(OR(ISERROR(FIND(検索!G$5,F47)),検索!G$5=""),0,1)</f>
        <v>0</v>
      </c>
      <c r="Y47" s="13">
        <f>IF(OR(検索!J$5="00000",T47&amp;U47&amp;V47&amp;W47&amp;X47&lt;&gt;検索!J$5),0,1)</f>
        <v>0</v>
      </c>
      <c r="Z47" s="16">
        <f t="shared" si="3"/>
        <v>0</v>
      </c>
      <c r="AA47" s="13">
        <f>IF(OR(ISERROR(FIND(DBCS(検索!C$7),DBCS(B47))),検索!C$7=""),0,1)</f>
        <v>0</v>
      </c>
      <c r="AB47" s="13">
        <f>IF(OR(ISERROR(FIND(DBCS(検索!D$7),DBCS(C47))),検索!D$7=""),0,1)</f>
        <v>0</v>
      </c>
      <c r="AC47" s="13">
        <f>IF(OR(ISERROR(FIND(検索!E$7,D47)),検索!E$7=""),0,1)</f>
        <v>0</v>
      </c>
      <c r="AD47" s="13">
        <f>IF(OR(ISERROR(FIND(検索!F$7,E47)),検索!F$7=""),0,1)</f>
        <v>0</v>
      </c>
      <c r="AE47" s="13">
        <f>IF(OR(ISERROR(FIND(検索!G$7,F47)),検索!G$7=""),0,1)</f>
        <v>0</v>
      </c>
      <c r="AF47" s="15">
        <f>IF(OR(検索!J$7="00000",AA47&amp;AB47&amp;AC47&amp;AD47&amp;AE47&lt;&gt;検索!J$7),0,1)</f>
        <v>0</v>
      </c>
      <c r="AG47" s="16">
        <f t="shared" si="4"/>
        <v>0</v>
      </c>
      <c r="AH47" s="13">
        <f>IF(検索!K$3=0,R47,S47)</f>
        <v>0</v>
      </c>
      <c r="AI47" s="13">
        <f>IF(検索!K$5=0,Y47,Z47)</f>
        <v>0</v>
      </c>
      <c r="AJ47" s="13">
        <f>IF(検索!K$7=0,AF47,AG47)</f>
        <v>0</v>
      </c>
      <c r="AK47" s="20">
        <f>IF(IF(検索!J$5="00000",AH47,IF(検索!K$4=0,AH47+AI47,AH47*AI47)*IF(AND(検索!K$6=1,検索!J$7&lt;&gt;"00000"),AJ47,1)+IF(AND(検索!K$6=0,検索!J$7&lt;&gt;"00000"),AJ47,0))&gt;0,MAX($AK$2:AK46)+1,0)</f>
        <v>0</v>
      </c>
    </row>
    <row r="48" spans="1:37" ht="12.6" customHeight="1" x14ac:dyDescent="0.15">
      <c r="A48" s="9">
        <v>571</v>
      </c>
      <c r="B48" s="2" t="s">
        <v>766</v>
      </c>
      <c r="C48" s="2" t="s">
        <v>567</v>
      </c>
      <c r="D48" s="2" t="s">
        <v>673</v>
      </c>
      <c r="E48" s="10" t="s">
        <v>490</v>
      </c>
      <c r="F48" s="11" t="s">
        <v>769</v>
      </c>
      <c r="G48" s="2">
        <v>47</v>
      </c>
      <c r="H48" s="153">
        <f t="shared" si="0"/>
        <v>150000</v>
      </c>
      <c r="I48" s="23"/>
      <c r="J48" s="158">
        <f>IFERROR(INDEX(単価!D$3:G$16,MATCH(D48,単価!B$3:B$16,0),1+((I48&gt;29)+(I48&gt;59)+(I48&gt;89))*INDEX(単価!A:A,MATCH(D48,単価!B:B,0))),0)</f>
        <v>50000</v>
      </c>
      <c r="K48" s="153" t="str">
        <f>IFERROR(INDEX(単価!C:C,MATCH(D48,単価!B:B,0))&amp;IF(INDEX(単価!A:A,MATCH(D48,単価!B:B,0))=1,"（"&amp;INDEX(単価!D$2:G$2,1,1+(I48&gt;29)+(I48&gt;59)+(I48&gt;89))&amp;"）",""),D48)</f>
        <v>居宅介護</v>
      </c>
      <c r="L48" s="2">
        <f t="shared" ca="1" si="1"/>
        <v>571</v>
      </c>
      <c r="M48" s="14">
        <f>IF(OR(ISERROR(FIND(DBCS(検索!C$3),DBCS(B48))),検索!C$3=""),0,1)</f>
        <v>0</v>
      </c>
      <c r="N48" s="15">
        <f>IF(OR(ISERROR(FIND(DBCS(検索!D$3),DBCS(C48))),検索!D$3=""),0,1)</f>
        <v>0</v>
      </c>
      <c r="O48" s="15">
        <f>IF(OR(ISERROR(FIND(検索!E$3,D48)),検索!E$3=""),0,1)</f>
        <v>0</v>
      </c>
      <c r="P48" s="13">
        <f>IF(OR(ISERROR(FIND(検索!F$3,E48)),検索!F$3=""),0,1)</f>
        <v>0</v>
      </c>
      <c r="Q48" s="13">
        <f>IF(OR(ISERROR(FIND(検索!G$3,F48)),検索!G$3=""),0,1)</f>
        <v>0</v>
      </c>
      <c r="R48" s="13">
        <f>IF(OR(検索!J$3="00000",M48&amp;N48&amp;O48&amp;P48&amp;Q48&lt;&gt;検索!J$3),0,1)</f>
        <v>0</v>
      </c>
      <c r="S48" s="13">
        <f t="shared" si="2"/>
        <v>0</v>
      </c>
      <c r="T48" s="14">
        <f>IF(OR(ISERROR(FIND(DBCS(検索!C$5),DBCS(B48))),検索!C$5=""),0,1)</f>
        <v>0</v>
      </c>
      <c r="U48" s="15">
        <f>IF(OR(ISERROR(FIND(DBCS(検索!D$5),DBCS(C48))),検索!D$5=""),0,1)</f>
        <v>0</v>
      </c>
      <c r="V48" s="15">
        <f>IF(OR(ISERROR(FIND(検索!E$5,D48)),検索!E$5=""),0,1)</f>
        <v>0</v>
      </c>
      <c r="W48" s="15">
        <f>IF(OR(ISERROR(FIND(検索!F$5,E48)),検索!F$5=""),0,1)</f>
        <v>0</v>
      </c>
      <c r="X48" s="15">
        <f>IF(OR(ISERROR(FIND(検索!G$5,F48)),検索!G$5=""),0,1)</f>
        <v>0</v>
      </c>
      <c r="Y48" s="13">
        <f>IF(OR(検索!J$5="00000",T48&amp;U48&amp;V48&amp;W48&amp;X48&lt;&gt;検索!J$5),0,1)</f>
        <v>0</v>
      </c>
      <c r="Z48" s="16">
        <f t="shared" si="3"/>
        <v>0</v>
      </c>
      <c r="AA48" s="13">
        <f>IF(OR(ISERROR(FIND(DBCS(検索!C$7),DBCS(B48))),検索!C$7=""),0,1)</f>
        <v>0</v>
      </c>
      <c r="AB48" s="13">
        <f>IF(OR(ISERROR(FIND(DBCS(検索!D$7),DBCS(C48))),検索!D$7=""),0,1)</f>
        <v>0</v>
      </c>
      <c r="AC48" s="13">
        <f>IF(OR(ISERROR(FIND(検索!E$7,D48)),検索!E$7=""),0,1)</f>
        <v>0</v>
      </c>
      <c r="AD48" s="13">
        <f>IF(OR(ISERROR(FIND(検索!F$7,E48)),検索!F$7=""),0,1)</f>
        <v>0</v>
      </c>
      <c r="AE48" s="13">
        <f>IF(OR(ISERROR(FIND(検索!G$7,F48)),検索!G$7=""),0,1)</f>
        <v>0</v>
      </c>
      <c r="AF48" s="15">
        <f>IF(OR(検索!J$7="00000",AA48&amp;AB48&amp;AC48&amp;AD48&amp;AE48&lt;&gt;検索!J$7),0,1)</f>
        <v>0</v>
      </c>
      <c r="AG48" s="16">
        <f t="shared" si="4"/>
        <v>0</v>
      </c>
      <c r="AH48" s="13">
        <f>IF(検索!K$3=0,R48,S48)</f>
        <v>0</v>
      </c>
      <c r="AI48" s="13">
        <f>IF(検索!K$5=0,Y48,Z48)</f>
        <v>0</v>
      </c>
      <c r="AJ48" s="13">
        <f>IF(検索!K$7=0,AF48,AG48)</f>
        <v>0</v>
      </c>
      <c r="AK48" s="20">
        <f>IF(IF(検索!J$5="00000",AH48,IF(検索!K$4=0,AH48+AI48,AH48*AI48)*IF(AND(検索!K$6=1,検索!J$7&lt;&gt;"00000"),AJ48,1)+IF(AND(検索!K$6=0,検索!J$7&lt;&gt;"00000"),AJ48,0))&gt;0,MAX($AK$2:AK47)+1,0)</f>
        <v>0</v>
      </c>
    </row>
    <row r="49" spans="1:37" ht="12.6" customHeight="1" x14ac:dyDescent="0.15">
      <c r="A49" s="9">
        <v>589</v>
      </c>
      <c r="B49" s="2" t="s">
        <v>770</v>
      </c>
      <c r="C49" s="2" t="s">
        <v>606</v>
      </c>
      <c r="D49" s="2" t="s">
        <v>673</v>
      </c>
      <c r="E49" s="10" t="s">
        <v>95</v>
      </c>
      <c r="F49" s="11" t="s">
        <v>771</v>
      </c>
      <c r="G49" s="2">
        <v>48</v>
      </c>
      <c r="H49" s="153">
        <f t="shared" si="0"/>
        <v>50000</v>
      </c>
      <c r="I49" s="23"/>
      <c r="J49" s="158">
        <f>IFERROR(INDEX(単価!D$3:G$16,MATCH(D49,単価!B$3:B$16,0),1+((I49&gt;29)+(I49&gt;59)+(I49&gt;89))*INDEX(単価!A:A,MATCH(D49,単価!B:B,0))),0)</f>
        <v>50000</v>
      </c>
      <c r="K49" s="153" t="str">
        <f>IFERROR(INDEX(単価!C:C,MATCH(D49,単価!B:B,0))&amp;IF(INDEX(単価!A:A,MATCH(D49,単価!B:B,0))=1,"（"&amp;INDEX(単価!D$2:G$2,1,1+(I49&gt;29)+(I49&gt;59)+(I49&gt;89))&amp;"）",""),D49)</f>
        <v>居宅介護</v>
      </c>
      <c r="L49" s="2">
        <f t="shared" ca="1" si="1"/>
        <v>581</v>
      </c>
      <c r="M49" s="14">
        <f>IF(OR(ISERROR(FIND(DBCS(検索!C$3),DBCS(B49))),検索!C$3=""),0,1)</f>
        <v>0</v>
      </c>
      <c r="N49" s="15">
        <f>IF(OR(ISERROR(FIND(DBCS(検索!D$3),DBCS(C49))),検索!D$3=""),0,1)</f>
        <v>0</v>
      </c>
      <c r="O49" s="15">
        <f>IF(OR(ISERROR(FIND(検索!E$3,D49)),検索!E$3=""),0,1)</f>
        <v>0</v>
      </c>
      <c r="P49" s="13">
        <f>IF(OR(ISERROR(FIND(検索!F$3,E49)),検索!F$3=""),0,1)</f>
        <v>0</v>
      </c>
      <c r="Q49" s="13">
        <f>IF(OR(ISERROR(FIND(検索!G$3,F49)),検索!G$3=""),0,1)</f>
        <v>0</v>
      </c>
      <c r="R49" s="13">
        <f>IF(OR(検索!J$3="00000",M49&amp;N49&amp;O49&amp;P49&amp;Q49&lt;&gt;検索!J$3),0,1)</f>
        <v>0</v>
      </c>
      <c r="S49" s="13">
        <f t="shared" si="2"/>
        <v>0</v>
      </c>
      <c r="T49" s="14">
        <f>IF(OR(ISERROR(FIND(DBCS(検索!C$5),DBCS(B49))),検索!C$5=""),0,1)</f>
        <v>0</v>
      </c>
      <c r="U49" s="15">
        <f>IF(OR(ISERROR(FIND(DBCS(検索!D$5),DBCS(C49))),検索!D$5=""),0,1)</f>
        <v>0</v>
      </c>
      <c r="V49" s="15">
        <f>IF(OR(ISERROR(FIND(検索!E$5,D49)),検索!E$5=""),0,1)</f>
        <v>0</v>
      </c>
      <c r="W49" s="15">
        <f>IF(OR(ISERROR(FIND(検索!F$5,E49)),検索!F$5=""),0,1)</f>
        <v>0</v>
      </c>
      <c r="X49" s="15">
        <f>IF(OR(ISERROR(FIND(検索!G$5,F49)),検索!G$5=""),0,1)</f>
        <v>0</v>
      </c>
      <c r="Y49" s="13">
        <f>IF(OR(検索!J$5="00000",T49&amp;U49&amp;V49&amp;W49&amp;X49&lt;&gt;検索!J$5),0,1)</f>
        <v>0</v>
      </c>
      <c r="Z49" s="16">
        <f t="shared" si="3"/>
        <v>0</v>
      </c>
      <c r="AA49" s="13">
        <f>IF(OR(ISERROR(FIND(DBCS(検索!C$7),DBCS(B49))),検索!C$7=""),0,1)</f>
        <v>0</v>
      </c>
      <c r="AB49" s="13">
        <f>IF(OR(ISERROR(FIND(DBCS(検索!D$7),DBCS(C49))),検索!D$7=""),0,1)</f>
        <v>0</v>
      </c>
      <c r="AC49" s="13">
        <f>IF(OR(ISERROR(FIND(検索!E$7,D49)),検索!E$7=""),0,1)</f>
        <v>0</v>
      </c>
      <c r="AD49" s="13">
        <f>IF(OR(ISERROR(FIND(検索!F$7,E49)),検索!F$7=""),0,1)</f>
        <v>0</v>
      </c>
      <c r="AE49" s="13">
        <f>IF(OR(ISERROR(FIND(検索!G$7,F49)),検索!G$7=""),0,1)</f>
        <v>0</v>
      </c>
      <c r="AF49" s="15">
        <f>IF(OR(検索!J$7="00000",AA49&amp;AB49&amp;AC49&amp;AD49&amp;AE49&lt;&gt;検索!J$7),0,1)</f>
        <v>0</v>
      </c>
      <c r="AG49" s="16">
        <f t="shared" si="4"/>
        <v>0</v>
      </c>
      <c r="AH49" s="13">
        <f>IF(検索!K$3=0,R49,S49)</f>
        <v>0</v>
      </c>
      <c r="AI49" s="13">
        <f>IF(検索!K$5=0,Y49,Z49)</f>
        <v>0</v>
      </c>
      <c r="AJ49" s="13">
        <f>IF(検索!K$7=0,AF49,AG49)</f>
        <v>0</v>
      </c>
      <c r="AK49" s="20">
        <f>IF(IF(検索!J$5="00000",AH49,IF(検索!K$4=0,AH49+AI49,AH49*AI49)*IF(AND(検索!K$6=1,検索!J$7&lt;&gt;"00000"),AJ49,1)+IF(AND(検索!K$6=0,検索!J$7&lt;&gt;"00000"),AJ49,0))&gt;0,MAX($AK$2:AK48)+1,0)</f>
        <v>0</v>
      </c>
    </row>
    <row r="50" spans="1:37" ht="12.6" customHeight="1" x14ac:dyDescent="0.15">
      <c r="A50" s="9">
        <v>597</v>
      </c>
      <c r="B50" s="2" t="s">
        <v>772</v>
      </c>
      <c r="C50" s="2" t="s">
        <v>481</v>
      </c>
      <c r="D50" s="2" t="s">
        <v>673</v>
      </c>
      <c r="E50" s="10" t="s">
        <v>109</v>
      </c>
      <c r="F50" s="11" t="s">
        <v>773</v>
      </c>
      <c r="G50" s="2">
        <v>49</v>
      </c>
      <c r="H50" s="153">
        <f t="shared" si="0"/>
        <v>200000</v>
      </c>
      <c r="I50" s="23"/>
      <c r="J50" s="158">
        <f>IFERROR(INDEX(単価!D$3:G$16,MATCH(D50,単価!B$3:B$16,0),1+((I50&gt;29)+(I50&gt;59)+(I50&gt;89))*INDEX(単価!A:A,MATCH(D50,単価!B:B,0))),0)</f>
        <v>50000</v>
      </c>
      <c r="K50" s="153" t="str">
        <f>IFERROR(INDEX(単価!C:C,MATCH(D50,単価!B:B,0))&amp;IF(INDEX(単価!A:A,MATCH(D50,単価!B:B,0))=1,"（"&amp;INDEX(単価!D$2:G$2,1,1+(I50&gt;29)+(I50&gt;59)+(I50&gt;89))&amp;"）",""),D50)</f>
        <v>居宅介護</v>
      </c>
      <c r="L50" s="2">
        <f t="shared" ca="1" si="1"/>
        <v>590</v>
      </c>
      <c r="M50" s="14">
        <f>IF(OR(ISERROR(FIND(DBCS(検索!C$3),DBCS(B50))),検索!C$3=""),0,1)</f>
        <v>0</v>
      </c>
      <c r="N50" s="15">
        <f>IF(OR(ISERROR(FIND(DBCS(検索!D$3),DBCS(C50))),検索!D$3=""),0,1)</f>
        <v>0</v>
      </c>
      <c r="O50" s="15">
        <f>IF(OR(ISERROR(FIND(検索!E$3,D50)),検索!E$3=""),0,1)</f>
        <v>0</v>
      </c>
      <c r="P50" s="13">
        <f>IF(OR(ISERROR(FIND(検索!F$3,E50)),検索!F$3=""),0,1)</f>
        <v>0</v>
      </c>
      <c r="Q50" s="13">
        <f>IF(OR(ISERROR(FIND(検索!G$3,F50)),検索!G$3=""),0,1)</f>
        <v>0</v>
      </c>
      <c r="R50" s="13">
        <f>IF(OR(検索!J$3="00000",M50&amp;N50&amp;O50&amp;P50&amp;Q50&lt;&gt;検索!J$3),0,1)</f>
        <v>0</v>
      </c>
      <c r="S50" s="13">
        <f t="shared" si="2"/>
        <v>0</v>
      </c>
      <c r="T50" s="14">
        <f>IF(OR(ISERROR(FIND(DBCS(検索!C$5),DBCS(B50))),検索!C$5=""),0,1)</f>
        <v>0</v>
      </c>
      <c r="U50" s="15">
        <f>IF(OR(ISERROR(FIND(DBCS(検索!D$5),DBCS(C50))),検索!D$5=""),0,1)</f>
        <v>0</v>
      </c>
      <c r="V50" s="15">
        <f>IF(OR(ISERROR(FIND(検索!E$5,D50)),検索!E$5=""),0,1)</f>
        <v>0</v>
      </c>
      <c r="W50" s="15">
        <f>IF(OR(ISERROR(FIND(検索!F$5,E50)),検索!F$5=""),0,1)</f>
        <v>0</v>
      </c>
      <c r="X50" s="15">
        <f>IF(OR(ISERROR(FIND(検索!G$5,F50)),検索!G$5=""),0,1)</f>
        <v>0</v>
      </c>
      <c r="Y50" s="13">
        <f>IF(OR(検索!J$5="00000",T50&amp;U50&amp;V50&amp;W50&amp;X50&lt;&gt;検索!J$5),0,1)</f>
        <v>0</v>
      </c>
      <c r="Z50" s="16">
        <f t="shared" si="3"/>
        <v>0</v>
      </c>
      <c r="AA50" s="13">
        <f>IF(OR(ISERROR(FIND(DBCS(検索!C$7),DBCS(B50))),検索!C$7=""),0,1)</f>
        <v>0</v>
      </c>
      <c r="AB50" s="13">
        <f>IF(OR(ISERROR(FIND(DBCS(検索!D$7),DBCS(C50))),検索!D$7=""),0,1)</f>
        <v>0</v>
      </c>
      <c r="AC50" s="13">
        <f>IF(OR(ISERROR(FIND(検索!E$7,D50)),検索!E$7=""),0,1)</f>
        <v>0</v>
      </c>
      <c r="AD50" s="13">
        <f>IF(OR(ISERROR(FIND(検索!F$7,E50)),検索!F$7=""),0,1)</f>
        <v>0</v>
      </c>
      <c r="AE50" s="13">
        <f>IF(OR(ISERROR(FIND(検索!G$7,F50)),検索!G$7=""),0,1)</f>
        <v>0</v>
      </c>
      <c r="AF50" s="15">
        <f>IF(OR(検索!J$7="00000",AA50&amp;AB50&amp;AC50&amp;AD50&amp;AE50&lt;&gt;検索!J$7),0,1)</f>
        <v>0</v>
      </c>
      <c r="AG50" s="16">
        <f t="shared" si="4"/>
        <v>0</v>
      </c>
      <c r="AH50" s="13">
        <f>IF(検索!K$3=0,R50,S50)</f>
        <v>0</v>
      </c>
      <c r="AI50" s="13">
        <f>IF(検索!K$5=0,Y50,Z50)</f>
        <v>0</v>
      </c>
      <c r="AJ50" s="13">
        <f>IF(検索!K$7=0,AF50,AG50)</f>
        <v>0</v>
      </c>
      <c r="AK50" s="20">
        <f>IF(IF(検索!J$5="00000",AH50,IF(検索!K$4=0,AH50+AI50,AH50*AI50)*IF(AND(検索!K$6=1,検索!J$7&lt;&gt;"00000"),AJ50,1)+IF(AND(検索!K$6=0,検索!J$7&lt;&gt;"00000"),AJ50,0))&gt;0,MAX($AK$2:AK49)+1,0)</f>
        <v>0</v>
      </c>
    </row>
    <row r="51" spans="1:37" ht="12.6" customHeight="1" x14ac:dyDescent="0.15">
      <c r="A51" s="9">
        <v>600</v>
      </c>
      <c r="B51" s="2" t="s">
        <v>774</v>
      </c>
      <c r="C51" s="2" t="s">
        <v>582</v>
      </c>
      <c r="D51" s="2" t="s">
        <v>673</v>
      </c>
      <c r="E51" s="10" t="s">
        <v>48</v>
      </c>
      <c r="F51" s="11" t="s">
        <v>775</v>
      </c>
      <c r="G51" s="2">
        <v>50</v>
      </c>
      <c r="H51" s="153">
        <f t="shared" si="0"/>
        <v>50000</v>
      </c>
      <c r="I51" s="23"/>
      <c r="J51" s="158">
        <f>IFERROR(INDEX(単価!D$3:G$16,MATCH(D51,単価!B$3:B$16,0),1+((I51&gt;29)+(I51&gt;59)+(I51&gt;89))*INDEX(単価!A:A,MATCH(D51,単価!B:B,0))),0)</f>
        <v>50000</v>
      </c>
      <c r="K51" s="153" t="str">
        <f>IFERROR(INDEX(単価!C:C,MATCH(D51,単価!B:B,0))&amp;IF(INDEX(単価!A:A,MATCH(D51,単価!B:B,0))=1,"（"&amp;INDEX(単価!D$2:G$2,1,1+(I51&gt;29)+(I51&gt;59)+(I51&gt;89))&amp;"）",""),D51)</f>
        <v>居宅介護</v>
      </c>
      <c r="L51" s="2">
        <f t="shared" ca="1" si="1"/>
        <v>605</v>
      </c>
      <c r="M51" s="14">
        <f>IF(OR(ISERROR(FIND(DBCS(検索!C$3),DBCS(B51))),検索!C$3=""),0,1)</f>
        <v>0</v>
      </c>
      <c r="N51" s="15">
        <f>IF(OR(ISERROR(FIND(DBCS(検索!D$3),DBCS(C51))),検索!D$3=""),0,1)</f>
        <v>0</v>
      </c>
      <c r="O51" s="15">
        <f>IF(OR(ISERROR(FIND(検索!E$3,D51)),検索!E$3=""),0,1)</f>
        <v>0</v>
      </c>
      <c r="P51" s="13">
        <f>IF(OR(ISERROR(FIND(検索!F$3,E51)),検索!F$3=""),0,1)</f>
        <v>0</v>
      </c>
      <c r="Q51" s="13">
        <f>IF(OR(ISERROR(FIND(検索!G$3,F51)),検索!G$3=""),0,1)</f>
        <v>0</v>
      </c>
      <c r="R51" s="13">
        <f>IF(OR(検索!J$3="00000",M51&amp;N51&amp;O51&amp;P51&amp;Q51&lt;&gt;検索!J$3),0,1)</f>
        <v>0</v>
      </c>
      <c r="S51" s="13">
        <f t="shared" si="2"/>
        <v>0</v>
      </c>
      <c r="T51" s="14">
        <f>IF(OR(ISERROR(FIND(DBCS(検索!C$5),DBCS(B51))),検索!C$5=""),0,1)</f>
        <v>0</v>
      </c>
      <c r="U51" s="15">
        <f>IF(OR(ISERROR(FIND(DBCS(検索!D$5),DBCS(C51))),検索!D$5=""),0,1)</f>
        <v>0</v>
      </c>
      <c r="V51" s="15">
        <f>IF(OR(ISERROR(FIND(検索!E$5,D51)),検索!E$5=""),0,1)</f>
        <v>0</v>
      </c>
      <c r="W51" s="15">
        <f>IF(OR(ISERROR(FIND(検索!F$5,E51)),検索!F$5=""),0,1)</f>
        <v>0</v>
      </c>
      <c r="X51" s="15">
        <f>IF(OR(ISERROR(FIND(検索!G$5,F51)),検索!G$5=""),0,1)</f>
        <v>0</v>
      </c>
      <c r="Y51" s="13">
        <f>IF(OR(検索!J$5="00000",T51&amp;U51&amp;V51&amp;W51&amp;X51&lt;&gt;検索!J$5),0,1)</f>
        <v>0</v>
      </c>
      <c r="Z51" s="16">
        <f t="shared" si="3"/>
        <v>0</v>
      </c>
      <c r="AA51" s="13">
        <f>IF(OR(ISERROR(FIND(DBCS(検索!C$7),DBCS(B51))),検索!C$7=""),0,1)</f>
        <v>0</v>
      </c>
      <c r="AB51" s="13">
        <f>IF(OR(ISERROR(FIND(DBCS(検索!D$7),DBCS(C51))),検索!D$7=""),0,1)</f>
        <v>0</v>
      </c>
      <c r="AC51" s="13">
        <f>IF(OR(ISERROR(FIND(検索!E$7,D51)),検索!E$7=""),0,1)</f>
        <v>0</v>
      </c>
      <c r="AD51" s="13">
        <f>IF(OR(ISERROR(FIND(検索!F$7,E51)),検索!F$7=""),0,1)</f>
        <v>0</v>
      </c>
      <c r="AE51" s="13">
        <f>IF(OR(ISERROR(FIND(検索!G$7,F51)),検索!G$7=""),0,1)</f>
        <v>0</v>
      </c>
      <c r="AF51" s="15">
        <f>IF(OR(検索!J$7="00000",AA51&amp;AB51&amp;AC51&amp;AD51&amp;AE51&lt;&gt;検索!J$7),0,1)</f>
        <v>0</v>
      </c>
      <c r="AG51" s="16">
        <f t="shared" si="4"/>
        <v>0</v>
      </c>
      <c r="AH51" s="13">
        <f>IF(検索!K$3=0,R51,S51)</f>
        <v>0</v>
      </c>
      <c r="AI51" s="13">
        <f>IF(検索!K$5=0,Y51,Z51)</f>
        <v>0</v>
      </c>
      <c r="AJ51" s="13">
        <f>IF(検索!K$7=0,AF51,AG51)</f>
        <v>0</v>
      </c>
      <c r="AK51" s="20">
        <f>IF(IF(検索!J$5="00000",AH51,IF(検索!K$4=0,AH51+AI51,AH51*AI51)*IF(AND(検索!K$6=1,検索!J$7&lt;&gt;"00000"),AJ51,1)+IF(AND(検索!K$6=0,検索!J$7&lt;&gt;"00000"),AJ51,0))&gt;0,MAX($AK$2:AK50)+1,0)</f>
        <v>0</v>
      </c>
    </row>
    <row r="52" spans="1:37" ht="12.6" customHeight="1" x14ac:dyDescent="0.15">
      <c r="A52" s="9">
        <v>610</v>
      </c>
      <c r="B52" s="2" t="s">
        <v>776</v>
      </c>
      <c r="C52" s="2" t="s">
        <v>604</v>
      </c>
      <c r="D52" s="2" t="s">
        <v>673</v>
      </c>
      <c r="E52" s="10" t="s">
        <v>162</v>
      </c>
      <c r="F52" s="11" t="s">
        <v>777</v>
      </c>
      <c r="G52" s="2">
        <v>51</v>
      </c>
      <c r="H52" s="153">
        <f t="shared" si="0"/>
        <v>50000</v>
      </c>
      <c r="I52" s="23"/>
      <c r="J52" s="158">
        <f>IFERROR(INDEX(単価!D$3:G$16,MATCH(D52,単価!B$3:B$16,0),1+((I52&gt;29)+(I52&gt;59)+(I52&gt;89))*INDEX(単価!A:A,MATCH(D52,単価!B:B,0))),0)</f>
        <v>50000</v>
      </c>
      <c r="K52" s="153" t="str">
        <f>IFERROR(INDEX(単価!C:C,MATCH(D52,単価!B:B,0))&amp;IF(INDEX(単価!A:A,MATCH(D52,単価!B:B,0))=1,"（"&amp;INDEX(単価!D$2:G$2,1,1+(I52&gt;29)+(I52&gt;59)+(I52&gt;89))&amp;"）",""),D52)</f>
        <v>居宅介護</v>
      </c>
      <c r="L52" s="2">
        <f t="shared" ca="1" si="1"/>
        <v>619</v>
      </c>
      <c r="M52" s="14">
        <f>IF(OR(ISERROR(FIND(DBCS(検索!C$3),DBCS(B52))),検索!C$3=""),0,1)</f>
        <v>0</v>
      </c>
      <c r="N52" s="15">
        <f>IF(OR(ISERROR(FIND(DBCS(検索!D$3),DBCS(C52))),検索!D$3=""),0,1)</f>
        <v>0</v>
      </c>
      <c r="O52" s="15">
        <f>IF(OR(ISERROR(FIND(検索!E$3,D52)),検索!E$3=""),0,1)</f>
        <v>0</v>
      </c>
      <c r="P52" s="13">
        <f>IF(OR(ISERROR(FIND(検索!F$3,E52)),検索!F$3=""),0,1)</f>
        <v>0</v>
      </c>
      <c r="Q52" s="13">
        <f>IF(OR(ISERROR(FIND(検索!G$3,F52)),検索!G$3=""),0,1)</f>
        <v>0</v>
      </c>
      <c r="R52" s="13">
        <f>IF(OR(検索!J$3="00000",M52&amp;N52&amp;O52&amp;P52&amp;Q52&lt;&gt;検索!J$3),0,1)</f>
        <v>0</v>
      </c>
      <c r="S52" s="13">
        <f t="shared" si="2"/>
        <v>0</v>
      </c>
      <c r="T52" s="14">
        <f>IF(OR(ISERROR(FIND(DBCS(検索!C$5),DBCS(B52))),検索!C$5=""),0,1)</f>
        <v>0</v>
      </c>
      <c r="U52" s="15">
        <f>IF(OR(ISERROR(FIND(DBCS(検索!D$5),DBCS(C52))),検索!D$5=""),0,1)</f>
        <v>0</v>
      </c>
      <c r="V52" s="15">
        <f>IF(OR(ISERROR(FIND(検索!E$5,D52)),検索!E$5=""),0,1)</f>
        <v>0</v>
      </c>
      <c r="W52" s="15">
        <f>IF(OR(ISERROR(FIND(検索!F$5,E52)),検索!F$5=""),0,1)</f>
        <v>0</v>
      </c>
      <c r="X52" s="15">
        <f>IF(OR(ISERROR(FIND(検索!G$5,F52)),検索!G$5=""),0,1)</f>
        <v>0</v>
      </c>
      <c r="Y52" s="13">
        <f>IF(OR(検索!J$5="00000",T52&amp;U52&amp;V52&amp;W52&amp;X52&lt;&gt;検索!J$5),0,1)</f>
        <v>0</v>
      </c>
      <c r="Z52" s="16">
        <f t="shared" si="3"/>
        <v>0</v>
      </c>
      <c r="AA52" s="13">
        <f>IF(OR(ISERROR(FIND(DBCS(検索!C$7),DBCS(B52))),検索!C$7=""),0,1)</f>
        <v>0</v>
      </c>
      <c r="AB52" s="13">
        <f>IF(OR(ISERROR(FIND(DBCS(検索!D$7),DBCS(C52))),検索!D$7=""),0,1)</f>
        <v>0</v>
      </c>
      <c r="AC52" s="13">
        <f>IF(OR(ISERROR(FIND(検索!E$7,D52)),検索!E$7=""),0,1)</f>
        <v>0</v>
      </c>
      <c r="AD52" s="13">
        <f>IF(OR(ISERROR(FIND(検索!F$7,E52)),検索!F$7=""),0,1)</f>
        <v>0</v>
      </c>
      <c r="AE52" s="13">
        <f>IF(OR(ISERROR(FIND(検索!G$7,F52)),検索!G$7=""),0,1)</f>
        <v>0</v>
      </c>
      <c r="AF52" s="15">
        <f>IF(OR(検索!J$7="00000",AA52&amp;AB52&amp;AC52&amp;AD52&amp;AE52&lt;&gt;検索!J$7),0,1)</f>
        <v>0</v>
      </c>
      <c r="AG52" s="16">
        <f t="shared" si="4"/>
        <v>0</v>
      </c>
      <c r="AH52" s="13">
        <f>IF(検索!K$3=0,R52,S52)</f>
        <v>0</v>
      </c>
      <c r="AI52" s="13">
        <f>IF(検索!K$5=0,Y52,Z52)</f>
        <v>0</v>
      </c>
      <c r="AJ52" s="13">
        <f>IF(検索!K$7=0,AF52,AG52)</f>
        <v>0</v>
      </c>
      <c r="AK52" s="20">
        <f>IF(IF(検索!J$5="00000",AH52,IF(検索!K$4=0,AH52+AI52,AH52*AI52)*IF(AND(検索!K$6=1,検索!J$7&lt;&gt;"00000"),AJ52,1)+IF(AND(検索!K$6=0,検索!J$7&lt;&gt;"00000"),AJ52,0))&gt;0,MAX($AK$2:AK51)+1,0)</f>
        <v>0</v>
      </c>
    </row>
    <row r="53" spans="1:37" ht="12.6" customHeight="1" x14ac:dyDescent="0.15">
      <c r="A53" s="9">
        <v>628</v>
      </c>
      <c r="B53" s="2" t="s">
        <v>778</v>
      </c>
      <c r="C53" s="2" t="s">
        <v>553</v>
      </c>
      <c r="D53" s="2" t="s">
        <v>673</v>
      </c>
      <c r="E53" s="10" t="s">
        <v>80</v>
      </c>
      <c r="F53" s="11" t="s">
        <v>779</v>
      </c>
      <c r="G53" s="2">
        <v>52</v>
      </c>
      <c r="H53" s="153">
        <f t="shared" si="0"/>
        <v>50000</v>
      </c>
      <c r="I53" s="23"/>
      <c r="J53" s="158">
        <f>IFERROR(INDEX(単価!D$3:G$16,MATCH(D53,単価!B$3:B$16,0),1+((I53&gt;29)+(I53&gt;59)+(I53&gt;89))*INDEX(単価!A:A,MATCH(D53,単価!B:B,0))),0)</f>
        <v>50000</v>
      </c>
      <c r="K53" s="153" t="str">
        <f>IFERROR(INDEX(単価!C:C,MATCH(D53,単価!B:B,0))&amp;IF(INDEX(単価!A:A,MATCH(D53,単価!B:B,0))=1,"（"&amp;INDEX(単価!D$2:G$2,1,1+(I53&gt;29)+(I53&gt;59)+(I53&gt;89))&amp;"）",""),D53)</f>
        <v>居宅介護</v>
      </c>
      <c r="L53" s="2">
        <f t="shared" ca="1" si="1"/>
        <v>623</v>
      </c>
      <c r="M53" s="14">
        <f>IF(OR(ISERROR(FIND(DBCS(検索!C$3),DBCS(B53))),検索!C$3=""),0,1)</f>
        <v>0</v>
      </c>
      <c r="N53" s="15">
        <f>IF(OR(ISERROR(FIND(DBCS(検索!D$3),DBCS(C53))),検索!D$3=""),0,1)</f>
        <v>0</v>
      </c>
      <c r="O53" s="15">
        <f>IF(OR(ISERROR(FIND(検索!E$3,D53)),検索!E$3=""),0,1)</f>
        <v>0</v>
      </c>
      <c r="P53" s="13">
        <f>IF(OR(ISERROR(FIND(検索!F$3,E53)),検索!F$3=""),0,1)</f>
        <v>0</v>
      </c>
      <c r="Q53" s="13">
        <f>IF(OR(ISERROR(FIND(検索!G$3,F53)),検索!G$3=""),0,1)</f>
        <v>0</v>
      </c>
      <c r="R53" s="13">
        <f>IF(OR(検索!J$3="00000",M53&amp;N53&amp;O53&amp;P53&amp;Q53&lt;&gt;検索!J$3),0,1)</f>
        <v>0</v>
      </c>
      <c r="S53" s="13">
        <f t="shared" si="2"/>
        <v>0</v>
      </c>
      <c r="T53" s="14">
        <f>IF(OR(ISERROR(FIND(DBCS(検索!C$5),DBCS(B53))),検索!C$5=""),0,1)</f>
        <v>0</v>
      </c>
      <c r="U53" s="15">
        <f>IF(OR(ISERROR(FIND(DBCS(検索!D$5),DBCS(C53))),検索!D$5=""),0,1)</f>
        <v>0</v>
      </c>
      <c r="V53" s="15">
        <f>IF(OR(ISERROR(FIND(検索!E$5,D53)),検索!E$5=""),0,1)</f>
        <v>0</v>
      </c>
      <c r="W53" s="15">
        <f>IF(OR(ISERROR(FIND(検索!F$5,E53)),検索!F$5=""),0,1)</f>
        <v>0</v>
      </c>
      <c r="X53" s="15">
        <f>IF(OR(ISERROR(FIND(検索!G$5,F53)),検索!G$5=""),0,1)</f>
        <v>0</v>
      </c>
      <c r="Y53" s="13">
        <f>IF(OR(検索!J$5="00000",T53&amp;U53&amp;V53&amp;W53&amp;X53&lt;&gt;検索!J$5),0,1)</f>
        <v>0</v>
      </c>
      <c r="Z53" s="16">
        <f t="shared" si="3"/>
        <v>0</v>
      </c>
      <c r="AA53" s="13">
        <f>IF(OR(ISERROR(FIND(DBCS(検索!C$7),DBCS(B53))),検索!C$7=""),0,1)</f>
        <v>0</v>
      </c>
      <c r="AB53" s="13">
        <f>IF(OR(ISERROR(FIND(DBCS(検索!D$7),DBCS(C53))),検索!D$7=""),0,1)</f>
        <v>0</v>
      </c>
      <c r="AC53" s="13">
        <f>IF(OR(ISERROR(FIND(検索!E$7,D53)),検索!E$7=""),0,1)</f>
        <v>0</v>
      </c>
      <c r="AD53" s="13">
        <f>IF(OR(ISERROR(FIND(検索!F$7,E53)),検索!F$7=""),0,1)</f>
        <v>0</v>
      </c>
      <c r="AE53" s="13">
        <f>IF(OR(ISERROR(FIND(検索!G$7,F53)),検索!G$7=""),0,1)</f>
        <v>0</v>
      </c>
      <c r="AF53" s="15">
        <f>IF(OR(検索!J$7="00000",AA53&amp;AB53&amp;AC53&amp;AD53&amp;AE53&lt;&gt;検索!J$7),0,1)</f>
        <v>0</v>
      </c>
      <c r="AG53" s="16">
        <f t="shared" si="4"/>
        <v>0</v>
      </c>
      <c r="AH53" s="13">
        <f>IF(検索!K$3=0,R53,S53)</f>
        <v>0</v>
      </c>
      <c r="AI53" s="13">
        <f>IF(検索!K$5=0,Y53,Z53)</f>
        <v>0</v>
      </c>
      <c r="AJ53" s="13">
        <f>IF(検索!K$7=0,AF53,AG53)</f>
        <v>0</v>
      </c>
      <c r="AK53" s="20">
        <f>IF(IF(検索!J$5="00000",AH53,IF(検索!K$4=0,AH53+AI53,AH53*AI53)*IF(AND(検索!K$6=1,検索!J$7&lt;&gt;"00000"),AJ53,1)+IF(AND(検索!K$6=0,検索!J$7&lt;&gt;"00000"),AJ53,0))&gt;0,MAX($AK$2:AK52)+1,0)</f>
        <v>0</v>
      </c>
    </row>
    <row r="54" spans="1:37" ht="12.6" customHeight="1" x14ac:dyDescent="0.15">
      <c r="A54" s="9">
        <v>636</v>
      </c>
      <c r="B54" s="2" t="s">
        <v>780</v>
      </c>
      <c r="C54" s="2" t="s">
        <v>585</v>
      </c>
      <c r="D54" s="2" t="s">
        <v>673</v>
      </c>
      <c r="E54" s="10" t="s">
        <v>113</v>
      </c>
      <c r="F54" s="11" t="s">
        <v>781</v>
      </c>
      <c r="G54" s="2">
        <v>53</v>
      </c>
      <c r="H54" s="153">
        <f t="shared" si="0"/>
        <v>50000</v>
      </c>
      <c r="I54" s="23"/>
      <c r="J54" s="158">
        <f>IFERROR(INDEX(単価!D$3:G$16,MATCH(D54,単価!B$3:B$16,0),1+((I54&gt;29)+(I54&gt;59)+(I54&gt;89))*INDEX(単価!A:A,MATCH(D54,単価!B:B,0))),0)</f>
        <v>50000</v>
      </c>
      <c r="K54" s="153" t="str">
        <f>IFERROR(INDEX(単価!C:C,MATCH(D54,単価!B:B,0))&amp;IF(INDEX(単価!A:A,MATCH(D54,単価!B:B,0))=1,"（"&amp;INDEX(単価!D$2:G$2,1,1+(I54&gt;29)+(I54&gt;59)+(I54&gt;89))&amp;"）",""),D54)</f>
        <v>居宅介護</v>
      </c>
      <c r="L54" s="2">
        <f t="shared" ca="1" si="1"/>
        <v>639</v>
      </c>
      <c r="M54" s="14">
        <f>IF(OR(ISERROR(FIND(DBCS(検索!C$3),DBCS(B54))),検索!C$3=""),0,1)</f>
        <v>0</v>
      </c>
      <c r="N54" s="15">
        <f>IF(OR(ISERROR(FIND(DBCS(検索!D$3),DBCS(C54))),検索!D$3=""),0,1)</f>
        <v>0</v>
      </c>
      <c r="O54" s="15">
        <f>IF(OR(ISERROR(FIND(検索!E$3,D54)),検索!E$3=""),0,1)</f>
        <v>0</v>
      </c>
      <c r="P54" s="13">
        <f>IF(OR(ISERROR(FIND(検索!F$3,E54)),検索!F$3=""),0,1)</f>
        <v>0</v>
      </c>
      <c r="Q54" s="13">
        <f>IF(OR(ISERROR(FIND(検索!G$3,F54)),検索!G$3=""),0,1)</f>
        <v>0</v>
      </c>
      <c r="R54" s="13">
        <f>IF(OR(検索!J$3="00000",M54&amp;N54&amp;O54&amp;P54&amp;Q54&lt;&gt;検索!J$3),0,1)</f>
        <v>0</v>
      </c>
      <c r="S54" s="13">
        <f t="shared" si="2"/>
        <v>0</v>
      </c>
      <c r="T54" s="14">
        <f>IF(OR(ISERROR(FIND(DBCS(検索!C$5),DBCS(B54))),検索!C$5=""),0,1)</f>
        <v>0</v>
      </c>
      <c r="U54" s="15">
        <f>IF(OR(ISERROR(FIND(DBCS(検索!D$5),DBCS(C54))),検索!D$5=""),0,1)</f>
        <v>0</v>
      </c>
      <c r="V54" s="15">
        <f>IF(OR(ISERROR(FIND(検索!E$5,D54)),検索!E$5=""),0,1)</f>
        <v>0</v>
      </c>
      <c r="W54" s="15">
        <f>IF(OR(ISERROR(FIND(検索!F$5,E54)),検索!F$5=""),0,1)</f>
        <v>0</v>
      </c>
      <c r="X54" s="15">
        <f>IF(OR(ISERROR(FIND(検索!G$5,F54)),検索!G$5=""),0,1)</f>
        <v>0</v>
      </c>
      <c r="Y54" s="13">
        <f>IF(OR(検索!J$5="00000",T54&amp;U54&amp;V54&amp;W54&amp;X54&lt;&gt;検索!J$5),0,1)</f>
        <v>0</v>
      </c>
      <c r="Z54" s="16">
        <f t="shared" si="3"/>
        <v>0</v>
      </c>
      <c r="AA54" s="13">
        <f>IF(OR(ISERROR(FIND(DBCS(検索!C$7),DBCS(B54))),検索!C$7=""),0,1)</f>
        <v>0</v>
      </c>
      <c r="AB54" s="13">
        <f>IF(OR(ISERROR(FIND(DBCS(検索!D$7),DBCS(C54))),検索!D$7=""),0,1)</f>
        <v>0</v>
      </c>
      <c r="AC54" s="13">
        <f>IF(OR(ISERROR(FIND(検索!E$7,D54)),検索!E$7=""),0,1)</f>
        <v>0</v>
      </c>
      <c r="AD54" s="13">
        <f>IF(OR(ISERROR(FIND(検索!F$7,E54)),検索!F$7=""),0,1)</f>
        <v>0</v>
      </c>
      <c r="AE54" s="13">
        <f>IF(OR(ISERROR(FIND(検索!G$7,F54)),検索!G$7=""),0,1)</f>
        <v>0</v>
      </c>
      <c r="AF54" s="15">
        <f>IF(OR(検索!J$7="00000",AA54&amp;AB54&amp;AC54&amp;AD54&amp;AE54&lt;&gt;検索!J$7),0,1)</f>
        <v>0</v>
      </c>
      <c r="AG54" s="16">
        <f t="shared" si="4"/>
        <v>0</v>
      </c>
      <c r="AH54" s="13">
        <f>IF(検索!K$3=0,R54,S54)</f>
        <v>0</v>
      </c>
      <c r="AI54" s="13">
        <f>IF(検索!K$5=0,Y54,Z54)</f>
        <v>0</v>
      </c>
      <c r="AJ54" s="13">
        <f>IF(検索!K$7=0,AF54,AG54)</f>
        <v>0</v>
      </c>
      <c r="AK54" s="20">
        <f>IF(IF(検索!J$5="00000",AH54,IF(検索!K$4=0,AH54+AI54,AH54*AI54)*IF(AND(検索!K$6=1,検索!J$7&lt;&gt;"00000"),AJ54,1)+IF(AND(検索!K$6=0,検索!J$7&lt;&gt;"00000"),AJ54,0))&gt;0,MAX($AK$2:AK53)+1,0)</f>
        <v>0</v>
      </c>
    </row>
    <row r="55" spans="1:37" ht="12.6" customHeight="1" x14ac:dyDescent="0.15">
      <c r="A55" s="9">
        <v>643</v>
      </c>
      <c r="B55" s="2" t="s">
        <v>782</v>
      </c>
      <c r="C55" s="2" t="s">
        <v>510</v>
      </c>
      <c r="D55" s="2" t="s">
        <v>673</v>
      </c>
      <c r="E55" s="10" t="s">
        <v>67</v>
      </c>
      <c r="F55" s="11" t="s">
        <v>783</v>
      </c>
      <c r="G55" s="2">
        <v>54</v>
      </c>
      <c r="H55" s="153">
        <f t="shared" si="0"/>
        <v>50000</v>
      </c>
      <c r="I55" s="23"/>
      <c r="J55" s="158">
        <f>IFERROR(INDEX(単価!D$3:G$16,MATCH(D55,単価!B$3:B$16,0),1+((I55&gt;29)+(I55&gt;59)+(I55&gt;89))*INDEX(単価!A:A,MATCH(D55,単価!B:B,0))),0)</f>
        <v>50000</v>
      </c>
      <c r="K55" s="153" t="str">
        <f>IFERROR(INDEX(単価!C:C,MATCH(D55,単価!B:B,0))&amp;IF(INDEX(単価!A:A,MATCH(D55,単価!B:B,0))=1,"（"&amp;INDEX(単価!D$2:G$2,1,1+(I55&gt;29)+(I55&gt;59)+(I55&gt;89))&amp;"）",""),D55)</f>
        <v>居宅介護</v>
      </c>
      <c r="L55" s="2">
        <f t="shared" ca="1" si="1"/>
        <v>648</v>
      </c>
      <c r="M55" s="14">
        <f>IF(OR(ISERROR(FIND(DBCS(検索!C$3),DBCS(B55))),検索!C$3=""),0,1)</f>
        <v>0</v>
      </c>
      <c r="N55" s="15">
        <f>IF(OR(ISERROR(FIND(DBCS(検索!D$3),DBCS(C55))),検索!D$3=""),0,1)</f>
        <v>0</v>
      </c>
      <c r="O55" s="15">
        <f>IF(OR(ISERROR(FIND(検索!E$3,D55)),検索!E$3=""),0,1)</f>
        <v>0</v>
      </c>
      <c r="P55" s="13">
        <f>IF(OR(ISERROR(FIND(検索!F$3,E55)),検索!F$3=""),0,1)</f>
        <v>0</v>
      </c>
      <c r="Q55" s="13">
        <f>IF(OR(ISERROR(FIND(検索!G$3,F55)),検索!G$3=""),0,1)</f>
        <v>0</v>
      </c>
      <c r="R55" s="13">
        <f>IF(OR(検索!J$3="00000",M55&amp;N55&amp;O55&amp;P55&amp;Q55&lt;&gt;検索!J$3),0,1)</f>
        <v>0</v>
      </c>
      <c r="S55" s="13">
        <f t="shared" si="2"/>
        <v>0</v>
      </c>
      <c r="T55" s="14">
        <f>IF(OR(ISERROR(FIND(DBCS(検索!C$5),DBCS(B55))),検索!C$5=""),0,1)</f>
        <v>0</v>
      </c>
      <c r="U55" s="15">
        <f>IF(OR(ISERROR(FIND(DBCS(検索!D$5),DBCS(C55))),検索!D$5=""),0,1)</f>
        <v>0</v>
      </c>
      <c r="V55" s="15">
        <f>IF(OR(ISERROR(FIND(検索!E$5,D55)),検索!E$5=""),0,1)</f>
        <v>0</v>
      </c>
      <c r="W55" s="15">
        <f>IF(OR(ISERROR(FIND(検索!F$5,E55)),検索!F$5=""),0,1)</f>
        <v>0</v>
      </c>
      <c r="X55" s="15">
        <f>IF(OR(ISERROR(FIND(検索!G$5,F55)),検索!G$5=""),0,1)</f>
        <v>0</v>
      </c>
      <c r="Y55" s="13">
        <f>IF(OR(検索!J$5="00000",T55&amp;U55&amp;V55&amp;W55&amp;X55&lt;&gt;検索!J$5),0,1)</f>
        <v>0</v>
      </c>
      <c r="Z55" s="16">
        <f t="shared" si="3"/>
        <v>0</v>
      </c>
      <c r="AA55" s="13">
        <f>IF(OR(ISERROR(FIND(DBCS(検索!C$7),DBCS(B55))),検索!C$7=""),0,1)</f>
        <v>0</v>
      </c>
      <c r="AB55" s="13">
        <f>IF(OR(ISERROR(FIND(DBCS(検索!D$7),DBCS(C55))),検索!D$7=""),0,1)</f>
        <v>0</v>
      </c>
      <c r="AC55" s="13">
        <f>IF(OR(ISERROR(FIND(検索!E$7,D55)),検索!E$7=""),0,1)</f>
        <v>0</v>
      </c>
      <c r="AD55" s="13">
        <f>IF(OR(ISERROR(FIND(検索!F$7,E55)),検索!F$7=""),0,1)</f>
        <v>0</v>
      </c>
      <c r="AE55" s="13">
        <f>IF(OR(ISERROR(FIND(検索!G$7,F55)),検索!G$7=""),0,1)</f>
        <v>0</v>
      </c>
      <c r="AF55" s="15">
        <f>IF(OR(検索!J$7="00000",AA55&amp;AB55&amp;AC55&amp;AD55&amp;AE55&lt;&gt;検索!J$7),0,1)</f>
        <v>0</v>
      </c>
      <c r="AG55" s="16">
        <f t="shared" si="4"/>
        <v>0</v>
      </c>
      <c r="AH55" s="13">
        <f>IF(検索!K$3=0,R55,S55)</f>
        <v>0</v>
      </c>
      <c r="AI55" s="13">
        <f>IF(検索!K$5=0,Y55,Z55)</f>
        <v>0</v>
      </c>
      <c r="AJ55" s="13">
        <f>IF(検索!K$7=0,AF55,AG55)</f>
        <v>0</v>
      </c>
      <c r="AK55" s="20">
        <f>IF(IF(検索!J$5="00000",AH55,IF(検索!K$4=0,AH55+AI55,AH55*AI55)*IF(AND(検索!K$6=1,検索!J$7&lt;&gt;"00000"),AJ55,1)+IF(AND(検索!K$6=0,検索!J$7&lt;&gt;"00000"),AJ55,0))&gt;0,MAX($AK$2:AK54)+1,0)</f>
        <v>0</v>
      </c>
    </row>
    <row r="56" spans="1:37" ht="12.6" customHeight="1" x14ac:dyDescent="0.15">
      <c r="A56" s="9">
        <v>652</v>
      </c>
      <c r="B56" s="2" t="s">
        <v>784</v>
      </c>
      <c r="C56" s="2" t="s">
        <v>785</v>
      </c>
      <c r="D56" s="2" t="s">
        <v>673</v>
      </c>
      <c r="E56" s="10" t="s">
        <v>64</v>
      </c>
      <c r="F56" s="11" t="s">
        <v>786</v>
      </c>
      <c r="G56" s="2">
        <v>55</v>
      </c>
      <c r="H56" s="153">
        <f t="shared" si="0"/>
        <v>50000</v>
      </c>
      <c r="I56" s="23"/>
      <c r="J56" s="158">
        <f>IFERROR(INDEX(単価!D$3:G$16,MATCH(D56,単価!B$3:B$16,0),1+((I56&gt;29)+(I56&gt;59)+(I56&gt;89))*INDEX(単価!A:A,MATCH(D56,単価!B:B,0))),0)</f>
        <v>50000</v>
      </c>
      <c r="K56" s="153" t="str">
        <f>IFERROR(INDEX(単価!C:C,MATCH(D56,単価!B:B,0))&amp;IF(INDEX(単価!A:A,MATCH(D56,単価!B:B,0))=1,"（"&amp;INDEX(単価!D$2:G$2,1,1+(I56&gt;29)+(I56&gt;59)+(I56&gt;89))&amp;"）",""),D56)</f>
        <v>居宅介護</v>
      </c>
      <c r="L56" s="2">
        <f t="shared" ca="1" si="1"/>
        <v>655</v>
      </c>
      <c r="M56" s="14">
        <f>IF(OR(ISERROR(FIND(DBCS(検索!C$3),DBCS(B56))),検索!C$3=""),0,1)</f>
        <v>0</v>
      </c>
      <c r="N56" s="15">
        <f>IF(OR(ISERROR(FIND(DBCS(検索!D$3),DBCS(C56))),検索!D$3=""),0,1)</f>
        <v>0</v>
      </c>
      <c r="O56" s="15">
        <f>IF(OR(ISERROR(FIND(検索!E$3,D56)),検索!E$3=""),0,1)</f>
        <v>0</v>
      </c>
      <c r="P56" s="13">
        <f>IF(OR(ISERROR(FIND(検索!F$3,E56)),検索!F$3=""),0,1)</f>
        <v>0</v>
      </c>
      <c r="Q56" s="13">
        <f>IF(OR(ISERROR(FIND(検索!G$3,F56)),検索!G$3=""),0,1)</f>
        <v>0</v>
      </c>
      <c r="R56" s="13">
        <f>IF(OR(検索!J$3="00000",M56&amp;N56&amp;O56&amp;P56&amp;Q56&lt;&gt;検索!J$3),0,1)</f>
        <v>0</v>
      </c>
      <c r="S56" s="13">
        <f t="shared" si="2"/>
        <v>0</v>
      </c>
      <c r="T56" s="14">
        <f>IF(OR(ISERROR(FIND(DBCS(検索!C$5),DBCS(B56))),検索!C$5=""),0,1)</f>
        <v>0</v>
      </c>
      <c r="U56" s="15">
        <f>IF(OR(ISERROR(FIND(DBCS(検索!D$5),DBCS(C56))),検索!D$5=""),0,1)</f>
        <v>0</v>
      </c>
      <c r="V56" s="15">
        <f>IF(OR(ISERROR(FIND(検索!E$5,D56)),検索!E$5=""),0,1)</f>
        <v>0</v>
      </c>
      <c r="W56" s="15">
        <f>IF(OR(ISERROR(FIND(検索!F$5,E56)),検索!F$5=""),0,1)</f>
        <v>0</v>
      </c>
      <c r="X56" s="15">
        <f>IF(OR(ISERROR(FIND(検索!G$5,F56)),検索!G$5=""),0,1)</f>
        <v>0</v>
      </c>
      <c r="Y56" s="13">
        <f>IF(OR(検索!J$5="00000",T56&amp;U56&amp;V56&amp;W56&amp;X56&lt;&gt;検索!J$5),0,1)</f>
        <v>0</v>
      </c>
      <c r="Z56" s="16">
        <f t="shared" si="3"/>
        <v>0</v>
      </c>
      <c r="AA56" s="13">
        <f>IF(OR(ISERROR(FIND(DBCS(検索!C$7),DBCS(B56))),検索!C$7=""),0,1)</f>
        <v>0</v>
      </c>
      <c r="AB56" s="13">
        <f>IF(OR(ISERROR(FIND(DBCS(検索!D$7),DBCS(C56))),検索!D$7=""),0,1)</f>
        <v>0</v>
      </c>
      <c r="AC56" s="13">
        <f>IF(OR(ISERROR(FIND(検索!E$7,D56)),検索!E$7=""),0,1)</f>
        <v>0</v>
      </c>
      <c r="AD56" s="13">
        <f>IF(OR(ISERROR(FIND(検索!F$7,E56)),検索!F$7=""),0,1)</f>
        <v>0</v>
      </c>
      <c r="AE56" s="13">
        <f>IF(OR(ISERROR(FIND(検索!G$7,F56)),検索!G$7=""),0,1)</f>
        <v>0</v>
      </c>
      <c r="AF56" s="15">
        <f>IF(OR(検索!J$7="00000",AA56&amp;AB56&amp;AC56&amp;AD56&amp;AE56&lt;&gt;検索!J$7),0,1)</f>
        <v>0</v>
      </c>
      <c r="AG56" s="16">
        <f t="shared" si="4"/>
        <v>0</v>
      </c>
      <c r="AH56" s="13">
        <f>IF(検索!K$3=0,R56,S56)</f>
        <v>0</v>
      </c>
      <c r="AI56" s="13">
        <f>IF(検索!K$5=0,Y56,Z56)</f>
        <v>0</v>
      </c>
      <c r="AJ56" s="13">
        <f>IF(検索!K$7=0,AF56,AG56)</f>
        <v>0</v>
      </c>
      <c r="AK56" s="20">
        <f>IF(IF(検索!J$5="00000",AH56,IF(検索!K$4=0,AH56+AI56,AH56*AI56)*IF(AND(検索!K$6=1,検索!J$7&lt;&gt;"00000"),AJ56,1)+IF(AND(検索!K$6=0,検索!J$7&lt;&gt;"00000"),AJ56,0))&gt;0,MAX($AK$2:AK55)+1,0)</f>
        <v>0</v>
      </c>
    </row>
    <row r="57" spans="1:37" ht="12.6" customHeight="1" x14ac:dyDescent="0.15">
      <c r="A57" s="9">
        <v>665</v>
      </c>
      <c r="B57" s="2" t="s">
        <v>787</v>
      </c>
      <c r="C57" s="2" t="s">
        <v>502</v>
      </c>
      <c r="D57" s="2" t="s">
        <v>673</v>
      </c>
      <c r="E57" s="10" t="s">
        <v>146</v>
      </c>
      <c r="F57" s="11" t="s">
        <v>788</v>
      </c>
      <c r="G57" s="2">
        <v>56</v>
      </c>
      <c r="H57" s="153">
        <f t="shared" si="0"/>
        <v>50000</v>
      </c>
      <c r="I57" s="23"/>
      <c r="J57" s="158">
        <f>IFERROR(INDEX(単価!D$3:G$16,MATCH(D57,単価!B$3:B$16,0),1+((I57&gt;29)+(I57&gt;59)+(I57&gt;89))*INDEX(単価!A:A,MATCH(D57,単価!B:B,0))),0)</f>
        <v>50000</v>
      </c>
      <c r="K57" s="153" t="str">
        <f>IFERROR(INDEX(単価!C:C,MATCH(D57,単価!B:B,0))&amp;IF(INDEX(単価!A:A,MATCH(D57,単価!B:B,0))=1,"（"&amp;INDEX(単価!D$2:G$2,1,1+(I57&gt;29)+(I57&gt;59)+(I57&gt;89))&amp;"）",""),D57)</f>
        <v>居宅介護</v>
      </c>
      <c r="L57" s="2">
        <f t="shared" ca="1" si="1"/>
        <v>661</v>
      </c>
      <c r="M57" s="14">
        <f>IF(OR(ISERROR(FIND(DBCS(検索!C$3),DBCS(B57))),検索!C$3=""),0,1)</f>
        <v>0</v>
      </c>
      <c r="N57" s="15">
        <f>IF(OR(ISERROR(FIND(DBCS(検索!D$3),DBCS(C57))),検索!D$3=""),0,1)</f>
        <v>0</v>
      </c>
      <c r="O57" s="15">
        <f>IF(OR(ISERROR(FIND(検索!E$3,D57)),検索!E$3=""),0,1)</f>
        <v>0</v>
      </c>
      <c r="P57" s="13">
        <f>IF(OR(ISERROR(FIND(検索!F$3,E57)),検索!F$3=""),0,1)</f>
        <v>0</v>
      </c>
      <c r="Q57" s="13">
        <f>IF(OR(ISERROR(FIND(検索!G$3,F57)),検索!G$3=""),0,1)</f>
        <v>0</v>
      </c>
      <c r="R57" s="13">
        <f>IF(OR(検索!J$3="00000",M57&amp;N57&amp;O57&amp;P57&amp;Q57&lt;&gt;検索!J$3),0,1)</f>
        <v>0</v>
      </c>
      <c r="S57" s="13">
        <f t="shared" si="2"/>
        <v>0</v>
      </c>
      <c r="T57" s="14">
        <f>IF(OR(ISERROR(FIND(DBCS(検索!C$5),DBCS(B57))),検索!C$5=""),0,1)</f>
        <v>0</v>
      </c>
      <c r="U57" s="15">
        <f>IF(OR(ISERROR(FIND(DBCS(検索!D$5),DBCS(C57))),検索!D$5=""),0,1)</f>
        <v>0</v>
      </c>
      <c r="V57" s="15">
        <f>IF(OR(ISERROR(FIND(検索!E$5,D57)),検索!E$5=""),0,1)</f>
        <v>0</v>
      </c>
      <c r="W57" s="15">
        <f>IF(OR(ISERROR(FIND(検索!F$5,E57)),検索!F$5=""),0,1)</f>
        <v>0</v>
      </c>
      <c r="X57" s="15">
        <f>IF(OR(ISERROR(FIND(検索!G$5,F57)),検索!G$5=""),0,1)</f>
        <v>0</v>
      </c>
      <c r="Y57" s="13">
        <f>IF(OR(検索!J$5="00000",T57&amp;U57&amp;V57&amp;W57&amp;X57&lt;&gt;検索!J$5),0,1)</f>
        <v>0</v>
      </c>
      <c r="Z57" s="16">
        <f t="shared" si="3"/>
        <v>0</v>
      </c>
      <c r="AA57" s="13">
        <f>IF(OR(ISERROR(FIND(DBCS(検索!C$7),DBCS(B57))),検索!C$7=""),0,1)</f>
        <v>0</v>
      </c>
      <c r="AB57" s="13">
        <f>IF(OR(ISERROR(FIND(DBCS(検索!D$7),DBCS(C57))),検索!D$7=""),0,1)</f>
        <v>0</v>
      </c>
      <c r="AC57" s="13">
        <f>IF(OR(ISERROR(FIND(検索!E$7,D57)),検索!E$7=""),0,1)</f>
        <v>0</v>
      </c>
      <c r="AD57" s="13">
        <f>IF(OR(ISERROR(FIND(検索!F$7,E57)),検索!F$7=""),0,1)</f>
        <v>0</v>
      </c>
      <c r="AE57" s="13">
        <f>IF(OR(ISERROR(FIND(検索!G$7,F57)),検索!G$7=""),0,1)</f>
        <v>0</v>
      </c>
      <c r="AF57" s="15">
        <f>IF(OR(検索!J$7="00000",AA57&amp;AB57&amp;AC57&amp;AD57&amp;AE57&lt;&gt;検索!J$7),0,1)</f>
        <v>0</v>
      </c>
      <c r="AG57" s="16">
        <f t="shared" si="4"/>
        <v>0</v>
      </c>
      <c r="AH57" s="13">
        <f>IF(検索!K$3=0,R57,S57)</f>
        <v>0</v>
      </c>
      <c r="AI57" s="13">
        <f>IF(検索!K$5=0,Y57,Z57)</f>
        <v>0</v>
      </c>
      <c r="AJ57" s="13">
        <f>IF(検索!K$7=0,AF57,AG57)</f>
        <v>0</v>
      </c>
      <c r="AK57" s="20">
        <f>IF(IF(検索!J$5="00000",AH57,IF(検索!K$4=0,AH57+AI57,AH57*AI57)*IF(AND(検索!K$6=1,検索!J$7&lt;&gt;"00000"),AJ57,1)+IF(AND(検索!K$6=0,検索!J$7&lt;&gt;"00000"),AJ57,0))&gt;0,MAX($AK$2:AK56)+1,0)</f>
        <v>0</v>
      </c>
    </row>
    <row r="58" spans="1:37" ht="12.6" customHeight="1" x14ac:dyDescent="0.15">
      <c r="A58" s="9">
        <v>671</v>
      </c>
      <c r="B58" s="2" t="s">
        <v>789</v>
      </c>
      <c r="C58" s="2" t="s">
        <v>506</v>
      </c>
      <c r="D58" s="2" t="s">
        <v>673</v>
      </c>
      <c r="E58" s="10" t="s">
        <v>50</v>
      </c>
      <c r="F58" s="11" t="s">
        <v>790</v>
      </c>
      <c r="G58" s="2">
        <v>57</v>
      </c>
      <c r="H58" s="153">
        <f t="shared" si="0"/>
        <v>50000</v>
      </c>
      <c r="I58" s="23"/>
      <c r="J58" s="158">
        <f>IFERROR(INDEX(単価!D$3:G$16,MATCH(D58,単価!B$3:B$16,0),1+((I58&gt;29)+(I58&gt;59)+(I58&gt;89))*INDEX(単価!A:A,MATCH(D58,単価!B:B,0))),0)</f>
        <v>50000</v>
      </c>
      <c r="K58" s="153" t="str">
        <f>IFERROR(INDEX(単価!C:C,MATCH(D58,単価!B:B,0))&amp;IF(INDEX(単価!A:A,MATCH(D58,単価!B:B,0))=1,"（"&amp;INDEX(単価!D$2:G$2,1,1+(I58&gt;29)+(I58&gt;59)+(I58&gt;89))&amp;"）",""),D58)</f>
        <v>居宅介護</v>
      </c>
      <c r="L58" s="2">
        <f t="shared" ca="1" si="1"/>
        <v>677</v>
      </c>
      <c r="M58" s="14">
        <f>IF(OR(ISERROR(FIND(DBCS(検索!C$3),DBCS(B58))),検索!C$3=""),0,1)</f>
        <v>0</v>
      </c>
      <c r="N58" s="15">
        <f>IF(OR(ISERROR(FIND(DBCS(検索!D$3),DBCS(C58))),検索!D$3=""),0,1)</f>
        <v>0</v>
      </c>
      <c r="O58" s="15">
        <f>IF(OR(ISERROR(FIND(検索!E$3,D58)),検索!E$3=""),0,1)</f>
        <v>0</v>
      </c>
      <c r="P58" s="13">
        <f>IF(OR(ISERROR(FIND(検索!F$3,E58)),検索!F$3=""),0,1)</f>
        <v>0</v>
      </c>
      <c r="Q58" s="13">
        <f>IF(OR(ISERROR(FIND(検索!G$3,F58)),検索!G$3=""),0,1)</f>
        <v>0</v>
      </c>
      <c r="R58" s="13">
        <f>IF(OR(検索!J$3="00000",M58&amp;N58&amp;O58&amp;P58&amp;Q58&lt;&gt;検索!J$3),0,1)</f>
        <v>0</v>
      </c>
      <c r="S58" s="13">
        <f t="shared" si="2"/>
        <v>0</v>
      </c>
      <c r="T58" s="14">
        <f>IF(OR(ISERROR(FIND(DBCS(検索!C$5),DBCS(B58))),検索!C$5=""),0,1)</f>
        <v>0</v>
      </c>
      <c r="U58" s="15">
        <f>IF(OR(ISERROR(FIND(DBCS(検索!D$5),DBCS(C58))),検索!D$5=""),0,1)</f>
        <v>0</v>
      </c>
      <c r="V58" s="15">
        <f>IF(OR(ISERROR(FIND(検索!E$5,D58)),検索!E$5=""),0,1)</f>
        <v>0</v>
      </c>
      <c r="W58" s="15">
        <f>IF(OR(ISERROR(FIND(検索!F$5,E58)),検索!F$5=""),0,1)</f>
        <v>0</v>
      </c>
      <c r="X58" s="15">
        <f>IF(OR(ISERROR(FIND(検索!G$5,F58)),検索!G$5=""),0,1)</f>
        <v>0</v>
      </c>
      <c r="Y58" s="13">
        <f>IF(OR(検索!J$5="00000",T58&amp;U58&amp;V58&amp;W58&amp;X58&lt;&gt;検索!J$5),0,1)</f>
        <v>0</v>
      </c>
      <c r="Z58" s="16">
        <f t="shared" si="3"/>
        <v>0</v>
      </c>
      <c r="AA58" s="13">
        <f>IF(OR(ISERROR(FIND(DBCS(検索!C$7),DBCS(B58))),検索!C$7=""),0,1)</f>
        <v>0</v>
      </c>
      <c r="AB58" s="13">
        <f>IF(OR(ISERROR(FIND(DBCS(検索!D$7),DBCS(C58))),検索!D$7=""),0,1)</f>
        <v>0</v>
      </c>
      <c r="AC58" s="13">
        <f>IF(OR(ISERROR(FIND(検索!E$7,D58)),検索!E$7=""),0,1)</f>
        <v>0</v>
      </c>
      <c r="AD58" s="13">
        <f>IF(OR(ISERROR(FIND(検索!F$7,E58)),検索!F$7=""),0,1)</f>
        <v>0</v>
      </c>
      <c r="AE58" s="13">
        <f>IF(OR(ISERROR(FIND(検索!G$7,F58)),検索!G$7=""),0,1)</f>
        <v>0</v>
      </c>
      <c r="AF58" s="15">
        <f>IF(OR(検索!J$7="00000",AA58&amp;AB58&amp;AC58&amp;AD58&amp;AE58&lt;&gt;検索!J$7),0,1)</f>
        <v>0</v>
      </c>
      <c r="AG58" s="16">
        <f t="shared" si="4"/>
        <v>0</v>
      </c>
      <c r="AH58" s="13">
        <f>IF(検索!K$3=0,R58,S58)</f>
        <v>0</v>
      </c>
      <c r="AI58" s="13">
        <f>IF(検索!K$5=0,Y58,Z58)</f>
        <v>0</v>
      </c>
      <c r="AJ58" s="13">
        <f>IF(検索!K$7=0,AF58,AG58)</f>
        <v>0</v>
      </c>
      <c r="AK58" s="20">
        <f>IF(IF(検索!J$5="00000",AH58,IF(検索!K$4=0,AH58+AI58,AH58*AI58)*IF(AND(検索!K$6=1,検索!J$7&lt;&gt;"00000"),AJ58,1)+IF(AND(検索!K$6=0,検索!J$7&lt;&gt;"00000"),AJ58,0))&gt;0,MAX($AK$2:AK57)+1,0)</f>
        <v>0</v>
      </c>
    </row>
    <row r="59" spans="1:37" ht="12.6" customHeight="1" x14ac:dyDescent="0.15">
      <c r="A59" s="9">
        <v>688</v>
      </c>
      <c r="B59" s="2" t="s">
        <v>791</v>
      </c>
      <c r="C59" s="2" t="s">
        <v>527</v>
      </c>
      <c r="D59" s="2" t="s">
        <v>673</v>
      </c>
      <c r="E59" s="10" t="s">
        <v>99</v>
      </c>
      <c r="F59" s="11" t="s">
        <v>792</v>
      </c>
      <c r="G59" s="2">
        <v>58</v>
      </c>
      <c r="H59" s="153">
        <f t="shared" si="0"/>
        <v>50000</v>
      </c>
      <c r="I59" s="23"/>
      <c r="J59" s="158">
        <f>IFERROR(INDEX(単価!D$3:G$16,MATCH(D59,単価!B$3:B$16,0),1+((I59&gt;29)+(I59&gt;59)+(I59&gt;89))*INDEX(単価!A:A,MATCH(D59,単価!B:B,0))),0)</f>
        <v>50000</v>
      </c>
      <c r="K59" s="153" t="str">
        <f>IFERROR(INDEX(単価!C:C,MATCH(D59,単価!B:B,0))&amp;IF(INDEX(単価!A:A,MATCH(D59,単価!B:B,0))=1,"（"&amp;INDEX(単価!D$2:G$2,1,1+(I59&gt;29)+(I59&gt;59)+(I59&gt;89))&amp;"）",""),D59)</f>
        <v>居宅介護</v>
      </c>
      <c r="L59" s="2">
        <f t="shared" ca="1" si="1"/>
        <v>686</v>
      </c>
      <c r="M59" s="14">
        <f>IF(OR(ISERROR(FIND(DBCS(検索!C$3),DBCS(B59))),検索!C$3=""),0,1)</f>
        <v>0</v>
      </c>
      <c r="N59" s="15">
        <f>IF(OR(ISERROR(FIND(DBCS(検索!D$3),DBCS(C59))),検索!D$3=""),0,1)</f>
        <v>0</v>
      </c>
      <c r="O59" s="15">
        <f>IF(OR(ISERROR(FIND(検索!E$3,D59)),検索!E$3=""),0,1)</f>
        <v>0</v>
      </c>
      <c r="P59" s="13">
        <f>IF(OR(ISERROR(FIND(検索!F$3,E59)),検索!F$3=""),0,1)</f>
        <v>0</v>
      </c>
      <c r="Q59" s="13">
        <f>IF(OR(ISERROR(FIND(検索!G$3,F59)),検索!G$3=""),0,1)</f>
        <v>0</v>
      </c>
      <c r="R59" s="13">
        <f>IF(OR(検索!J$3="00000",M59&amp;N59&amp;O59&amp;P59&amp;Q59&lt;&gt;検索!J$3),0,1)</f>
        <v>0</v>
      </c>
      <c r="S59" s="13">
        <f t="shared" si="2"/>
        <v>0</v>
      </c>
      <c r="T59" s="14">
        <f>IF(OR(ISERROR(FIND(DBCS(検索!C$5),DBCS(B59))),検索!C$5=""),0,1)</f>
        <v>0</v>
      </c>
      <c r="U59" s="15">
        <f>IF(OR(ISERROR(FIND(DBCS(検索!D$5),DBCS(C59))),検索!D$5=""),0,1)</f>
        <v>0</v>
      </c>
      <c r="V59" s="15">
        <f>IF(OR(ISERROR(FIND(検索!E$5,D59)),検索!E$5=""),0,1)</f>
        <v>0</v>
      </c>
      <c r="W59" s="15">
        <f>IF(OR(ISERROR(FIND(検索!F$5,E59)),検索!F$5=""),0,1)</f>
        <v>0</v>
      </c>
      <c r="X59" s="15">
        <f>IF(OR(ISERROR(FIND(検索!G$5,F59)),検索!G$5=""),0,1)</f>
        <v>0</v>
      </c>
      <c r="Y59" s="13">
        <f>IF(OR(検索!J$5="00000",T59&amp;U59&amp;V59&amp;W59&amp;X59&lt;&gt;検索!J$5),0,1)</f>
        <v>0</v>
      </c>
      <c r="Z59" s="16">
        <f t="shared" si="3"/>
        <v>0</v>
      </c>
      <c r="AA59" s="13">
        <f>IF(OR(ISERROR(FIND(DBCS(検索!C$7),DBCS(B59))),検索!C$7=""),0,1)</f>
        <v>0</v>
      </c>
      <c r="AB59" s="13">
        <f>IF(OR(ISERROR(FIND(DBCS(検索!D$7),DBCS(C59))),検索!D$7=""),0,1)</f>
        <v>0</v>
      </c>
      <c r="AC59" s="13">
        <f>IF(OR(ISERROR(FIND(検索!E$7,D59)),検索!E$7=""),0,1)</f>
        <v>0</v>
      </c>
      <c r="AD59" s="13">
        <f>IF(OR(ISERROR(FIND(検索!F$7,E59)),検索!F$7=""),0,1)</f>
        <v>0</v>
      </c>
      <c r="AE59" s="13">
        <f>IF(OR(ISERROR(FIND(検索!G$7,F59)),検索!G$7=""),0,1)</f>
        <v>0</v>
      </c>
      <c r="AF59" s="15">
        <f>IF(OR(検索!J$7="00000",AA59&amp;AB59&amp;AC59&amp;AD59&amp;AE59&lt;&gt;検索!J$7),0,1)</f>
        <v>0</v>
      </c>
      <c r="AG59" s="16">
        <f t="shared" si="4"/>
        <v>0</v>
      </c>
      <c r="AH59" s="13">
        <f>IF(検索!K$3=0,R59,S59)</f>
        <v>0</v>
      </c>
      <c r="AI59" s="13">
        <f>IF(検索!K$5=0,Y59,Z59)</f>
        <v>0</v>
      </c>
      <c r="AJ59" s="13">
        <f>IF(検索!K$7=0,AF59,AG59)</f>
        <v>0</v>
      </c>
      <c r="AK59" s="20">
        <f>IF(IF(検索!J$5="00000",AH59,IF(検索!K$4=0,AH59+AI59,AH59*AI59)*IF(AND(検索!K$6=1,検索!J$7&lt;&gt;"00000"),AJ59,1)+IF(AND(検索!K$6=0,検索!J$7&lt;&gt;"00000"),AJ59,0))&gt;0,MAX($AK$2:AK58)+1,0)</f>
        <v>0</v>
      </c>
    </row>
    <row r="60" spans="1:37" ht="12.6" customHeight="1" x14ac:dyDescent="0.15">
      <c r="A60" s="9">
        <v>691</v>
      </c>
      <c r="B60" s="2" t="s">
        <v>793</v>
      </c>
      <c r="C60" s="2" t="s">
        <v>484</v>
      </c>
      <c r="D60" s="2" t="s">
        <v>673</v>
      </c>
      <c r="E60" s="10" t="s">
        <v>86</v>
      </c>
      <c r="F60" s="11" t="s">
        <v>794</v>
      </c>
      <c r="G60" s="2">
        <v>59</v>
      </c>
      <c r="H60" s="153">
        <f t="shared" si="0"/>
        <v>50000</v>
      </c>
      <c r="I60" s="23"/>
      <c r="J60" s="158">
        <f>IFERROR(INDEX(単価!D$3:G$16,MATCH(D60,単価!B$3:B$16,0),1+((I60&gt;29)+(I60&gt;59)+(I60&gt;89))*INDEX(単価!A:A,MATCH(D60,単価!B:B,0))),0)</f>
        <v>50000</v>
      </c>
      <c r="K60" s="153" t="str">
        <f>IFERROR(INDEX(単価!C:C,MATCH(D60,単価!B:B,0))&amp;IF(INDEX(単価!A:A,MATCH(D60,単価!B:B,0))=1,"（"&amp;INDEX(単価!D$2:G$2,1,1+(I60&gt;29)+(I60&gt;59)+(I60&gt;89))&amp;"）",""),D60)</f>
        <v>居宅介護</v>
      </c>
      <c r="L60" s="2">
        <f t="shared" ca="1" si="1"/>
        <v>698</v>
      </c>
      <c r="M60" s="14">
        <f>IF(OR(ISERROR(FIND(DBCS(検索!C$3),DBCS(B60))),検索!C$3=""),0,1)</f>
        <v>0</v>
      </c>
      <c r="N60" s="15">
        <f>IF(OR(ISERROR(FIND(DBCS(検索!D$3),DBCS(C60))),検索!D$3=""),0,1)</f>
        <v>0</v>
      </c>
      <c r="O60" s="15">
        <f>IF(OR(ISERROR(FIND(検索!E$3,D60)),検索!E$3=""),0,1)</f>
        <v>0</v>
      </c>
      <c r="P60" s="13">
        <f>IF(OR(ISERROR(FIND(検索!F$3,E60)),検索!F$3=""),0,1)</f>
        <v>0</v>
      </c>
      <c r="Q60" s="13">
        <f>IF(OR(ISERROR(FIND(検索!G$3,F60)),検索!G$3=""),0,1)</f>
        <v>0</v>
      </c>
      <c r="R60" s="13">
        <f>IF(OR(検索!J$3="00000",M60&amp;N60&amp;O60&amp;P60&amp;Q60&lt;&gt;検索!J$3),0,1)</f>
        <v>0</v>
      </c>
      <c r="S60" s="13">
        <f t="shared" si="2"/>
        <v>0</v>
      </c>
      <c r="T60" s="14">
        <f>IF(OR(ISERROR(FIND(DBCS(検索!C$5),DBCS(B60))),検索!C$5=""),0,1)</f>
        <v>0</v>
      </c>
      <c r="U60" s="15">
        <f>IF(OR(ISERROR(FIND(DBCS(検索!D$5),DBCS(C60))),検索!D$5=""),0,1)</f>
        <v>0</v>
      </c>
      <c r="V60" s="15">
        <f>IF(OR(ISERROR(FIND(検索!E$5,D60)),検索!E$5=""),0,1)</f>
        <v>0</v>
      </c>
      <c r="W60" s="15">
        <f>IF(OR(ISERROR(FIND(検索!F$5,E60)),検索!F$5=""),0,1)</f>
        <v>0</v>
      </c>
      <c r="X60" s="15">
        <f>IF(OR(ISERROR(FIND(検索!G$5,F60)),検索!G$5=""),0,1)</f>
        <v>0</v>
      </c>
      <c r="Y60" s="13">
        <f>IF(OR(検索!J$5="00000",T60&amp;U60&amp;V60&amp;W60&amp;X60&lt;&gt;検索!J$5),0,1)</f>
        <v>0</v>
      </c>
      <c r="Z60" s="16">
        <f t="shared" si="3"/>
        <v>0</v>
      </c>
      <c r="AA60" s="13">
        <f>IF(OR(ISERROR(FIND(DBCS(検索!C$7),DBCS(B60))),検索!C$7=""),0,1)</f>
        <v>0</v>
      </c>
      <c r="AB60" s="13">
        <f>IF(OR(ISERROR(FIND(DBCS(検索!D$7),DBCS(C60))),検索!D$7=""),0,1)</f>
        <v>0</v>
      </c>
      <c r="AC60" s="13">
        <f>IF(OR(ISERROR(FIND(検索!E$7,D60)),検索!E$7=""),0,1)</f>
        <v>0</v>
      </c>
      <c r="AD60" s="13">
        <f>IF(OR(ISERROR(FIND(検索!F$7,E60)),検索!F$7=""),0,1)</f>
        <v>0</v>
      </c>
      <c r="AE60" s="13">
        <f>IF(OR(ISERROR(FIND(検索!G$7,F60)),検索!G$7=""),0,1)</f>
        <v>0</v>
      </c>
      <c r="AF60" s="15">
        <f>IF(OR(検索!J$7="00000",AA60&amp;AB60&amp;AC60&amp;AD60&amp;AE60&lt;&gt;検索!J$7),0,1)</f>
        <v>0</v>
      </c>
      <c r="AG60" s="16">
        <f t="shared" si="4"/>
        <v>0</v>
      </c>
      <c r="AH60" s="13">
        <f>IF(検索!K$3=0,R60,S60)</f>
        <v>0</v>
      </c>
      <c r="AI60" s="13">
        <f>IF(検索!K$5=0,Y60,Z60)</f>
        <v>0</v>
      </c>
      <c r="AJ60" s="13">
        <f>IF(検索!K$7=0,AF60,AG60)</f>
        <v>0</v>
      </c>
      <c r="AK60" s="20">
        <f>IF(IF(検索!J$5="00000",AH60,IF(検索!K$4=0,AH60+AI60,AH60*AI60)*IF(AND(検索!K$6=1,検索!J$7&lt;&gt;"00000"),AJ60,1)+IF(AND(検索!K$6=0,検索!J$7&lt;&gt;"00000"),AJ60,0))&gt;0,MAX($AK$2:AK59)+1,0)</f>
        <v>0</v>
      </c>
    </row>
    <row r="61" spans="1:37" ht="12.6" customHeight="1" x14ac:dyDescent="0.15">
      <c r="A61" s="9">
        <v>705</v>
      </c>
      <c r="B61" s="2" t="s">
        <v>795</v>
      </c>
      <c r="C61" s="2" t="s">
        <v>637</v>
      </c>
      <c r="D61" s="2" t="s">
        <v>673</v>
      </c>
      <c r="E61" s="10" t="s">
        <v>98</v>
      </c>
      <c r="F61" s="11" t="s">
        <v>796</v>
      </c>
      <c r="G61" s="2">
        <v>60</v>
      </c>
      <c r="H61" s="153">
        <f t="shared" si="0"/>
        <v>50000</v>
      </c>
      <c r="I61" s="23"/>
      <c r="J61" s="158">
        <f>IFERROR(INDEX(単価!D$3:G$16,MATCH(D61,単価!B$3:B$16,0),1+((I61&gt;29)+(I61&gt;59)+(I61&gt;89))*INDEX(単価!A:A,MATCH(D61,単価!B:B,0))),0)</f>
        <v>50000</v>
      </c>
      <c r="K61" s="153" t="str">
        <f>IFERROR(INDEX(単価!C:C,MATCH(D61,単価!B:B,0))&amp;IF(INDEX(単価!A:A,MATCH(D61,単価!B:B,0))=1,"（"&amp;INDEX(単価!D$2:G$2,1,1+(I61&gt;29)+(I61&gt;59)+(I61&gt;89))&amp;"）",""),D61)</f>
        <v>居宅介護</v>
      </c>
      <c r="L61" s="2">
        <f t="shared" ca="1" si="1"/>
        <v>708</v>
      </c>
      <c r="M61" s="14">
        <f>IF(OR(ISERROR(FIND(DBCS(検索!C$3),DBCS(B61))),検索!C$3=""),0,1)</f>
        <v>0</v>
      </c>
      <c r="N61" s="15">
        <f>IF(OR(ISERROR(FIND(DBCS(検索!D$3),DBCS(C61))),検索!D$3=""),0,1)</f>
        <v>0</v>
      </c>
      <c r="O61" s="15">
        <f>IF(OR(ISERROR(FIND(検索!E$3,D61)),検索!E$3=""),0,1)</f>
        <v>0</v>
      </c>
      <c r="P61" s="13">
        <f>IF(OR(ISERROR(FIND(検索!F$3,E61)),検索!F$3=""),0,1)</f>
        <v>0</v>
      </c>
      <c r="Q61" s="13">
        <f>IF(OR(ISERROR(FIND(検索!G$3,F61)),検索!G$3=""),0,1)</f>
        <v>0</v>
      </c>
      <c r="R61" s="13">
        <f>IF(OR(検索!J$3="00000",M61&amp;N61&amp;O61&amp;P61&amp;Q61&lt;&gt;検索!J$3),0,1)</f>
        <v>0</v>
      </c>
      <c r="S61" s="13">
        <f t="shared" si="2"/>
        <v>0</v>
      </c>
      <c r="T61" s="14">
        <f>IF(OR(ISERROR(FIND(DBCS(検索!C$5),DBCS(B61))),検索!C$5=""),0,1)</f>
        <v>0</v>
      </c>
      <c r="U61" s="15">
        <f>IF(OR(ISERROR(FIND(DBCS(検索!D$5),DBCS(C61))),検索!D$5=""),0,1)</f>
        <v>0</v>
      </c>
      <c r="V61" s="15">
        <f>IF(OR(ISERROR(FIND(検索!E$5,D61)),検索!E$5=""),0,1)</f>
        <v>0</v>
      </c>
      <c r="W61" s="15">
        <f>IF(OR(ISERROR(FIND(検索!F$5,E61)),検索!F$5=""),0,1)</f>
        <v>0</v>
      </c>
      <c r="X61" s="15">
        <f>IF(OR(ISERROR(FIND(検索!G$5,F61)),検索!G$5=""),0,1)</f>
        <v>0</v>
      </c>
      <c r="Y61" s="13">
        <f>IF(OR(検索!J$5="00000",T61&amp;U61&amp;V61&amp;W61&amp;X61&lt;&gt;検索!J$5),0,1)</f>
        <v>0</v>
      </c>
      <c r="Z61" s="16">
        <f t="shared" si="3"/>
        <v>0</v>
      </c>
      <c r="AA61" s="13">
        <f>IF(OR(ISERROR(FIND(DBCS(検索!C$7),DBCS(B61))),検索!C$7=""),0,1)</f>
        <v>0</v>
      </c>
      <c r="AB61" s="13">
        <f>IF(OR(ISERROR(FIND(DBCS(検索!D$7),DBCS(C61))),検索!D$7=""),0,1)</f>
        <v>0</v>
      </c>
      <c r="AC61" s="13">
        <f>IF(OR(ISERROR(FIND(検索!E$7,D61)),検索!E$7=""),0,1)</f>
        <v>0</v>
      </c>
      <c r="AD61" s="13">
        <f>IF(OR(ISERROR(FIND(検索!F$7,E61)),検索!F$7=""),0,1)</f>
        <v>0</v>
      </c>
      <c r="AE61" s="13">
        <f>IF(OR(ISERROR(FIND(検索!G$7,F61)),検索!G$7=""),0,1)</f>
        <v>0</v>
      </c>
      <c r="AF61" s="15">
        <f>IF(OR(検索!J$7="00000",AA61&amp;AB61&amp;AC61&amp;AD61&amp;AE61&lt;&gt;検索!J$7),0,1)</f>
        <v>0</v>
      </c>
      <c r="AG61" s="16">
        <f t="shared" si="4"/>
        <v>0</v>
      </c>
      <c r="AH61" s="13">
        <f>IF(検索!K$3=0,R61,S61)</f>
        <v>0</v>
      </c>
      <c r="AI61" s="13">
        <f>IF(検索!K$5=0,Y61,Z61)</f>
        <v>0</v>
      </c>
      <c r="AJ61" s="13">
        <f>IF(検索!K$7=0,AF61,AG61)</f>
        <v>0</v>
      </c>
      <c r="AK61" s="20">
        <f>IF(IF(検索!J$5="00000",AH61,IF(検索!K$4=0,AH61+AI61,AH61*AI61)*IF(AND(検索!K$6=1,検索!J$7&lt;&gt;"00000"),AJ61,1)+IF(AND(検索!K$6=0,検索!J$7&lt;&gt;"00000"),AJ61,0))&gt;0,MAX($AK$2:AK60)+1,0)</f>
        <v>0</v>
      </c>
    </row>
    <row r="62" spans="1:37" ht="12.6" customHeight="1" x14ac:dyDescent="0.15">
      <c r="A62" s="9">
        <v>711</v>
      </c>
      <c r="B62" s="2" t="s">
        <v>797</v>
      </c>
      <c r="C62" s="2" t="s">
        <v>588</v>
      </c>
      <c r="D62" s="2" t="s">
        <v>673</v>
      </c>
      <c r="E62" s="10" t="s">
        <v>61</v>
      </c>
      <c r="F62" s="11" t="s">
        <v>798</v>
      </c>
      <c r="G62" s="2">
        <v>61</v>
      </c>
      <c r="H62" s="153">
        <f t="shared" si="0"/>
        <v>50000</v>
      </c>
      <c r="I62" s="23"/>
      <c r="J62" s="158">
        <f>IFERROR(INDEX(単価!D$3:G$16,MATCH(D62,単価!B$3:B$16,0),1+((I62&gt;29)+(I62&gt;59)+(I62&gt;89))*INDEX(単価!A:A,MATCH(D62,単価!B:B,0))),0)</f>
        <v>50000</v>
      </c>
      <c r="K62" s="153" t="str">
        <f>IFERROR(INDEX(単価!C:C,MATCH(D62,単価!B:B,0))&amp;IF(INDEX(単価!A:A,MATCH(D62,単価!B:B,0))=1,"（"&amp;INDEX(単価!D$2:G$2,1,1+(I62&gt;29)+(I62&gt;59)+(I62&gt;89))&amp;"）",""),D62)</f>
        <v>居宅介護</v>
      </c>
      <c r="L62" s="2">
        <f t="shared" ca="1" si="1"/>
        <v>712</v>
      </c>
      <c r="M62" s="14">
        <f>IF(OR(ISERROR(FIND(DBCS(検索!C$3),DBCS(B62))),検索!C$3=""),0,1)</f>
        <v>0</v>
      </c>
      <c r="N62" s="15">
        <f>IF(OR(ISERROR(FIND(DBCS(検索!D$3),DBCS(C62))),検索!D$3=""),0,1)</f>
        <v>0</v>
      </c>
      <c r="O62" s="15">
        <f>IF(OR(ISERROR(FIND(検索!E$3,D62)),検索!E$3=""),0,1)</f>
        <v>0</v>
      </c>
      <c r="P62" s="13">
        <f>IF(OR(ISERROR(FIND(検索!F$3,E62)),検索!F$3=""),0,1)</f>
        <v>0</v>
      </c>
      <c r="Q62" s="13">
        <f>IF(OR(ISERROR(FIND(検索!G$3,F62)),検索!G$3=""),0,1)</f>
        <v>0</v>
      </c>
      <c r="R62" s="13">
        <f>IF(OR(検索!J$3="00000",M62&amp;N62&amp;O62&amp;P62&amp;Q62&lt;&gt;検索!J$3),0,1)</f>
        <v>0</v>
      </c>
      <c r="S62" s="13">
        <f t="shared" si="2"/>
        <v>0</v>
      </c>
      <c r="T62" s="14">
        <f>IF(OR(ISERROR(FIND(DBCS(検索!C$5),DBCS(B62))),検索!C$5=""),0,1)</f>
        <v>0</v>
      </c>
      <c r="U62" s="15">
        <f>IF(OR(ISERROR(FIND(DBCS(検索!D$5),DBCS(C62))),検索!D$5=""),0,1)</f>
        <v>0</v>
      </c>
      <c r="V62" s="15">
        <f>IF(OR(ISERROR(FIND(検索!E$5,D62)),検索!E$5=""),0,1)</f>
        <v>0</v>
      </c>
      <c r="W62" s="15">
        <f>IF(OR(ISERROR(FIND(検索!F$5,E62)),検索!F$5=""),0,1)</f>
        <v>0</v>
      </c>
      <c r="X62" s="15">
        <f>IF(OR(ISERROR(FIND(検索!G$5,F62)),検索!G$5=""),0,1)</f>
        <v>0</v>
      </c>
      <c r="Y62" s="13">
        <f>IF(OR(検索!J$5="00000",T62&amp;U62&amp;V62&amp;W62&amp;X62&lt;&gt;検索!J$5),0,1)</f>
        <v>0</v>
      </c>
      <c r="Z62" s="16">
        <f t="shared" si="3"/>
        <v>0</v>
      </c>
      <c r="AA62" s="13">
        <f>IF(OR(ISERROR(FIND(DBCS(検索!C$7),DBCS(B62))),検索!C$7=""),0,1)</f>
        <v>0</v>
      </c>
      <c r="AB62" s="13">
        <f>IF(OR(ISERROR(FIND(DBCS(検索!D$7),DBCS(C62))),検索!D$7=""),0,1)</f>
        <v>0</v>
      </c>
      <c r="AC62" s="13">
        <f>IF(OR(ISERROR(FIND(検索!E$7,D62)),検索!E$7=""),0,1)</f>
        <v>0</v>
      </c>
      <c r="AD62" s="13">
        <f>IF(OR(ISERROR(FIND(検索!F$7,E62)),検索!F$7=""),0,1)</f>
        <v>0</v>
      </c>
      <c r="AE62" s="13">
        <f>IF(OR(ISERROR(FIND(検索!G$7,F62)),検索!G$7=""),0,1)</f>
        <v>0</v>
      </c>
      <c r="AF62" s="15">
        <f>IF(OR(検索!J$7="00000",AA62&amp;AB62&amp;AC62&amp;AD62&amp;AE62&lt;&gt;検索!J$7),0,1)</f>
        <v>0</v>
      </c>
      <c r="AG62" s="16">
        <f t="shared" si="4"/>
        <v>0</v>
      </c>
      <c r="AH62" s="13">
        <f>IF(検索!K$3=0,R62,S62)</f>
        <v>0</v>
      </c>
      <c r="AI62" s="13">
        <f>IF(検索!K$5=0,Y62,Z62)</f>
        <v>0</v>
      </c>
      <c r="AJ62" s="13">
        <f>IF(検索!K$7=0,AF62,AG62)</f>
        <v>0</v>
      </c>
      <c r="AK62" s="20">
        <f>IF(IF(検索!J$5="00000",AH62,IF(検索!K$4=0,AH62+AI62,AH62*AI62)*IF(AND(検索!K$6=1,検索!J$7&lt;&gt;"00000"),AJ62,1)+IF(AND(検索!K$6=0,検索!J$7&lt;&gt;"00000"),AJ62,0))&gt;0,MAX($AK$2:AK61)+1,0)</f>
        <v>0</v>
      </c>
    </row>
    <row r="63" spans="1:37" ht="12.6" customHeight="1" x14ac:dyDescent="0.15">
      <c r="A63" s="9">
        <v>720</v>
      </c>
      <c r="B63" s="2" t="s">
        <v>799</v>
      </c>
      <c r="C63" s="2" t="s">
        <v>444</v>
      </c>
      <c r="D63" s="2" t="s">
        <v>673</v>
      </c>
      <c r="E63" s="10" t="s">
        <v>445</v>
      </c>
      <c r="F63" s="11" t="s">
        <v>800</v>
      </c>
      <c r="G63" s="2">
        <v>62</v>
      </c>
      <c r="H63" s="153">
        <f t="shared" si="0"/>
        <v>50000</v>
      </c>
      <c r="I63" s="23"/>
      <c r="J63" s="158">
        <f>IFERROR(INDEX(単価!D$3:G$16,MATCH(D63,単価!B$3:B$16,0),1+((I63&gt;29)+(I63&gt;59)+(I63&gt;89))*INDEX(単価!A:A,MATCH(D63,単価!B:B,0))),0)</f>
        <v>50000</v>
      </c>
      <c r="K63" s="153" t="str">
        <f>IFERROR(INDEX(単価!C:C,MATCH(D63,単価!B:B,0))&amp;IF(INDEX(単価!A:A,MATCH(D63,単価!B:B,0))=1,"（"&amp;INDEX(単価!D$2:G$2,1,1+(I63&gt;29)+(I63&gt;59)+(I63&gt;89))&amp;"）",""),D63)</f>
        <v>居宅介護</v>
      </c>
      <c r="L63" s="2">
        <f t="shared" ca="1" si="1"/>
        <v>721</v>
      </c>
      <c r="M63" s="14">
        <f>IF(OR(ISERROR(FIND(DBCS(検索!C$3),DBCS(B63))),検索!C$3=""),0,1)</f>
        <v>0</v>
      </c>
      <c r="N63" s="15">
        <f>IF(OR(ISERROR(FIND(DBCS(検索!D$3),DBCS(C63))),検索!D$3=""),0,1)</f>
        <v>0</v>
      </c>
      <c r="O63" s="15">
        <f>IF(OR(ISERROR(FIND(検索!E$3,D63)),検索!E$3=""),0,1)</f>
        <v>0</v>
      </c>
      <c r="P63" s="13">
        <f>IF(OR(ISERROR(FIND(検索!F$3,E63)),検索!F$3=""),0,1)</f>
        <v>0</v>
      </c>
      <c r="Q63" s="13">
        <f>IF(OR(ISERROR(FIND(検索!G$3,F63)),検索!G$3=""),0,1)</f>
        <v>0</v>
      </c>
      <c r="R63" s="13">
        <f>IF(OR(検索!J$3="00000",M63&amp;N63&amp;O63&amp;P63&amp;Q63&lt;&gt;検索!J$3),0,1)</f>
        <v>0</v>
      </c>
      <c r="S63" s="13">
        <f t="shared" si="2"/>
        <v>0</v>
      </c>
      <c r="T63" s="14">
        <f>IF(OR(ISERROR(FIND(DBCS(検索!C$5),DBCS(B63))),検索!C$5=""),0,1)</f>
        <v>0</v>
      </c>
      <c r="U63" s="15">
        <f>IF(OR(ISERROR(FIND(DBCS(検索!D$5),DBCS(C63))),検索!D$5=""),0,1)</f>
        <v>0</v>
      </c>
      <c r="V63" s="15">
        <f>IF(OR(ISERROR(FIND(検索!E$5,D63)),検索!E$5=""),0,1)</f>
        <v>0</v>
      </c>
      <c r="W63" s="15">
        <f>IF(OR(ISERROR(FIND(検索!F$5,E63)),検索!F$5=""),0,1)</f>
        <v>0</v>
      </c>
      <c r="X63" s="15">
        <f>IF(OR(ISERROR(FIND(検索!G$5,F63)),検索!G$5=""),0,1)</f>
        <v>0</v>
      </c>
      <c r="Y63" s="13">
        <f>IF(OR(検索!J$5="00000",T63&amp;U63&amp;V63&amp;W63&amp;X63&lt;&gt;検索!J$5),0,1)</f>
        <v>0</v>
      </c>
      <c r="Z63" s="16">
        <f t="shared" si="3"/>
        <v>0</v>
      </c>
      <c r="AA63" s="13">
        <f>IF(OR(ISERROR(FIND(DBCS(検索!C$7),DBCS(B63))),検索!C$7=""),0,1)</f>
        <v>0</v>
      </c>
      <c r="AB63" s="13">
        <f>IF(OR(ISERROR(FIND(DBCS(検索!D$7),DBCS(C63))),検索!D$7=""),0,1)</f>
        <v>0</v>
      </c>
      <c r="AC63" s="13">
        <f>IF(OR(ISERROR(FIND(検索!E$7,D63)),検索!E$7=""),0,1)</f>
        <v>0</v>
      </c>
      <c r="AD63" s="13">
        <f>IF(OR(ISERROR(FIND(検索!F$7,E63)),検索!F$7=""),0,1)</f>
        <v>0</v>
      </c>
      <c r="AE63" s="13">
        <f>IF(OR(ISERROR(FIND(検索!G$7,F63)),検索!G$7=""),0,1)</f>
        <v>0</v>
      </c>
      <c r="AF63" s="15">
        <f>IF(OR(検索!J$7="00000",AA63&amp;AB63&amp;AC63&amp;AD63&amp;AE63&lt;&gt;検索!J$7),0,1)</f>
        <v>0</v>
      </c>
      <c r="AG63" s="16">
        <f t="shared" si="4"/>
        <v>0</v>
      </c>
      <c r="AH63" s="13">
        <f>IF(検索!K$3=0,R63,S63)</f>
        <v>0</v>
      </c>
      <c r="AI63" s="13">
        <f>IF(検索!K$5=0,Y63,Z63)</f>
        <v>0</v>
      </c>
      <c r="AJ63" s="13">
        <f>IF(検索!K$7=0,AF63,AG63)</f>
        <v>0</v>
      </c>
      <c r="AK63" s="20">
        <f>IF(IF(検索!J$5="00000",AH63,IF(検索!K$4=0,AH63+AI63,AH63*AI63)*IF(AND(検索!K$6=1,検索!J$7&lt;&gt;"00000"),AJ63,1)+IF(AND(検索!K$6=0,検索!J$7&lt;&gt;"00000"),AJ63,0))&gt;0,MAX($AK$2:AK62)+1,0)</f>
        <v>0</v>
      </c>
    </row>
    <row r="64" spans="1:37" ht="12.6" customHeight="1" x14ac:dyDescent="0.15">
      <c r="A64" s="9">
        <v>733</v>
      </c>
      <c r="B64" s="2" t="s">
        <v>801</v>
      </c>
      <c r="C64" s="2" t="s">
        <v>607</v>
      </c>
      <c r="D64" s="2" t="s">
        <v>673</v>
      </c>
      <c r="E64" s="10" t="s">
        <v>134</v>
      </c>
      <c r="F64" s="11" t="s">
        <v>802</v>
      </c>
      <c r="G64" s="2">
        <v>63</v>
      </c>
      <c r="H64" s="153">
        <f t="shared" si="0"/>
        <v>50000</v>
      </c>
      <c r="I64" s="23"/>
      <c r="J64" s="158">
        <f>IFERROR(INDEX(単価!D$3:G$16,MATCH(D64,単価!B$3:B$16,0),1+((I64&gt;29)+(I64&gt;59)+(I64&gt;89))*INDEX(単価!A:A,MATCH(D64,単価!B:B,0))),0)</f>
        <v>50000</v>
      </c>
      <c r="K64" s="153" t="str">
        <f>IFERROR(INDEX(単価!C:C,MATCH(D64,単価!B:B,0))&amp;IF(INDEX(単価!A:A,MATCH(D64,単価!B:B,0))=1,"（"&amp;INDEX(単価!D$2:G$2,1,1+(I64&gt;29)+(I64&gt;59)+(I64&gt;89))&amp;"）",""),D64)</f>
        <v>居宅介護</v>
      </c>
      <c r="L64" s="2">
        <f t="shared" ca="1" si="1"/>
        <v>739</v>
      </c>
      <c r="M64" s="14">
        <f>IF(OR(ISERROR(FIND(DBCS(検索!C$3),DBCS(B64))),検索!C$3=""),0,1)</f>
        <v>0</v>
      </c>
      <c r="N64" s="15">
        <f>IF(OR(ISERROR(FIND(DBCS(検索!D$3),DBCS(C64))),検索!D$3=""),0,1)</f>
        <v>0</v>
      </c>
      <c r="O64" s="15">
        <f>IF(OR(ISERROR(FIND(検索!E$3,D64)),検索!E$3=""),0,1)</f>
        <v>0</v>
      </c>
      <c r="P64" s="13">
        <f>IF(OR(ISERROR(FIND(検索!F$3,E64)),検索!F$3=""),0,1)</f>
        <v>0</v>
      </c>
      <c r="Q64" s="13">
        <f>IF(OR(ISERROR(FIND(検索!G$3,F64)),検索!G$3=""),0,1)</f>
        <v>0</v>
      </c>
      <c r="R64" s="13">
        <f>IF(OR(検索!J$3="00000",M64&amp;N64&amp;O64&amp;P64&amp;Q64&lt;&gt;検索!J$3),0,1)</f>
        <v>0</v>
      </c>
      <c r="S64" s="13">
        <f t="shared" si="2"/>
        <v>0</v>
      </c>
      <c r="T64" s="14">
        <f>IF(OR(ISERROR(FIND(DBCS(検索!C$5),DBCS(B64))),検索!C$5=""),0,1)</f>
        <v>0</v>
      </c>
      <c r="U64" s="15">
        <f>IF(OR(ISERROR(FIND(DBCS(検索!D$5),DBCS(C64))),検索!D$5=""),0,1)</f>
        <v>0</v>
      </c>
      <c r="V64" s="15">
        <f>IF(OR(ISERROR(FIND(検索!E$5,D64)),検索!E$5=""),0,1)</f>
        <v>0</v>
      </c>
      <c r="W64" s="15">
        <f>IF(OR(ISERROR(FIND(検索!F$5,E64)),検索!F$5=""),0,1)</f>
        <v>0</v>
      </c>
      <c r="X64" s="15">
        <f>IF(OR(ISERROR(FIND(検索!G$5,F64)),検索!G$5=""),0,1)</f>
        <v>0</v>
      </c>
      <c r="Y64" s="13">
        <f>IF(OR(検索!J$5="00000",T64&amp;U64&amp;V64&amp;W64&amp;X64&lt;&gt;検索!J$5),0,1)</f>
        <v>0</v>
      </c>
      <c r="Z64" s="16">
        <f t="shared" si="3"/>
        <v>0</v>
      </c>
      <c r="AA64" s="13">
        <f>IF(OR(ISERROR(FIND(DBCS(検索!C$7),DBCS(B64))),検索!C$7=""),0,1)</f>
        <v>0</v>
      </c>
      <c r="AB64" s="13">
        <f>IF(OR(ISERROR(FIND(DBCS(検索!D$7),DBCS(C64))),検索!D$7=""),0,1)</f>
        <v>0</v>
      </c>
      <c r="AC64" s="13">
        <f>IF(OR(ISERROR(FIND(検索!E$7,D64)),検索!E$7=""),0,1)</f>
        <v>0</v>
      </c>
      <c r="AD64" s="13">
        <f>IF(OR(ISERROR(FIND(検索!F$7,E64)),検索!F$7=""),0,1)</f>
        <v>0</v>
      </c>
      <c r="AE64" s="13">
        <f>IF(OR(ISERROR(FIND(検索!G$7,F64)),検索!G$7=""),0,1)</f>
        <v>0</v>
      </c>
      <c r="AF64" s="15">
        <f>IF(OR(検索!J$7="00000",AA64&amp;AB64&amp;AC64&amp;AD64&amp;AE64&lt;&gt;検索!J$7),0,1)</f>
        <v>0</v>
      </c>
      <c r="AG64" s="16">
        <f t="shared" si="4"/>
        <v>0</v>
      </c>
      <c r="AH64" s="13">
        <f>IF(検索!K$3=0,R64,S64)</f>
        <v>0</v>
      </c>
      <c r="AI64" s="13">
        <f>IF(検索!K$5=0,Y64,Z64)</f>
        <v>0</v>
      </c>
      <c r="AJ64" s="13">
        <f>IF(検索!K$7=0,AF64,AG64)</f>
        <v>0</v>
      </c>
      <c r="AK64" s="20">
        <f>IF(IF(検索!J$5="00000",AH64,IF(検索!K$4=0,AH64+AI64,AH64*AI64)*IF(AND(検索!K$6=1,検索!J$7&lt;&gt;"00000"),AJ64,1)+IF(AND(検索!K$6=0,検索!J$7&lt;&gt;"00000"),AJ64,0))&gt;0,MAX($AK$2:AK63)+1,0)</f>
        <v>0</v>
      </c>
    </row>
    <row r="65" spans="1:37" ht="12.6" customHeight="1" x14ac:dyDescent="0.15">
      <c r="A65" s="9">
        <v>745</v>
      </c>
      <c r="B65" s="2" t="s">
        <v>803</v>
      </c>
      <c r="C65" s="2" t="s">
        <v>447</v>
      </c>
      <c r="D65" s="2" t="s">
        <v>673</v>
      </c>
      <c r="E65" s="10" t="s">
        <v>157</v>
      </c>
      <c r="F65" s="11" t="s">
        <v>804</v>
      </c>
      <c r="G65" s="2">
        <v>64</v>
      </c>
      <c r="H65" s="153">
        <f t="shared" si="0"/>
        <v>100000</v>
      </c>
      <c r="I65" s="23"/>
      <c r="J65" s="158">
        <f>IFERROR(INDEX(単価!D$3:G$16,MATCH(D65,単価!B$3:B$16,0),1+((I65&gt;29)+(I65&gt;59)+(I65&gt;89))*INDEX(単価!A:A,MATCH(D65,単価!B:B,0))),0)</f>
        <v>50000</v>
      </c>
      <c r="K65" s="153" t="str">
        <f>IFERROR(INDEX(単価!C:C,MATCH(D65,単価!B:B,0))&amp;IF(INDEX(単価!A:A,MATCH(D65,単価!B:B,0))=1,"（"&amp;INDEX(単価!D$2:G$2,1,1+(I65&gt;29)+(I65&gt;59)+(I65&gt;89))&amp;"）",""),D65)</f>
        <v>居宅介護</v>
      </c>
      <c r="L65" s="2">
        <f t="shared" ca="1" si="1"/>
        <v>749</v>
      </c>
      <c r="M65" s="14">
        <f>IF(OR(ISERROR(FIND(DBCS(検索!C$3),DBCS(B65))),検索!C$3=""),0,1)</f>
        <v>0</v>
      </c>
      <c r="N65" s="15">
        <f>IF(OR(ISERROR(FIND(DBCS(検索!D$3),DBCS(C65))),検索!D$3=""),0,1)</f>
        <v>0</v>
      </c>
      <c r="O65" s="15">
        <f>IF(OR(ISERROR(FIND(検索!E$3,D65)),検索!E$3=""),0,1)</f>
        <v>0</v>
      </c>
      <c r="P65" s="13">
        <f>IF(OR(ISERROR(FIND(検索!F$3,E65)),検索!F$3=""),0,1)</f>
        <v>0</v>
      </c>
      <c r="Q65" s="13">
        <f>IF(OR(ISERROR(FIND(検索!G$3,F65)),検索!G$3=""),0,1)</f>
        <v>0</v>
      </c>
      <c r="R65" s="13">
        <f>IF(OR(検索!J$3="00000",M65&amp;N65&amp;O65&amp;P65&amp;Q65&lt;&gt;検索!J$3),0,1)</f>
        <v>0</v>
      </c>
      <c r="S65" s="13">
        <f t="shared" si="2"/>
        <v>0</v>
      </c>
      <c r="T65" s="14">
        <f>IF(OR(ISERROR(FIND(DBCS(検索!C$5),DBCS(B65))),検索!C$5=""),0,1)</f>
        <v>0</v>
      </c>
      <c r="U65" s="15">
        <f>IF(OR(ISERROR(FIND(DBCS(検索!D$5),DBCS(C65))),検索!D$5=""),0,1)</f>
        <v>0</v>
      </c>
      <c r="V65" s="15">
        <f>IF(OR(ISERROR(FIND(検索!E$5,D65)),検索!E$5=""),0,1)</f>
        <v>0</v>
      </c>
      <c r="W65" s="15">
        <f>IF(OR(ISERROR(FIND(検索!F$5,E65)),検索!F$5=""),0,1)</f>
        <v>0</v>
      </c>
      <c r="X65" s="15">
        <f>IF(OR(ISERROR(FIND(検索!G$5,F65)),検索!G$5=""),0,1)</f>
        <v>0</v>
      </c>
      <c r="Y65" s="13">
        <f>IF(OR(検索!J$5="00000",T65&amp;U65&amp;V65&amp;W65&amp;X65&lt;&gt;検索!J$5),0,1)</f>
        <v>0</v>
      </c>
      <c r="Z65" s="16">
        <f t="shared" si="3"/>
        <v>0</v>
      </c>
      <c r="AA65" s="13">
        <f>IF(OR(ISERROR(FIND(DBCS(検索!C$7),DBCS(B65))),検索!C$7=""),0,1)</f>
        <v>0</v>
      </c>
      <c r="AB65" s="13">
        <f>IF(OR(ISERROR(FIND(DBCS(検索!D$7),DBCS(C65))),検索!D$7=""),0,1)</f>
        <v>0</v>
      </c>
      <c r="AC65" s="13">
        <f>IF(OR(ISERROR(FIND(検索!E$7,D65)),検索!E$7=""),0,1)</f>
        <v>0</v>
      </c>
      <c r="AD65" s="13">
        <f>IF(OR(ISERROR(FIND(検索!F$7,E65)),検索!F$7=""),0,1)</f>
        <v>0</v>
      </c>
      <c r="AE65" s="13">
        <f>IF(OR(ISERROR(FIND(検索!G$7,F65)),検索!G$7=""),0,1)</f>
        <v>0</v>
      </c>
      <c r="AF65" s="15">
        <f>IF(OR(検索!J$7="00000",AA65&amp;AB65&amp;AC65&amp;AD65&amp;AE65&lt;&gt;検索!J$7),0,1)</f>
        <v>0</v>
      </c>
      <c r="AG65" s="16">
        <f t="shared" si="4"/>
        <v>0</v>
      </c>
      <c r="AH65" s="13">
        <f>IF(検索!K$3=0,R65,S65)</f>
        <v>0</v>
      </c>
      <c r="AI65" s="13">
        <f>IF(検索!K$5=0,Y65,Z65)</f>
        <v>0</v>
      </c>
      <c r="AJ65" s="13">
        <f>IF(検索!K$7=0,AF65,AG65)</f>
        <v>0</v>
      </c>
      <c r="AK65" s="20">
        <f>IF(IF(検索!J$5="00000",AH65,IF(検索!K$4=0,AH65+AI65,AH65*AI65)*IF(AND(検索!K$6=1,検索!J$7&lt;&gt;"00000"),AJ65,1)+IF(AND(検索!K$6=0,検索!J$7&lt;&gt;"00000"),AJ65,0))&gt;0,MAX($AK$2:AK64)+1,0)</f>
        <v>0</v>
      </c>
    </row>
    <row r="66" spans="1:37" ht="12.6" customHeight="1" x14ac:dyDescent="0.15">
      <c r="A66" s="9">
        <v>754</v>
      </c>
      <c r="B66" s="2" t="s">
        <v>805</v>
      </c>
      <c r="C66" s="2" t="s">
        <v>451</v>
      </c>
      <c r="D66" s="2" t="s">
        <v>673</v>
      </c>
      <c r="E66" s="10" t="s">
        <v>129</v>
      </c>
      <c r="F66" s="11" t="s">
        <v>806</v>
      </c>
      <c r="G66" s="2">
        <v>65</v>
      </c>
      <c r="H66" s="153">
        <f t="shared" ref="H66:H129" si="5">SUMIF(B$2:B$1177,B66,J$2:J$1177)</f>
        <v>50000</v>
      </c>
      <c r="I66" s="23"/>
      <c r="J66" s="158">
        <f>IFERROR(INDEX(単価!D$3:G$16,MATCH(D66,単価!B$3:B$16,0),1+((I66&gt;29)+(I66&gt;59)+(I66&gt;89))*INDEX(単価!A:A,MATCH(D66,単価!B:B,0))),0)</f>
        <v>50000</v>
      </c>
      <c r="K66" s="153" t="str">
        <f>IFERROR(INDEX(単価!C:C,MATCH(D66,単価!B:B,0))&amp;IF(INDEX(単価!A:A,MATCH(D66,単価!B:B,0))=1,"（"&amp;INDEX(単価!D$2:G$2,1,1+(I66&gt;29)+(I66&gt;59)+(I66&gt;89))&amp;"）",""),D66)</f>
        <v>居宅介護</v>
      </c>
      <c r="L66" s="2">
        <f t="shared" ca="1" si="1"/>
        <v>752</v>
      </c>
      <c r="M66" s="14">
        <f>IF(OR(ISERROR(FIND(DBCS(検索!C$3),DBCS(B66))),検索!C$3=""),0,1)</f>
        <v>0</v>
      </c>
      <c r="N66" s="15">
        <f>IF(OR(ISERROR(FIND(DBCS(検索!D$3),DBCS(C66))),検索!D$3=""),0,1)</f>
        <v>0</v>
      </c>
      <c r="O66" s="15">
        <f>IF(OR(ISERROR(FIND(検索!E$3,D66)),検索!E$3=""),0,1)</f>
        <v>0</v>
      </c>
      <c r="P66" s="13">
        <f>IF(OR(ISERROR(FIND(検索!F$3,E66)),検索!F$3=""),0,1)</f>
        <v>0</v>
      </c>
      <c r="Q66" s="13">
        <f>IF(OR(ISERROR(FIND(検索!G$3,F66)),検索!G$3=""),0,1)</f>
        <v>0</v>
      </c>
      <c r="R66" s="13">
        <f>IF(OR(検索!J$3="00000",M66&amp;N66&amp;O66&amp;P66&amp;Q66&lt;&gt;検索!J$3),0,1)</f>
        <v>0</v>
      </c>
      <c r="S66" s="13">
        <f t="shared" si="2"/>
        <v>0</v>
      </c>
      <c r="T66" s="14">
        <f>IF(OR(ISERROR(FIND(DBCS(検索!C$5),DBCS(B66))),検索!C$5=""),0,1)</f>
        <v>0</v>
      </c>
      <c r="U66" s="15">
        <f>IF(OR(ISERROR(FIND(DBCS(検索!D$5),DBCS(C66))),検索!D$5=""),0,1)</f>
        <v>0</v>
      </c>
      <c r="V66" s="15">
        <f>IF(OR(ISERROR(FIND(検索!E$5,D66)),検索!E$5=""),0,1)</f>
        <v>0</v>
      </c>
      <c r="W66" s="15">
        <f>IF(OR(ISERROR(FIND(検索!F$5,E66)),検索!F$5=""),0,1)</f>
        <v>0</v>
      </c>
      <c r="X66" s="15">
        <f>IF(OR(ISERROR(FIND(検索!G$5,F66)),検索!G$5=""),0,1)</f>
        <v>0</v>
      </c>
      <c r="Y66" s="13">
        <f>IF(OR(検索!J$5="00000",T66&amp;U66&amp;V66&amp;W66&amp;X66&lt;&gt;検索!J$5),0,1)</f>
        <v>0</v>
      </c>
      <c r="Z66" s="16">
        <f t="shared" si="3"/>
        <v>0</v>
      </c>
      <c r="AA66" s="13">
        <f>IF(OR(ISERROR(FIND(DBCS(検索!C$7),DBCS(B66))),検索!C$7=""),0,1)</f>
        <v>0</v>
      </c>
      <c r="AB66" s="13">
        <f>IF(OR(ISERROR(FIND(DBCS(検索!D$7),DBCS(C66))),検索!D$7=""),0,1)</f>
        <v>0</v>
      </c>
      <c r="AC66" s="13">
        <f>IF(OR(ISERROR(FIND(検索!E$7,D66)),検索!E$7=""),0,1)</f>
        <v>0</v>
      </c>
      <c r="AD66" s="13">
        <f>IF(OR(ISERROR(FIND(検索!F$7,E66)),検索!F$7=""),0,1)</f>
        <v>0</v>
      </c>
      <c r="AE66" s="13">
        <f>IF(OR(ISERROR(FIND(検索!G$7,F66)),検索!G$7=""),0,1)</f>
        <v>0</v>
      </c>
      <c r="AF66" s="15">
        <f>IF(OR(検索!J$7="00000",AA66&amp;AB66&amp;AC66&amp;AD66&amp;AE66&lt;&gt;検索!J$7),0,1)</f>
        <v>0</v>
      </c>
      <c r="AG66" s="16">
        <f t="shared" si="4"/>
        <v>0</v>
      </c>
      <c r="AH66" s="13">
        <f>IF(検索!K$3=0,R66,S66)</f>
        <v>0</v>
      </c>
      <c r="AI66" s="13">
        <f>IF(検索!K$5=0,Y66,Z66)</f>
        <v>0</v>
      </c>
      <c r="AJ66" s="13">
        <f>IF(検索!K$7=0,AF66,AG66)</f>
        <v>0</v>
      </c>
      <c r="AK66" s="20">
        <f>IF(IF(検索!J$5="00000",AH66,IF(検索!K$4=0,AH66+AI66,AH66*AI66)*IF(AND(検索!K$6=1,検索!J$7&lt;&gt;"00000"),AJ66,1)+IF(AND(検索!K$6=0,検索!J$7&lt;&gt;"00000"),AJ66,0))&gt;0,MAX($AK$2:AK65)+1,0)</f>
        <v>0</v>
      </c>
    </row>
    <row r="67" spans="1:37" ht="12.6" customHeight="1" x14ac:dyDescent="0.15">
      <c r="A67" s="9">
        <v>765</v>
      </c>
      <c r="B67" s="2" t="s">
        <v>807</v>
      </c>
      <c r="C67" s="2" t="s">
        <v>808</v>
      </c>
      <c r="D67" s="2" t="s">
        <v>673</v>
      </c>
      <c r="E67" s="10" t="s">
        <v>126</v>
      </c>
      <c r="F67" s="11" t="s">
        <v>809</v>
      </c>
      <c r="G67" s="2">
        <v>66</v>
      </c>
      <c r="H67" s="153">
        <f t="shared" si="5"/>
        <v>50000</v>
      </c>
      <c r="I67" s="23"/>
      <c r="J67" s="158">
        <f>IFERROR(INDEX(単価!D$3:G$16,MATCH(D67,単価!B$3:B$16,0),1+((I67&gt;29)+(I67&gt;59)+(I67&gt;89))*INDEX(単価!A:A,MATCH(D67,単価!B:B,0))),0)</f>
        <v>50000</v>
      </c>
      <c r="K67" s="153" t="str">
        <f>IFERROR(INDEX(単価!C:C,MATCH(D67,単価!B:B,0))&amp;IF(INDEX(単価!A:A,MATCH(D67,単価!B:B,0))=1,"（"&amp;INDEX(単価!D$2:G$2,1,1+(I67&gt;29)+(I67&gt;59)+(I67&gt;89))&amp;"）",""),D67)</f>
        <v>居宅介護</v>
      </c>
      <c r="L67" s="2">
        <f t="shared" ref="L67:L130" ca="1" si="6">(G67+10)*10+INT(RAND()*10)</f>
        <v>765</v>
      </c>
      <c r="M67" s="14">
        <f>IF(OR(ISERROR(FIND(DBCS(検索!C$3),DBCS(B67))),検索!C$3=""),0,1)</f>
        <v>0</v>
      </c>
      <c r="N67" s="15">
        <f>IF(OR(ISERROR(FIND(DBCS(検索!D$3),DBCS(C67))),検索!D$3=""),0,1)</f>
        <v>0</v>
      </c>
      <c r="O67" s="15">
        <f>IF(OR(ISERROR(FIND(検索!E$3,D67)),検索!E$3=""),0,1)</f>
        <v>0</v>
      </c>
      <c r="P67" s="13">
        <f>IF(OR(ISERROR(FIND(検索!F$3,E67)),検索!F$3=""),0,1)</f>
        <v>0</v>
      </c>
      <c r="Q67" s="13">
        <f>IF(OR(ISERROR(FIND(検索!G$3,F67)),検索!G$3=""),0,1)</f>
        <v>0</v>
      </c>
      <c r="R67" s="13">
        <f>IF(OR(検索!J$3="00000",M67&amp;N67&amp;O67&amp;P67&amp;Q67&lt;&gt;検索!J$3),0,1)</f>
        <v>0</v>
      </c>
      <c r="S67" s="13">
        <f t="shared" ref="S67:S130" si="7">IF(SUM(M67:Q67)=0,0,1)</f>
        <v>0</v>
      </c>
      <c r="T67" s="14">
        <f>IF(OR(ISERROR(FIND(DBCS(検索!C$5),DBCS(B67))),検索!C$5=""),0,1)</f>
        <v>0</v>
      </c>
      <c r="U67" s="15">
        <f>IF(OR(ISERROR(FIND(DBCS(検索!D$5),DBCS(C67))),検索!D$5=""),0,1)</f>
        <v>0</v>
      </c>
      <c r="V67" s="15">
        <f>IF(OR(ISERROR(FIND(検索!E$5,D67)),検索!E$5=""),0,1)</f>
        <v>0</v>
      </c>
      <c r="W67" s="15">
        <f>IF(OR(ISERROR(FIND(検索!F$5,E67)),検索!F$5=""),0,1)</f>
        <v>0</v>
      </c>
      <c r="X67" s="15">
        <f>IF(OR(ISERROR(FIND(検索!G$5,F67)),検索!G$5=""),0,1)</f>
        <v>0</v>
      </c>
      <c r="Y67" s="13">
        <f>IF(OR(検索!J$5="00000",T67&amp;U67&amp;V67&amp;W67&amp;X67&lt;&gt;検索!J$5),0,1)</f>
        <v>0</v>
      </c>
      <c r="Z67" s="16">
        <f t="shared" ref="Z67:Z130" si="8">IF(SUM(T67:X67)=0,0,1)</f>
        <v>0</v>
      </c>
      <c r="AA67" s="13">
        <f>IF(OR(ISERROR(FIND(DBCS(検索!C$7),DBCS(B67))),検索!C$7=""),0,1)</f>
        <v>0</v>
      </c>
      <c r="AB67" s="13">
        <f>IF(OR(ISERROR(FIND(DBCS(検索!D$7),DBCS(C67))),検索!D$7=""),0,1)</f>
        <v>0</v>
      </c>
      <c r="AC67" s="13">
        <f>IF(OR(ISERROR(FIND(検索!E$7,D67)),検索!E$7=""),0,1)</f>
        <v>0</v>
      </c>
      <c r="AD67" s="13">
        <f>IF(OR(ISERROR(FIND(検索!F$7,E67)),検索!F$7=""),0,1)</f>
        <v>0</v>
      </c>
      <c r="AE67" s="13">
        <f>IF(OR(ISERROR(FIND(検索!G$7,F67)),検索!G$7=""),0,1)</f>
        <v>0</v>
      </c>
      <c r="AF67" s="15">
        <f>IF(OR(検索!J$7="00000",AA67&amp;AB67&amp;AC67&amp;AD67&amp;AE67&lt;&gt;検索!J$7),0,1)</f>
        <v>0</v>
      </c>
      <c r="AG67" s="16">
        <f t="shared" ref="AG67:AG130" si="9">IF(SUM(AA67:AE67)=0,0,1)</f>
        <v>0</v>
      </c>
      <c r="AH67" s="13">
        <f>IF(検索!K$3=0,R67,S67)</f>
        <v>0</v>
      </c>
      <c r="AI67" s="13">
        <f>IF(検索!K$5=0,Y67,Z67)</f>
        <v>0</v>
      </c>
      <c r="AJ67" s="13">
        <f>IF(検索!K$7=0,AF67,AG67)</f>
        <v>0</v>
      </c>
      <c r="AK67" s="20">
        <f>IF(IF(検索!J$5="00000",AH67,IF(検索!K$4=0,AH67+AI67,AH67*AI67)*IF(AND(検索!K$6=1,検索!J$7&lt;&gt;"00000"),AJ67,1)+IF(AND(検索!K$6=0,検索!J$7&lt;&gt;"00000"),AJ67,0))&gt;0,MAX($AK$2:AK66)+1,0)</f>
        <v>0</v>
      </c>
    </row>
    <row r="68" spans="1:37" ht="12.6" customHeight="1" x14ac:dyDescent="0.15">
      <c r="A68" s="9">
        <v>779</v>
      </c>
      <c r="B68" s="2" t="s">
        <v>810</v>
      </c>
      <c r="C68" s="2" t="s">
        <v>612</v>
      </c>
      <c r="D68" s="2" t="s">
        <v>673</v>
      </c>
      <c r="E68" s="10" t="s">
        <v>93</v>
      </c>
      <c r="F68" s="11" t="s">
        <v>811</v>
      </c>
      <c r="G68" s="2">
        <v>67</v>
      </c>
      <c r="H68" s="153">
        <f t="shared" si="5"/>
        <v>50000</v>
      </c>
      <c r="I68" s="23"/>
      <c r="J68" s="158">
        <f>IFERROR(INDEX(単価!D$3:G$16,MATCH(D68,単価!B$3:B$16,0),1+((I68&gt;29)+(I68&gt;59)+(I68&gt;89))*INDEX(単価!A:A,MATCH(D68,単価!B:B,0))),0)</f>
        <v>50000</v>
      </c>
      <c r="K68" s="153" t="str">
        <f>IFERROR(INDEX(単価!C:C,MATCH(D68,単価!B:B,0))&amp;IF(INDEX(単価!A:A,MATCH(D68,単価!B:B,0))=1,"（"&amp;INDEX(単価!D$2:G$2,1,1+(I68&gt;29)+(I68&gt;59)+(I68&gt;89))&amp;"）",""),D68)</f>
        <v>居宅介護</v>
      </c>
      <c r="L68" s="2">
        <f t="shared" ca="1" si="6"/>
        <v>772</v>
      </c>
      <c r="M68" s="14">
        <f>IF(OR(ISERROR(FIND(DBCS(検索!C$3),DBCS(B68))),検索!C$3=""),0,1)</f>
        <v>0</v>
      </c>
      <c r="N68" s="15">
        <f>IF(OR(ISERROR(FIND(DBCS(検索!D$3),DBCS(C68))),検索!D$3=""),0,1)</f>
        <v>0</v>
      </c>
      <c r="O68" s="15">
        <f>IF(OR(ISERROR(FIND(検索!E$3,D68)),検索!E$3=""),0,1)</f>
        <v>0</v>
      </c>
      <c r="P68" s="13">
        <f>IF(OR(ISERROR(FIND(検索!F$3,E68)),検索!F$3=""),0,1)</f>
        <v>0</v>
      </c>
      <c r="Q68" s="13">
        <f>IF(OR(ISERROR(FIND(検索!G$3,F68)),検索!G$3=""),0,1)</f>
        <v>0</v>
      </c>
      <c r="R68" s="13">
        <f>IF(OR(検索!J$3="00000",M68&amp;N68&amp;O68&amp;P68&amp;Q68&lt;&gt;検索!J$3),0,1)</f>
        <v>0</v>
      </c>
      <c r="S68" s="13">
        <f t="shared" si="7"/>
        <v>0</v>
      </c>
      <c r="T68" s="14">
        <f>IF(OR(ISERROR(FIND(DBCS(検索!C$5),DBCS(B68))),検索!C$5=""),0,1)</f>
        <v>0</v>
      </c>
      <c r="U68" s="15">
        <f>IF(OR(ISERROR(FIND(DBCS(検索!D$5),DBCS(C68))),検索!D$5=""),0,1)</f>
        <v>0</v>
      </c>
      <c r="V68" s="15">
        <f>IF(OR(ISERROR(FIND(検索!E$5,D68)),検索!E$5=""),0,1)</f>
        <v>0</v>
      </c>
      <c r="W68" s="15">
        <f>IF(OR(ISERROR(FIND(検索!F$5,E68)),検索!F$5=""),0,1)</f>
        <v>0</v>
      </c>
      <c r="X68" s="15">
        <f>IF(OR(ISERROR(FIND(検索!G$5,F68)),検索!G$5=""),0,1)</f>
        <v>0</v>
      </c>
      <c r="Y68" s="13">
        <f>IF(OR(検索!J$5="00000",T68&amp;U68&amp;V68&amp;W68&amp;X68&lt;&gt;検索!J$5),0,1)</f>
        <v>0</v>
      </c>
      <c r="Z68" s="16">
        <f t="shared" si="8"/>
        <v>0</v>
      </c>
      <c r="AA68" s="13">
        <f>IF(OR(ISERROR(FIND(DBCS(検索!C$7),DBCS(B68))),検索!C$7=""),0,1)</f>
        <v>0</v>
      </c>
      <c r="AB68" s="13">
        <f>IF(OR(ISERROR(FIND(DBCS(検索!D$7),DBCS(C68))),検索!D$7=""),0,1)</f>
        <v>0</v>
      </c>
      <c r="AC68" s="13">
        <f>IF(OR(ISERROR(FIND(検索!E$7,D68)),検索!E$7=""),0,1)</f>
        <v>0</v>
      </c>
      <c r="AD68" s="13">
        <f>IF(OR(ISERROR(FIND(検索!F$7,E68)),検索!F$7=""),0,1)</f>
        <v>0</v>
      </c>
      <c r="AE68" s="13">
        <f>IF(OR(ISERROR(FIND(検索!G$7,F68)),検索!G$7=""),0,1)</f>
        <v>0</v>
      </c>
      <c r="AF68" s="15">
        <f>IF(OR(検索!J$7="00000",AA68&amp;AB68&amp;AC68&amp;AD68&amp;AE68&lt;&gt;検索!J$7),0,1)</f>
        <v>0</v>
      </c>
      <c r="AG68" s="16">
        <f t="shared" si="9"/>
        <v>0</v>
      </c>
      <c r="AH68" s="13">
        <f>IF(検索!K$3=0,R68,S68)</f>
        <v>0</v>
      </c>
      <c r="AI68" s="13">
        <f>IF(検索!K$5=0,Y68,Z68)</f>
        <v>0</v>
      </c>
      <c r="AJ68" s="13">
        <f>IF(検索!K$7=0,AF68,AG68)</f>
        <v>0</v>
      </c>
      <c r="AK68" s="20">
        <f>IF(IF(検索!J$5="00000",AH68,IF(検索!K$4=0,AH68+AI68,AH68*AI68)*IF(AND(検索!K$6=1,検索!J$7&lt;&gt;"00000"),AJ68,1)+IF(AND(検索!K$6=0,検索!J$7&lt;&gt;"00000"),AJ68,0))&gt;0,MAX($AK$2:AK67)+1,0)</f>
        <v>0</v>
      </c>
    </row>
    <row r="69" spans="1:37" ht="12.6" customHeight="1" x14ac:dyDescent="0.15">
      <c r="A69" s="9">
        <v>789</v>
      </c>
      <c r="B69" s="2" t="s">
        <v>812</v>
      </c>
      <c r="C69" s="2" t="s">
        <v>614</v>
      </c>
      <c r="D69" s="2" t="s">
        <v>673</v>
      </c>
      <c r="E69" s="10" t="s">
        <v>95</v>
      </c>
      <c r="F69" s="11" t="s">
        <v>813</v>
      </c>
      <c r="G69" s="2">
        <v>68</v>
      </c>
      <c r="H69" s="153">
        <f t="shared" si="5"/>
        <v>50000</v>
      </c>
      <c r="I69" s="23"/>
      <c r="J69" s="158">
        <f>IFERROR(INDEX(単価!D$3:G$16,MATCH(D69,単価!B$3:B$16,0),1+((I69&gt;29)+(I69&gt;59)+(I69&gt;89))*INDEX(単価!A:A,MATCH(D69,単価!B:B,0))),0)</f>
        <v>50000</v>
      </c>
      <c r="K69" s="153" t="str">
        <f>IFERROR(INDEX(単価!C:C,MATCH(D69,単価!B:B,0))&amp;IF(INDEX(単価!A:A,MATCH(D69,単価!B:B,0))=1,"（"&amp;INDEX(単価!D$2:G$2,1,1+(I69&gt;29)+(I69&gt;59)+(I69&gt;89))&amp;"）",""),D69)</f>
        <v>居宅介護</v>
      </c>
      <c r="L69" s="2">
        <f t="shared" ca="1" si="6"/>
        <v>782</v>
      </c>
      <c r="M69" s="14">
        <f>IF(OR(ISERROR(FIND(DBCS(検索!C$3),DBCS(B69))),検索!C$3=""),0,1)</f>
        <v>0</v>
      </c>
      <c r="N69" s="15">
        <f>IF(OR(ISERROR(FIND(DBCS(検索!D$3),DBCS(C69))),検索!D$3=""),0,1)</f>
        <v>0</v>
      </c>
      <c r="O69" s="15">
        <f>IF(OR(ISERROR(FIND(検索!E$3,D69)),検索!E$3=""),0,1)</f>
        <v>0</v>
      </c>
      <c r="P69" s="13">
        <f>IF(OR(ISERROR(FIND(検索!F$3,E69)),検索!F$3=""),0,1)</f>
        <v>0</v>
      </c>
      <c r="Q69" s="13">
        <f>IF(OR(ISERROR(FIND(検索!G$3,F69)),検索!G$3=""),0,1)</f>
        <v>0</v>
      </c>
      <c r="R69" s="13">
        <f>IF(OR(検索!J$3="00000",M69&amp;N69&amp;O69&amp;P69&amp;Q69&lt;&gt;検索!J$3),0,1)</f>
        <v>0</v>
      </c>
      <c r="S69" s="13">
        <f t="shared" si="7"/>
        <v>0</v>
      </c>
      <c r="T69" s="14">
        <f>IF(OR(ISERROR(FIND(DBCS(検索!C$5),DBCS(B69))),検索!C$5=""),0,1)</f>
        <v>0</v>
      </c>
      <c r="U69" s="15">
        <f>IF(OR(ISERROR(FIND(DBCS(検索!D$5),DBCS(C69))),検索!D$5=""),0,1)</f>
        <v>0</v>
      </c>
      <c r="V69" s="15">
        <f>IF(OR(ISERROR(FIND(検索!E$5,D69)),検索!E$5=""),0,1)</f>
        <v>0</v>
      </c>
      <c r="W69" s="15">
        <f>IF(OR(ISERROR(FIND(検索!F$5,E69)),検索!F$5=""),0,1)</f>
        <v>0</v>
      </c>
      <c r="X69" s="15">
        <f>IF(OR(ISERROR(FIND(検索!G$5,F69)),検索!G$5=""),0,1)</f>
        <v>0</v>
      </c>
      <c r="Y69" s="13">
        <f>IF(OR(検索!J$5="00000",T69&amp;U69&amp;V69&amp;W69&amp;X69&lt;&gt;検索!J$5),0,1)</f>
        <v>0</v>
      </c>
      <c r="Z69" s="16">
        <f t="shared" si="8"/>
        <v>0</v>
      </c>
      <c r="AA69" s="13">
        <f>IF(OR(ISERROR(FIND(DBCS(検索!C$7),DBCS(B69))),検索!C$7=""),0,1)</f>
        <v>0</v>
      </c>
      <c r="AB69" s="13">
        <f>IF(OR(ISERROR(FIND(DBCS(検索!D$7),DBCS(C69))),検索!D$7=""),0,1)</f>
        <v>0</v>
      </c>
      <c r="AC69" s="13">
        <f>IF(OR(ISERROR(FIND(検索!E$7,D69)),検索!E$7=""),0,1)</f>
        <v>0</v>
      </c>
      <c r="AD69" s="13">
        <f>IF(OR(ISERROR(FIND(検索!F$7,E69)),検索!F$7=""),0,1)</f>
        <v>0</v>
      </c>
      <c r="AE69" s="13">
        <f>IF(OR(ISERROR(FIND(検索!G$7,F69)),検索!G$7=""),0,1)</f>
        <v>0</v>
      </c>
      <c r="AF69" s="15">
        <f>IF(OR(検索!J$7="00000",AA69&amp;AB69&amp;AC69&amp;AD69&amp;AE69&lt;&gt;検索!J$7),0,1)</f>
        <v>0</v>
      </c>
      <c r="AG69" s="16">
        <f t="shared" si="9"/>
        <v>0</v>
      </c>
      <c r="AH69" s="13">
        <f>IF(検索!K$3=0,R69,S69)</f>
        <v>0</v>
      </c>
      <c r="AI69" s="13">
        <f>IF(検索!K$5=0,Y69,Z69)</f>
        <v>0</v>
      </c>
      <c r="AJ69" s="13">
        <f>IF(検索!K$7=0,AF69,AG69)</f>
        <v>0</v>
      </c>
      <c r="AK69" s="20">
        <f>IF(IF(検索!J$5="00000",AH69,IF(検索!K$4=0,AH69+AI69,AH69*AI69)*IF(AND(検索!K$6=1,検索!J$7&lt;&gt;"00000"),AJ69,1)+IF(AND(検索!K$6=0,検索!J$7&lt;&gt;"00000"),AJ69,0))&gt;0,MAX($AK$2:AK68)+1,0)</f>
        <v>0</v>
      </c>
    </row>
    <row r="70" spans="1:37" ht="12.6" customHeight="1" x14ac:dyDescent="0.15">
      <c r="A70" s="9">
        <v>791</v>
      </c>
      <c r="B70" s="2" t="s">
        <v>814</v>
      </c>
      <c r="C70" s="2" t="s">
        <v>815</v>
      </c>
      <c r="D70" s="2" t="s">
        <v>673</v>
      </c>
      <c r="E70" s="10" t="s">
        <v>143</v>
      </c>
      <c r="F70" s="11" t="s">
        <v>816</v>
      </c>
      <c r="G70" s="2">
        <v>69</v>
      </c>
      <c r="H70" s="153">
        <f t="shared" si="5"/>
        <v>100000</v>
      </c>
      <c r="I70" s="23"/>
      <c r="J70" s="158">
        <f>IFERROR(INDEX(単価!D$3:G$16,MATCH(D70,単価!B$3:B$16,0),1+((I70&gt;29)+(I70&gt;59)+(I70&gt;89))*INDEX(単価!A:A,MATCH(D70,単価!B:B,0))),0)</f>
        <v>50000</v>
      </c>
      <c r="K70" s="153" t="str">
        <f>IFERROR(INDEX(単価!C:C,MATCH(D70,単価!B:B,0))&amp;IF(INDEX(単価!A:A,MATCH(D70,単価!B:B,0))=1,"（"&amp;INDEX(単価!D$2:G$2,1,1+(I70&gt;29)+(I70&gt;59)+(I70&gt;89))&amp;"）",""),D70)</f>
        <v>居宅介護</v>
      </c>
      <c r="L70" s="2">
        <f t="shared" ca="1" si="6"/>
        <v>790</v>
      </c>
      <c r="M70" s="14">
        <f>IF(OR(ISERROR(FIND(DBCS(検索!C$3),DBCS(B70))),検索!C$3=""),0,1)</f>
        <v>0</v>
      </c>
      <c r="N70" s="15">
        <f>IF(OR(ISERROR(FIND(DBCS(検索!D$3),DBCS(C70))),検索!D$3=""),0,1)</f>
        <v>0</v>
      </c>
      <c r="O70" s="15">
        <f>IF(OR(ISERROR(FIND(検索!E$3,D70)),検索!E$3=""),0,1)</f>
        <v>0</v>
      </c>
      <c r="P70" s="13">
        <f>IF(OR(ISERROR(FIND(検索!F$3,E70)),検索!F$3=""),0,1)</f>
        <v>0</v>
      </c>
      <c r="Q70" s="13">
        <f>IF(OR(ISERROR(FIND(検索!G$3,F70)),検索!G$3=""),0,1)</f>
        <v>0</v>
      </c>
      <c r="R70" s="13">
        <f>IF(OR(検索!J$3="00000",M70&amp;N70&amp;O70&amp;P70&amp;Q70&lt;&gt;検索!J$3),0,1)</f>
        <v>0</v>
      </c>
      <c r="S70" s="13">
        <f t="shared" si="7"/>
        <v>0</v>
      </c>
      <c r="T70" s="14">
        <f>IF(OR(ISERROR(FIND(DBCS(検索!C$5),DBCS(B70))),検索!C$5=""),0,1)</f>
        <v>0</v>
      </c>
      <c r="U70" s="15">
        <f>IF(OR(ISERROR(FIND(DBCS(検索!D$5),DBCS(C70))),検索!D$5=""),0,1)</f>
        <v>0</v>
      </c>
      <c r="V70" s="15">
        <f>IF(OR(ISERROR(FIND(検索!E$5,D70)),検索!E$5=""),0,1)</f>
        <v>0</v>
      </c>
      <c r="W70" s="15">
        <f>IF(OR(ISERROR(FIND(検索!F$5,E70)),検索!F$5=""),0,1)</f>
        <v>0</v>
      </c>
      <c r="X70" s="15">
        <f>IF(OR(ISERROR(FIND(検索!G$5,F70)),検索!G$5=""),0,1)</f>
        <v>0</v>
      </c>
      <c r="Y70" s="13">
        <f>IF(OR(検索!J$5="00000",T70&amp;U70&amp;V70&amp;W70&amp;X70&lt;&gt;検索!J$5),0,1)</f>
        <v>0</v>
      </c>
      <c r="Z70" s="16">
        <f t="shared" si="8"/>
        <v>0</v>
      </c>
      <c r="AA70" s="13">
        <f>IF(OR(ISERROR(FIND(DBCS(検索!C$7),DBCS(B70))),検索!C$7=""),0,1)</f>
        <v>0</v>
      </c>
      <c r="AB70" s="13">
        <f>IF(OR(ISERROR(FIND(DBCS(検索!D$7),DBCS(C70))),検索!D$7=""),0,1)</f>
        <v>0</v>
      </c>
      <c r="AC70" s="13">
        <f>IF(OR(ISERROR(FIND(検索!E$7,D70)),検索!E$7=""),0,1)</f>
        <v>0</v>
      </c>
      <c r="AD70" s="13">
        <f>IF(OR(ISERROR(FIND(検索!F$7,E70)),検索!F$7=""),0,1)</f>
        <v>0</v>
      </c>
      <c r="AE70" s="13">
        <f>IF(OR(ISERROR(FIND(検索!G$7,F70)),検索!G$7=""),0,1)</f>
        <v>0</v>
      </c>
      <c r="AF70" s="15">
        <f>IF(OR(検索!J$7="00000",AA70&amp;AB70&amp;AC70&amp;AD70&amp;AE70&lt;&gt;検索!J$7),0,1)</f>
        <v>0</v>
      </c>
      <c r="AG70" s="16">
        <f t="shared" si="9"/>
        <v>0</v>
      </c>
      <c r="AH70" s="13">
        <f>IF(検索!K$3=0,R70,S70)</f>
        <v>0</v>
      </c>
      <c r="AI70" s="13">
        <f>IF(検索!K$5=0,Y70,Z70)</f>
        <v>0</v>
      </c>
      <c r="AJ70" s="13">
        <f>IF(検索!K$7=0,AF70,AG70)</f>
        <v>0</v>
      </c>
      <c r="AK70" s="20">
        <f>IF(IF(検索!J$5="00000",AH70,IF(検索!K$4=0,AH70+AI70,AH70*AI70)*IF(AND(検索!K$6=1,検索!J$7&lt;&gt;"00000"),AJ70,1)+IF(AND(検索!K$6=0,検索!J$7&lt;&gt;"00000"),AJ70,0))&gt;0,MAX($AK$2:AK69)+1,0)</f>
        <v>0</v>
      </c>
    </row>
    <row r="71" spans="1:37" ht="12.6" customHeight="1" x14ac:dyDescent="0.15">
      <c r="A71" s="9">
        <v>804</v>
      </c>
      <c r="B71" s="2" t="s">
        <v>817</v>
      </c>
      <c r="C71" s="2" t="s">
        <v>584</v>
      </c>
      <c r="D71" s="2" t="s">
        <v>673</v>
      </c>
      <c r="E71" s="10" t="s">
        <v>49</v>
      </c>
      <c r="F71" s="11" t="s">
        <v>818</v>
      </c>
      <c r="G71" s="2">
        <v>70</v>
      </c>
      <c r="H71" s="153">
        <f t="shared" si="5"/>
        <v>100000</v>
      </c>
      <c r="I71" s="23"/>
      <c r="J71" s="158">
        <f>IFERROR(INDEX(単価!D$3:G$16,MATCH(D71,単価!B$3:B$16,0),1+((I71&gt;29)+(I71&gt;59)+(I71&gt;89))*INDEX(単価!A:A,MATCH(D71,単価!B:B,0))),0)</f>
        <v>50000</v>
      </c>
      <c r="K71" s="153" t="str">
        <f>IFERROR(INDEX(単価!C:C,MATCH(D71,単価!B:B,0))&amp;IF(INDEX(単価!A:A,MATCH(D71,単価!B:B,0))=1,"（"&amp;INDEX(単価!D$2:G$2,1,1+(I71&gt;29)+(I71&gt;59)+(I71&gt;89))&amp;"）",""),D71)</f>
        <v>居宅介護</v>
      </c>
      <c r="L71" s="2">
        <f t="shared" ca="1" si="6"/>
        <v>806</v>
      </c>
      <c r="M71" s="14">
        <f>IF(OR(ISERROR(FIND(DBCS(検索!C$3),DBCS(B71))),検索!C$3=""),0,1)</f>
        <v>0</v>
      </c>
      <c r="N71" s="15">
        <f>IF(OR(ISERROR(FIND(DBCS(検索!D$3),DBCS(C71))),検索!D$3=""),0,1)</f>
        <v>0</v>
      </c>
      <c r="O71" s="15">
        <f>IF(OR(ISERROR(FIND(検索!E$3,D71)),検索!E$3=""),0,1)</f>
        <v>0</v>
      </c>
      <c r="P71" s="13">
        <f>IF(OR(ISERROR(FIND(検索!F$3,E71)),検索!F$3=""),0,1)</f>
        <v>0</v>
      </c>
      <c r="Q71" s="13">
        <f>IF(OR(ISERROR(FIND(検索!G$3,F71)),検索!G$3=""),0,1)</f>
        <v>0</v>
      </c>
      <c r="R71" s="13">
        <f>IF(OR(検索!J$3="00000",M71&amp;N71&amp;O71&amp;P71&amp;Q71&lt;&gt;検索!J$3),0,1)</f>
        <v>0</v>
      </c>
      <c r="S71" s="13">
        <f t="shared" si="7"/>
        <v>0</v>
      </c>
      <c r="T71" s="14">
        <f>IF(OR(ISERROR(FIND(DBCS(検索!C$5),DBCS(B71))),検索!C$5=""),0,1)</f>
        <v>0</v>
      </c>
      <c r="U71" s="15">
        <f>IF(OR(ISERROR(FIND(DBCS(検索!D$5),DBCS(C71))),検索!D$5=""),0,1)</f>
        <v>0</v>
      </c>
      <c r="V71" s="15">
        <f>IF(OR(ISERROR(FIND(検索!E$5,D71)),検索!E$5=""),0,1)</f>
        <v>0</v>
      </c>
      <c r="W71" s="15">
        <f>IF(OR(ISERROR(FIND(検索!F$5,E71)),検索!F$5=""),0,1)</f>
        <v>0</v>
      </c>
      <c r="X71" s="15">
        <f>IF(OR(ISERROR(FIND(検索!G$5,F71)),検索!G$5=""),0,1)</f>
        <v>0</v>
      </c>
      <c r="Y71" s="13">
        <f>IF(OR(検索!J$5="00000",T71&amp;U71&amp;V71&amp;W71&amp;X71&lt;&gt;検索!J$5),0,1)</f>
        <v>0</v>
      </c>
      <c r="Z71" s="16">
        <f t="shared" si="8"/>
        <v>0</v>
      </c>
      <c r="AA71" s="13">
        <f>IF(OR(ISERROR(FIND(DBCS(検索!C$7),DBCS(B71))),検索!C$7=""),0,1)</f>
        <v>0</v>
      </c>
      <c r="AB71" s="13">
        <f>IF(OR(ISERROR(FIND(DBCS(検索!D$7),DBCS(C71))),検索!D$7=""),0,1)</f>
        <v>0</v>
      </c>
      <c r="AC71" s="13">
        <f>IF(OR(ISERROR(FIND(検索!E$7,D71)),検索!E$7=""),0,1)</f>
        <v>0</v>
      </c>
      <c r="AD71" s="13">
        <f>IF(OR(ISERROR(FIND(検索!F$7,E71)),検索!F$7=""),0,1)</f>
        <v>0</v>
      </c>
      <c r="AE71" s="13">
        <f>IF(OR(ISERROR(FIND(検索!G$7,F71)),検索!G$7=""),0,1)</f>
        <v>0</v>
      </c>
      <c r="AF71" s="15">
        <f>IF(OR(検索!J$7="00000",AA71&amp;AB71&amp;AC71&amp;AD71&amp;AE71&lt;&gt;検索!J$7),0,1)</f>
        <v>0</v>
      </c>
      <c r="AG71" s="16">
        <f t="shared" si="9"/>
        <v>0</v>
      </c>
      <c r="AH71" s="13">
        <f>IF(検索!K$3=0,R71,S71)</f>
        <v>0</v>
      </c>
      <c r="AI71" s="13">
        <f>IF(検索!K$5=0,Y71,Z71)</f>
        <v>0</v>
      </c>
      <c r="AJ71" s="13">
        <f>IF(検索!K$7=0,AF71,AG71)</f>
        <v>0</v>
      </c>
      <c r="AK71" s="20">
        <f>IF(IF(検索!J$5="00000",AH71,IF(検索!K$4=0,AH71+AI71,AH71*AI71)*IF(AND(検索!K$6=1,検索!J$7&lt;&gt;"00000"),AJ71,1)+IF(AND(検索!K$6=0,検索!J$7&lt;&gt;"00000"),AJ71,0))&gt;0,MAX($AK$2:AK70)+1,0)</f>
        <v>0</v>
      </c>
    </row>
    <row r="72" spans="1:37" ht="12.6" customHeight="1" x14ac:dyDescent="0.15">
      <c r="A72" s="9">
        <v>811</v>
      </c>
      <c r="B72" s="2" t="s">
        <v>819</v>
      </c>
      <c r="C72" s="2" t="s">
        <v>537</v>
      </c>
      <c r="D72" s="2" t="s">
        <v>673</v>
      </c>
      <c r="E72" s="10" t="s">
        <v>490</v>
      </c>
      <c r="F72" s="11" t="s">
        <v>820</v>
      </c>
      <c r="G72" s="2">
        <v>71</v>
      </c>
      <c r="H72" s="153">
        <f t="shared" si="5"/>
        <v>50000</v>
      </c>
      <c r="I72" s="23"/>
      <c r="J72" s="158">
        <f>IFERROR(INDEX(単価!D$3:G$16,MATCH(D72,単価!B$3:B$16,0),1+((I72&gt;29)+(I72&gt;59)+(I72&gt;89))*INDEX(単価!A:A,MATCH(D72,単価!B:B,0))),0)</f>
        <v>50000</v>
      </c>
      <c r="K72" s="153" t="str">
        <f>IFERROR(INDEX(単価!C:C,MATCH(D72,単価!B:B,0))&amp;IF(INDEX(単価!A:A,MATCH(D72,単価!B:B,0))=1,"（"&amp;INDEX(単価!D$2:G$2,1,1+(I72&gt;29)+(I72&gt;59)+(I72&gt;89))&amp;"）",""),D72)</f>
        <v>居宅介護</v>
      </c>
      <c r="L72" s="2">
        <f t="shared" ca="1" si="6"/>
        <v>817</v>
      </c>
      <c r="M72" s="14">
        <f>IF(OR(ISERROR(FIND(DBCS(検索!C$3),DBCS(B72))),検索!C$3=""),0,1)</f>
        <v>0</v>
      </c>
      <c r="N72" s="15">
        <f>IF(OR(ISERROR(FIND(DBCS(検索!D$3),DBCS(C72))),検索!D$3=""),0,1)</f>
        <v>0</v>
      </c>
      <c r="O72" s="15">
        <f>IF(OR(ISERROR(FIND(検索!E$3,D72)),検索!E$3=""),0,1)</f>
        <v>0</v>
      </c>
      <c r="P72" s="13">
        <f>IF(OR(ISERROR(FIND(検索!F$3,E72)),検索!F$3=""),0,1)</f>
        <v>0</v>
      </c>
      <c r="Q72" s="13">
        <f>IF(OR(ISERROR(FIND(検索!G$3,F72)),検索!G$3=""),0,1)</f>
        <v>0</v>
      </c>
      <c r="R72" s="13">
        <f>IF(OR(検索!J$3="00000",M72&amp;N72&amp;O72&amp;P72&amp;Q72&lt;&gt;検索!J$3),0,1)</f>
        <v>0</v>
      </c>
      <c r="S72" s="13">
        <f t="shared" si="7"/>
        <v>0</v>
      </c>
      <c r="T72" s="14">
        <f>IF(OR(ISERROR(FIND(DBCS(検索!C$5),DBCS(B72))),検索!C$5=""),0,1)</f>
        <v>0</v>
      </c>
      <c r="U72" s="15">
        <f>IF(OR(ISERROR(FIND(DBCS(検索!D$5),DBCS(C72))),検索!D$5=""),0,1)</f>
        <v>0</v>
      </c>
      <c r="V72" s="15">
        <f>IF(OR(ISERROR(FIND(検索!E$5,D72)),検索!E$5=""),0,1)</f>
        <v>0</v>
      </c>
      <c r="W72" s="15">
        <f>IF(OR(ISERROR(FIND(検索!F$5,E72)),検索!F$5=""),0,1)</f>
        <v>0</v>
      </c>
      <c r="X72" s="15">
        <f>IF(OR(ISERROR(FIND(検索!G$5,F72)),検索!G$5=""),0,1)</f>
        <v>0</v>
      </c>
      <c r="Y72" s="13">
        <f>IF(OR(検索!J$5="00000",T72&amp;U72&amp;V72&amp;W72&amp;X72&lt;&gt;検索!J$5),0,1)</f>
        <v>0</v>
      </c>
      <c r="Z72" s="16">
        <f t="shared" si="8"/>
        <v>0</v>
      </c>
      <c r="AA72" s="13">
        <f>IF(OR(ISERROR(FIND(DBCS(検索!C$7),DBCS(B72))),検索!C$7=""),0,1)</f>
        <v>0</v>
      </c>
      <c r="AB72" s="13">
        <f>IF(OR(ISERROR(FIND(DBCS(検索!D$7),DBCS(C72))),検索!D$7=""),0,1)</f>
        <v>0</v>
      </c>
      <c r="AC72" s="13">
        <f>IF(OR(ISERROR(FIND(検索!E$7,D72)),検索!E$7=""),0,1)</f>
        <v>0</v>
      </c>
      <c r="AD72" s="13">
        <f>IF(OR(ISERROR(FIND(検索!F$7,E72)),検索!F$7=""),0,1)</f>
        <v>0</v>
      </c>
      <c r="AE72" s="13">
        <f>IF(OR(ISERROR(FIND(検索!G$7,F72)),検索!G$7=""),0,1)</f>
        <v>0</v>
      </c>
      <c r="AF72" s="15">
        <f>IF(OR(検索!J$7="00000",AA72&amp;AB72&amp;AC72&amp;AD72&amp;AE72&lt;&gt;検索!J$7),0,1)</f>
        <v>0</v>
      </c>
      <c r="AG72" s="16">
        <f t="shared" si="9"/>
        <v>0</v>
      </c>
      <c r="AH72" s="13">
        <f>IF(検索!K$3=0,R72,S72)</f>
        <v>0</v>
      </c>
      <c r="AI72" s="13">
        <f>IF(検索!K$5=0,Y72,Z72)</f>
        <v>0</v>
      </c>
      <c r="AJ72" s="13">
        <f>IF(検索!K$7=0,AF72,AG72)</f>
        <v>0</v>
      </c>
      <c r="AK72" s="20">
        <f>IF(IF(検索!J$5="00000",AH72,IF(検索!K$4=0,AH72+AI72,AH72*AI72)*IF(AND(検索!K$6=1,検索!J$7&lt;&gt;"00000"),AJ72,1)+IF(AND(検索!K$6=0,検索!J$7&lt;&gt;"00000"),AJ72,0))&gt;0,MAX($AK$2:AK71)+1,0)</f>
        <v>0</v>
      </c>
    </row>
    <row r="73" spans="1:37" ht="12.6" customHeight="1" x14ac:dyDescent="0.15">
      <c r="A73" s="9">
        <v>827</v>
      </c>
      <c r="B73" s="2" t="s">
        <v>156</v>
      </c>
      <c r="C73" s="2" t="s">
        <v>155</v>
      </c>
      <c r="D73" s="2" t="s">
        <v>673</v>
      </c>
      <c r="E73" s="10" t="s">
        <v>112</v>
      </c>
      <c r="F73" s="11" t="s">
        <v>821</v>
      </c>
      <c r="G73" s="2">
        <v>72</v>
      </c>
      <c r="H73" s="153">
        <f t="shared" si="5"/>
        <v>50000</v>
      </c>
      <c r="I73" s="23"/>
      <c r="J73" s="158">
        <f>IFERROR(INDEX(単価!D$3:G$16,MATCH(D73,単価!B$3:B$16,0),1+((I73&gt;29)+(I73&gt;59)+(I73&gt;89))*INDEX(単価!A:A,MATCH(D73,単価!B:B,0))),0)</f>
        <v>50000</v>
      </c>
      <c r="K73" s="153" t="str">
        <f>IFERROR(INDEX(単価!C:C,MATCH(D73,単価!B:B,0))&amp;IF(INDEX(単価!A:A,MATCH(D73,単価!B:B,0))=1,"（"&amp;INDEX(単価!D$2:G$2,1,1+(I73&gt;29)+(I73&gt;59)+(I73&gt;89))&amp;"）",""),D73)</f>
        <v>居宅介護</v>
      </c>
      <c r="L73" s="2">
        <f t="shared" ca="1" si="6"/>
        <v>825</v>
      </c>
      <c r="M73" s="14">
        <f>IF(OR(ISERROR(FIND(DBCS(検索!C$3),DBCS(B73))),検索!C$3=""),0,1)</f>
        <v>0</v>
      </c>
      <c r="N73" s="15">
        <f>IF(OR(ISERROR(FIND(DBCS(検索!D$3),DBCS(C73))),検索!D$3=""),0,1)</f>
        <v>0</v>
      </c>
      <c r="O73" s="15">
        <f>IF(OR(ISERROR(FIND(検索!E$3,D73)),検索!E$3=""),0,1)</f>
        <v>0</v>
      </c>
      <c r="P73" s="13">
        <f>IF(OR(ISERROR(FIND(検索!F$3,E73)),検索!F$3=""),0,1)</f>
        <v>0</v>
      </c>
      <c r="Q73" s="13">
        <f>IF(OR(ISERROR(FIND(検索!G$3,F73)),検索!G$3=""),0,1)</f>
        <v>0</v>
      </c>
      <c r="R73" s="13">
        <f>IF(OR(検索!J$3="00000",M73&amp;N73&amp;O73&amp;P73&amp;Q73&lt;&gt;検索!J$3),0,1)</f>
        <v>0</v>
      </c>
      <c r="S73" s="13">
        <f t="shared" si="7"/>
        <v>0</v>
      </c>
      <c r="T73" s="14">
        <f>IF(OR(ISERROR(FIND(DBCS(検索!C$5),DBCS(B73))),検索!C$5=""),0,1)</f>
        <v>0</v>
      </c>
      <c r="U73" s="15">
        <f>IF(OR(ISERROR(FIND(DBCS(検索!D$5),DBCS(C73))),検索!D$5=""),0,1)</f>
        <v>0</v>
      </c>
      <c r="V73" s="15">
        <f>IF(OR(ISERROR(FIND(検索!E$5,D73)),検索!E$5=""),0,1)</f>
        <v>0</v>
      </c>
      <c r="W73" s="15">
        <f>IF(OR(ISERROR(FIND(検索!F$5,E73)),検索!F$5=""),0,1)</f>
        <v>0</v>
      </c>
      <c r="X73" s="15">
        <f>IF(OR(ISERROR(FIND(検索!G$5,F73)),検索!G$5=""),0,1)</f>
        <v>0</v>
      </c>
      <c r="Y73" s="13">
        <f>IF(OR(検索!J$5="00000",T73&amp;U73&amp;V73&amp;W73&amp;X73&lt;&gt;検索!J$5),0,1)</f>
        <v>0</v>
      </c>
      <c r="Z73" s="16">
        <f t="shared" si="8"/>
        <v>0</v>
      </c>
      <c r="AA73" s="13">
        <f>IF(OR(ISERROR(FIND(DBCS(検索!C$7),DBCS(B73))),検索!C$7=""),0,1)</f>
        <v>0</v>
      </c>
      <c r="AB73" s="13">
        <f>IF(OR(ISERROR(FIND(DBCS(検索!D$7),DBCS(C73))),検索!D$7=""),0,1)</f>
        <v>0</v>
      </c>
      <c r="AC73" s="13">
        <f>IF(OR(ISERROR(FIND(検索!E$7,D73)),検索!E$7=""),0,1)</f>
        <v>0</v>
      </c>
      <c r="AD73" s="13">
        <f>IF(OR(ISERROR(FIND(検索!F$7,E73)),検索!F$7=""),0,1)</f>
        <v>0</v>
      </c>
      <c r="AE73" s="13">
        <f>IF(OR(ISERROR(FIND(検索!G$7,F73)),検索!G$7=""),0,1)</f>
        <v>0</v>
      </c>
      <c r="AF73" s="15">
        <f>IF(OR(検索!J$7="00000",AA73&amp;AB73&amp;AC73&amp;AD73&amp;AE73&lt;&gt;検索!J$7),0,1)</f>
        <v>0</v>
      </c>
      <c r="AG73" s="16">
        <f t="shared" si="9"/>
        <v>0</v>
      </c>
      <c r="AH73" s="13">
        <f>IF(検索!K$3=0,R73,S73)</f>
        <v>0</v>
      </c>
      <c r="AI73" s="13">
        <f>IF(検索!K$5=0,Y73,Z73)</f>
        <v>0</v>
      </c>
      <c r="AJ73" s="13">
        <f>IF(検索!K$7=0,AF73,AG73)</f>
        <v>0</v>
      </c>
      <c r="AK73" s="20">
        <f>IF(IF(検索!J$5="00000",AH73,IF(検索!K$4=0,AH73+AI73,AH73*AI73)*IF(AND(検索!K$6=1,検索!J$7&lt;&gt;"00000"),AJ73,1)+IF(AND(検索!K$6=0,検索!J$7&lt;&gt;"00000"),AJ73,0))&gt;0,MAX($AK$2:AK72)+1,0)</f>
        <v>0</v>
      </c>
    </row>
    <row r="74" spans="1:37" ht="12.6" customHeight="1" x14ac:dyDescent="0.15">
      <c r="A74" s="9">
        <v>835</v>
      </c>
      <c r="B74" s="2" t="s">
        <v>822</v>
      </c>
      <c r="C74" s="2" t="s">
        <v>479</v>
      </c>
      <c r="D74" s="2" t="s">
        <v>673</v>
      </c>
      <c r="E74" s="10" t="s">
        <v>43</v>
      </c>
      <c r="F74" s="11" t="s">
        <v>823</v>
      </c>
      <c r="G74" s="2">
        <v>73</v>
      </c>
      <c r="H74" s="153">
        <f t="shared" si="5"/>
        <v>50000</v>
      </c>
      <c r="I74" s="23"/>
      <c r="J74" s="158">
        <f>IFERROR(INDEX(単価!D$3:G$16,MATCH(D74,単価!B$3:B$16,0),1+((I74&gt;29)+(I74&gt;59)+(I74&gt;89))*INDEX(単価!A:A,MATCH(D74,単価!B:B,0))),0)</f>
        <v>50000</v>
      </c>
      <c r="K74" s="153" t="str">
        <f>IFERROR(INDEX(単価!C:C,MATCH(D74,単価!B:B,0))&amp;IF(INDEX(単価!A:A,MATCH(D74,単価!B:B,0))=1,"（"&amp;INDEX(単価!D$2:G$2,1,1+(I74&gt;29)+(I74&gt;59)+(I74&gt;89))&amp;"）",""),D74)</f>
        <v>居宅介護</v>
      </c>
      <c r="L74" s="2">
        <f t="shared" ca="1" si="6"/>
        <v>832</v>
      </c>
      <c r="M74" s="14">
        <f>IF(OR(ISERROR(FIND(DBCS(検索!C$3),DBCS(B74))),検索!C$3=""),0,1)</f>
        <v>0</v>
      </c>
      <c r="N74" s="15">
        <f>IF(OR(ISERROR(FIND(DBCS(検索!D$3),DBCS(C74))),検索!D$3=""),0,1)</f>
        <v>0</v>
      </c>
      <c r="O74" s="15">
        <f>IF(OR(ISERROR(FIND(検索!E$3,D74)),検索!E$3=""),0,1)</f>
        <v>0</v>
      </c>
      <c r="P74" s="13">
        <f>IF(OR(ISERROR(FIND(検索!F$3,E74)),検索!F$3=""),0,1)</f>
        <v>0</v>
      </c>
      <c r="Q74" s="13">
        <f>IF(OR(ISERROR(FIND(検索!G$3,F74)),検索!G$3=""),0,1)</f>
        <v>0</v>
      </c>
      <c r="R74" s="13">
        <f>IF(OR(検索!J$3="00000",M74&amp;N74&amp;O74&amp;P74&amp;Q74&lt;&gt;検索!J$3),0,1)</f>
        <v>0</v>
      </c>
      <c r="S74" s="13">
        <f t="shared" si="7"/>
        <v>0</v>
      </c>
      <c r="T74" s="14">
        <f>IF(OR(ISERROR(FIND(DBCS(検索!C$5),DBCS(B74))),検索!C$5=""),0,1)</f>
        <v>0</v>
      </c>
      <c r="U74" s="15">
        <f>IF(OR(ISERROR(FIND(DBCS(検索!D$5),DBCS(C74))),検索!D$5=""),0,1)</f>
        <v>0</v>
      </c>
      <c r="V74" s="15">
        <f>IF(OR(ISERROR(FIND(検索!E$5,D74)),検索!E$5=""),0,1)</f>
        <v>0</v>
      </c>
      <c r="W74" s="15">
        <f>IF(OR(ISERROR(FIND(検索!F$5,E74)),検索!F$5=""),0,1)</f>
        <v>0</v>
      </c>
      <c r="X74" s="15">
        <f>IF(OR(ISERROR(FIND(検索!G$5,F74)),検索!G$5=""),0,1)</f>
        <v>0</v>
      </c>
      <c r="Y74" s="13">
        <f>IF(OR(検索!J$5="00000",T74&amp;U74&amp;V74&amp;W74&amp;X74&lt;&gt;検索!J$5),0,1)</f>
        <v>0</v>
      </c>
      <c r="Z74" s="16">
        <f t="shared" si="8"/>
        <v>0</v>
      </c>
      <c r="AA74" s="13">
        <f>IF(OR(ISERROR(FIND(DBCS(検索!C$7),DBCS(B74))),検索!C$7=""),0,1)</f>
        <v>0</v>
      </c>
      <c r="AB74" s="13">
        <f>IF(OR(ISERROR(FIND(DBCS(検索!D$7),DBCS(C74))),検索!D$7=""),0,1)</f>
        <v>0</v>
      </c>
      <c r="AC74" s="13">
        <f>IF(OR(ISERROR(FIND(検索!E$7,D74)),検索!E$7=""),0,1)</f>
        <v>0</v>
      </c>
      <c r="AD74" s="13">
        <f>IF(OR(ISERROR(FIND(検索!F$7,E74)),検索!F$7=""),0,1)</f>
        <v>0</v>
      </c>
      <c r="AE74" s="13">
        <f>IF(OR(ISERROR(FIND(検索!G$7,F74)),検索!G$7=""),0,1)</f>
        <v>0</v>
      </c>
      <c r="AF74" s="15">
        <f>IF(OR(検索!J$7="00000",AA74&amp;AB74&amp;AC74&amp;AD74&amp;AE74&lt;&gt;検索!J$7),0,1)</f>
        <v>0</v>
      </c>
      <c r="AG74" s="16">
        <f t="shared" si="9"/>
        <v>0</v>
      </c>
      <c r="AH74" s="13">
        <f>IF(検索!K$3=0,R74,S74)</f>
        <v>0</v>
      </c>
      <c r="AI74" s="13">
        <f>IF(検索!K$5=0,Y74,Z74)</f>
        <v>0</v>
      </c>
      <c r="AJ74" s="13">
        <f>IF(検索!K$7=0,AF74,AG74)</f>
        <v>0</v>
      </c>
      <c r="AK74" s="20">
        <f>IF(IF(検索!J$5="00000",AH74,IF(検索!K$4=0,AH74+AI74,AH74*AI74)*IF(AND(検索!K$6=1,検索!J$7&lt;&gt;"00000"),AJ74,1)+IF(AND(検索!K$6=0,検索!J$7&lt;&gt;"00000"),AJ74,0))&gt;0,MAX($AK$2:AK73)+1,0)</f>
        <v>0</v>
      </c>
    </row>
    <row r="75" spans="1:37" ht="12.6" customHeight="1" x14ac:dyDescent="0.15">
      <c r="A75" s="9">
        <v>845</v>
      </c>
      <c r="B75" s="2" t="s">
        <v>824</v>
      </c>
      <c r="C75" s="2" t="s">
        <v>517</v>
      </c>
      <c r="D75" s="2" t="s">
        <v>673</v>
      </c>
      <c r="E75" s="10" t="s">
        <v>150</v>
      </c>
      <c r="F75" s="11" t="s">
        <v>825</v>
      </c>
      <c r="G75" s="2">
        <v>74</v>
      </c>
      <c r="H75" s="153">
        <f t="shared" si="5"/>
        <v>50000</v>
      </c>
      <c r="I75" s="23"/>
      <c r="J75" s="158">
        <f>IFERROR(INDEX(単価!D$3:G$16,MATCH(D75,単価!B$3:B$16,0),1+((I75&gt;29)+(I75&gt;59)+(I75&gt;89))*INDEX(単価!A:A,MATCH(D75,単価!B:B,0))),0)</f>
        <v>50000</v>
      </c>
      <c r="K75" s="153" t="str">
        <f>IFERROR(INDEX(単価!C:C,MATCH(D75,単価!B:B,0))&amp;IF(INDEX(単価!A:A,MATCH(D75,単価!B:B,0))=1,"（"&amp;INDEX(単価!D$2:G$2,1,1+(I75&gt;29)+(I75&gt;59)+(I75&gt;89))&amp;"）",""),D75)</f>
        <v>居宅介護</v>
      </c>
      <c r="L75" s="2">
        <f t="shared" ca="1" si="6"/>
        <v>845</v>
      </c>
      <c r="M75" s="14">
        <f>IF(OR(ISERROR(FIND(DBCS(検索!C$3),DBCS(B75))),検索!C$3=""),0,1)</f>
        <v>0</v>
      </c>
      <c r="N75" s="15">
        <f>IF(OR(ISERROR(FIND(DBCS(検索!D$3),DBCS(C75))),検索!D$3=""),0,1)</f>
        <v>0</v>
      </c>
      <c r="O75" s="15">
        <f>IF(OR(ISERROR(FIND(検索!E$3,D75)),検索!E$3=""),0,1)</f>
        <v>0</v>
      </c>
      <c r="P75" s="13">
        <f>IF(OR(ISERROR(FIND(検索!F$3,E75)),検索!F$3=""),0,1)</f>
        <v>0</v>
      </c>
      <c r="Q75" s="13">
        <f>IF(OR(ISERROR(FIND(検索!G$3,F75)),検索!G$3=""),0,1)</f>
        <v>0</v>
      </c>
      <c r="R75" s="13">
        <f>IF(OR(検索!J$3="00000",M75&amp;N75&amp;O75&amp;P75&amp;Q75&lt;&gt;検索!J$3),0,1)</f>
        <v>0</v>
      </c>
      <c r="S75" s="13">
        <f t="shared" si="7"/>
        <v>0</v>
      </c>
      <c r="T75" s="14">
        <f>IF(OR(ISERROR(FIND(DBCS(検索!C$5),DBCS(B75))),検索!C$5=""),0,1)</f>
        <v>0</v>
      </c>
      <c r="U75" s="15">
        <f>IF(OR(ISERROR(FIND(DBCS(検索!D$5),DBCS(C75))),検索!D$5=""),0,1)</f>
        <v>0</v>
      </c>
      <c r="V75" s="15">
        <f>IF(OR(ISERROR(FIND(検索!E$5,D75)),検索!E$5=""),0,1)</f>
        <v>0</v>
      </c>
      <c r="W75" s="15">
        <f>IF(OR(ISERROR(FIND(検索!F$5,E75)),検索!F$5=""),0,1)</f>
        <v>0</v>
      </c>
      <c r="X75" s="15">
        <f>IF(OR(ISERROR(FIND(検索!G$5,F75)),検索!G$5=""),0,1)</f>
        <v>0</v>
      </c>
      <c r="Y75" s="13">
        <f>IF(OR(検索!J$5="00000",T75&amp;U75&amp;V75&amp;W75&amp;X75&lt;&gt;検索!J$5),0,1)</f>
        <v>0</v>
      </c>
      <c r="Z75" s="16">
        <f t="shared" si="8"/>
        <v>0</v>
      </c>
      <c r="AA75" s="13">
        <f>IF(OR(ISERROR(FIND(DBCS(検索!C$7),DBCS(B75))),検索!C$7=""),0,1)</f>
        <v>0</v>
      </c>
      <c r="AB75" s="13">
        <f>IF(OR(ISERROR(FIND(DBCS(検索!D$7),DBCS(C75))),検索!D$7=""),0,1)</f>
        <v>0</v>
      </c>
      <c r="AC75" s="13">
        <f>IF(OR(ISERROR(FIND(検索!E$7,D75)),検索!E$7=""),0,1)</f>
        <v>0</v>
      </c>
      <c r="AD75" s="13">
        <f>IF(OR(ISERROR(FIND(検索!F$7,E75)),検索!F$7=""),0,1)</f>
        <v>0</v>
      </c>
      <c r="AE75" s="13">
        <f>IF(OR(ISERROR(FIND(検索!G$7,F75)),検索!G$7=""),0,1)</f>
        <v>0</v>
      </c>
      <c r="AF75" s="15">
        <f>IF(OR(検索!J$7="00000",AA75&amp;AB75&amp;AC75&amp;AD75&amp;AE75&lt;&gt;検索!J$7),0,1)</f>
        <v>0</v>
      </c>
      <c r="AG75" s="16">
        <f t="shared" si="9"/>
        <v>0</v>
      </c>
      <c r="AH75" s="13">
        <f>IF(検索!K$3=0,R75,S75)</f>
        <v>0</v>
      </c>
      <c r="AI75" s="13">
        <f>IF(検索!K$5=0,Y75,Z75)</f>
        <v>0</v>
      </c>
      <c r="AJ75" s="13">
        <f>IF(検索!K$7=0,AF75,AG75)</f>
        <v>0</v>
      </c>
      <c r="AK75" s="20">
        <f>IF(IF(検索!J$5="00000",AH75,IF(検索!K$4=0,AH75+AI75,AH75*AI75)*IF(AND(検索!K$6=1,検索!J$7&lt;&gt;"00000"),AJ75,1)+IF(AND(検索!K$6=0,検索!J$7&lt;&gt;"00000"),AJ75,0))&gt;0,MAX($AK$2:AK74)+1,0)</f>
        <v>0</v>
      </c>
    </row>
    <row r="76" spans="1:37" ht="12.6" customHeight="1" x14ac:dyDescent="0.15">
      <c r="A76" s="9">
        <v>853</v>
      </c>
      <c r="B76" s="2" t="s">
        <v>826</v>
      </c>
      <c r="C76" s="2" t="s">
        <v>503</v>
      </c>
      <c r="D76" s="2" t="s">
        <v>673</v>
      </c>
      <c r="E76" s="10" t="s">
        <v>89</v>
      </c>
      <c r="F76" s="11" t="s">
        <v>827</v>
      </c>
      <c r="G76" s="2">
        <v>75</v>
      </c>
      <c r="H76" s="153">
        <f t="shared" si="5"/>
        <v>100000</v>
      </c>
      <c r="I76" s="23"/>
      <c r="J76" s="158">
        <f>IFERROR(INDEX(単価!D$3:G$16,MATCH(D76,単価!B$3:B$16,0),1+((I76&gt;29)+(I76&gt;59)+(I76&gt;89))*INDEX(単価!A:A,MATCH(D76,単価!B:B,0))),0)</f>
        <v>50000</v>
      </c>
      <c r="K76" s="153" t="str">
        <f>IFERROR(INDEX(単価!C:C,MATCH(D76,単価!B:B,0))&amp;IF(INDEX(単価!A:A,MATCH(D76,単価!B:B,0))=1,"（"&amp;INDEX(単価!D$2:G$2,1,1+(I76&gt;29)+(I76&gt;59)+(I76&gt;89))&amp;"）",""),D76)</f>
        <v>居宅介護</v>
      </c>
      <c r="L76" s="2">
        <f t="shared" ca="1" si="6"/>
        <v>856</v>
      </c>
      <c r="M76" s="14">
        <f>IF(OR(ISERROR(FIND(DBCS(検索!C$3),DBCS(B76))),検索!C$3=""),0,1)</f>
        <v>0</v>
      </c>
      <c r="N76" s="15">
        <f>IF(OR(ISERROR(FIND(DBCS(検索!D$3),DBCS(C76))),検索!D$3=""),0,1)</f>
        <v>0</v>
      </c>
      <c r="O76" s="15">
        <f>IF(OR(ISERROR(FIND(検索!E$3,D76)),検索!E$3=""),0,1)</f>
        <v>0</v>
      </c>
      <c r="P76" s="13">
        <f>IF(OR(ISERROR(FIND(検索!F$3,E76)),検索!F$3=""),0,1)</f>
        <v>0</v>
      </c>
      <c r="Q76" s="13">
        <f>IF(OR(ISERROR(FIND(検索!G$3,F76)),検索!G$3=""),0,1)</f>
        <v>0</v>
      </c>
      <c r="R76" s="13">
        <f>IF(OR(検索!J$3="00000",M76&amp;N76&amp;O76&amp;P76&amp;Q76&lt;&gt;検索!J$3),0,1)</f>
        <v>0</v>
      </c>
      <c r="S76" s="13">
        <f t="shared" si="7"/>
        <v>0</v>
      </c>
      <c r="T76" s="14">
        <f>IF(OR(ISERROR(FIND(DBCS(検索!C$5),DBCS(B76))),検索!C$5=""),0,1)</f>
        <v>0</v>
      </c>
      <c r="U76" s="15">
        <f>IF(OR(ISERROR(FIND(DBCS(検索!D$5),DBCS(C76))),検索!D$5=""),0,1)</f>
        <v>0</v>
      </c>
      <c r="V76" s="15">
        <f>IF(OR(ISERROR(FIND(検索!E$5,D76)),検索!E$5=""),0,1)</f>
        <v>0</v>
      </c>
      <c r="W76" s="15">
        <f>IF(OR(ISERROR(FIND(検索!F$5,E76)),検索!F$5=""),0,1)</f>
        <v>0</v>
      </c>
      <c r="X76" s="15">
        <f>IF(OR(ISERROR(FIND(検索!G$5,F76)),検索!G$5=""),0,1)</f>
        <v>0</v>
      </c>
      <c r="Y76" s="13">
        <f>IF(OR(検索!J$5="00000",T76&amp;U76&amp;V76&amp;W76&amp;X76&lt;&gt;検索!J$5),0,1)</f>
        <v>0</v>
      </c>
      <c r="Z76" s="16">
        <f t="shared" si="8"/>
        <v>0</v>
      </c>
      <c r="AA76" s="13">
        <f>IF(OR(ISERROR(FIND(DBCS(検索!C$7),DBCS(B76))),検索!C$7=""),0,1)</f>
        <v>0</v>
      </c>
      <c r="AB76" s="13">
        <f>IF(OR(ISERROR(FIND(DBCS(検索!D$7),DBCS(C76))),検索!D$7=""),0,1)</f>
        <v>0</v>
      </c>
      <c r="AC76" s="13">
        <f>IF(OR(ISERROR(FIND(検索!E$7,D76)),検索!E$7=""),0,1)</f>
        <v>0</v>
      </c>
      <c r="AD76" s="13">
        <f>IF(OR(ISERROR(FIND(検索!F$7,E76)),検索!F$7=""),0,1)</f>
        <v>0</v>
      </c>
      <c r="AE76" s="13">
        <f>IF(OR(ISERROR(FIND(検索!G$7,F76)),検索!G$7=""),0,1)</f>
        <v>0</v>
      </c>
      <c r="AF76" s="15">
        <f>IF(OR(検索!J$7="00000",AA76&amp;AB76&amp;AC76&amp;AD76&amp;AE76&lt;&gt;検索!J$7),0,1)</f>
        <v>0</v>
      </c>
      <c r="AG76" s="16">
        <f t="shared" si="9"/>
        <v>0</v>
      </c>
      <c r="AH76" s="13">
        <f>IF(検索!K$3=0,R76,S76)</f>
        <v>0</v>
      </c>
      <c r="AI76" s="13">
        <f>IF(検索!K$5=0,Y76,Z76)</f>
        <v>0</v>
      </c>
      <c r="AJ76" s="13">
        <f>IF(検索!K$7=0,AF76,AG76)</f>
        <v>0</v>
      </c>
      <c r="AK76" s="20">
        <f>IF(IF(検索!J$5="00000",AH76,IF(検索!K$4=0,AH76+AI76,AH76*AI76)*IF(AND(検索!K$6=1,検索!J$7&lt;&gt;"00000"),AJ76,1)+IF(AND(検索!K$6=0,検索!J$7&lt;&gt;"00000"),AJ76,0))&gt;0,MAX($AK$2:AK75)+1,0)</f>
        <v>0</v>
      </c>
    </row>
    <row r="77" spans="1:37" ht="12.6" customHeight="1" x14ac:dyDescent="0.15">
      <c r="A77" s="9">
        <v>869</v>
      </c>
      <c r="B77" s="2" t="s">
        <v>828</v>
      </c>
      <c r="C77" s="2" t="s">
        <v>467</v>
      </c>
      <c r="D77" s="2" t="s">
        <v>673</v>
      </c>
      <c r="E77" s="10" t="s">
        <v>56</v>
      </c>
      <c r="F77" s="11" t="s">
        <v>829</v>
      </c>
      <c r="G77" s="2">
        <v>76</v>
      </c>
      <c r="H77" s="153">
        <f t="shared" si="5"/>
        <v>50000</v>
      </c>
      <c r="I77" s="23"/>
      <c r="J77" s="158">
        <f>IFERROR(INDEX(単価!D$3:G$16,MATCH(D77,単価!B$3:B$16,0),1+((I77&gt;29)+(I77&gt;59)+(I77&gt;89))*INDEX(単価!A:A,MATCH(D77,単価!B:B,0))),0)</f>
        <v>50000</v>
      </c>
      <c r="K77" s="153" t="str">
        <f>IFERROR(INDEX(単価!C:C,MATCH(D77,単価!B:B,0))&amp;IF(INDEX(単価!A:A,MATCH(D77,単価!B:B,0))=1,"（"&amp;INDEX(単価!D$2:G$2,1,1+(I77&gt;29)+(I77&gt;59)+(I77&gt;89))&amp;"）",""),D77)</f>
        <v>居宅介護</v>
      </c>
      <c r="L77" s="2">
        <f t="shared" ca="1" si="6"/>
        <v>861</v>
      </c>
      <c r="M77" s="14">
        <f>IF(OR(ISERROR(FIND(DBCS(検索!C$3),DBCS(B77))),検索!C$3=""),0,1)</f>
        <v>0</v>
      </c>
      <c r="N77" s="15">
        <f>IF(OR(ISERROR(FIND(DBCS(検索!D$3),DBCS(C77))),検索!D$3=""),0,1)</f>
        <v>0</v>
      </c>
      <c r="O77" s="15">
        <f>IF(OR(ISERROR(FIND(検索!E$3,D77)),検索!E$3=""),0,1)</f>
        <v>0</v>
      </c>
      <c r="P77" s="13">
        <f>IF(OR(ISERROR(FIND(検索!F$3,E77)),検索!F$3=""),0,1)</f>
        <v>0</v>
      </c>
      <c r="Q77" s="13">
        <f>IF(OR(ISERROR(FIND(検索!G$3,F77)),検索!G$3=""),0,1)</f>
        <v>0</v>
      </c>
      <c r="R77" s="13">
        <f>IF(OR(検索!J$3="00000",M77&amp;N77&amp;O77&amp;P77&amp;Q77&lt;&gt;検索!J$3),0,1)</f>
        <v>0</v>
      </c>
      <c r="S77" s="13">
        <f t="shared" si="7"/>
        <v>0</v>
      </c>
      <c r="T77" s="14">
        <f>IF(OR(ISERROR(FIND(DBCS(検索!C$5),DBCS(B77))),検索!C$5=""),0,1)</f>
        <v>0</v>
      </c>
      <c r="U77" s="15">
        <f>IF(OR(ISERROR(FIND(DBCS(検索!D$5),DBCS(C77))),検索!D$5=""),0,1)</f>
        <v>0</v>
      </c>
      <c r="V77" s="15">
        <f>IF(OR(ISERROR(FIND(検索!E$5,D77)),検索!E$5=""),0,1)</f>
        <v>0</v>
      </c>
      <c r="W77" s="15">
        <f>IF(OR(ISERROR(FIND(検索!F$5,E77)),検索!F$5=""),0,1)</f>
        <v>0</v>
      </c>
      <c r="X77" s="15">
        <f>IF(OR(ISERROR(FIND(検索!G$5,F77)),検索!G$5=""),0,1)</f>
        <v>0</v>
      </c>
      <c r="Y77" s="13">
        <f>IF(OR(検索!J$5="00000",T77&amp;U77&amp;V77&amp;W77&amp;X77&lt;&gt;検索!J$5),0,1)</f>
        <v>0</v>
      </c>
      <c r="Z77" s="16">
        <f t="shared" si="8"/>
        <v>0</v>
      </c>
      <c r="AA77" s="13">
        <f>IF(OR(ISERROR(FIND(DBCS(検索!C$7),DBCS(B77))),検索!C$7=""),0,1)</f>
        <v>0</v>
      </c>
      <c r="AB77" s="13">
        <f>IF(OR(ISERROR(FIND(DBCS(検索!D$7),DBCS(C77))),検索!D$7=""),0,1)</f>
        <v>0</v>
      </c>
      <c r="AC77" s="13">
        <f>IF(OR(ISERROR(FIND(検索!E$7,D77)),検索!E$7=""),0,1)</f>
        <v>0</v>
      </c>
      <c r="AD77" s="13">
        <f>IF(OR(ISERROR(FIND(検索!F$7,E77)),検索!F$7=""),0,1)</f>
        <v>0</v>
      </c>
      <c r="AE77" s="13">
        <f>IF(OR(ISERROR(FIND(検索!G$7,F77)),検索!G$7=""),0,1)</f>
        <v>0</v>
      </c>
      <c r="AF77" s="15">
        <f>IF(OR(検索!J$7="00000",AA77&amp;AB77&amp;AC77&amp;AD77&amp;AE77&lt;&gt;検索!J$7),0,1)</f>
        <v>0</v>
      </c>
      <c r="AG77" s="16">
        <f t="shared" si="9"/>
        <v>0</v>
      </c>
      <c r="AH77" s="13">
        <f>IF(検索!K$3=0,R77,S77)</f>
        <v>0</v>
      </c>
      <c r="AI77" s="13">
        <f>IF(検索!K$5=0,Y77,Z77)</f>
        <v>0</v>
      </c>
      <c r="AJ77" s="13">
        <f>IF(検索!K$7=0,AF77,AG77)</f>
        <v>0</v>
      </c>
      <c r="AK77" s="20">
        <f>IF(IF(検索!J$5="00000",AH77,IF(検索!K$4=0,AH77+AI77,AH77*AI77)*IF(AND(検索!K$6=1,検索!J$7&lt;&gt;"00000"),AJ77,1)+IF(AND(検索!K$6=0,検索!J$7&lt;&gt;"00000"),AJ77,0))&gt;0,MAX($AK$2:AK76)+1,0)</f>
        <v>0</v>
      </c>
    </row>
    <row r="78" spans="1:37" ht="12.6" customHeight="1" x14ac:dyDescent="0.15">
      <c r="A78" s="9">
        <v>876</v>
      </c>
      <c r="B78" s="2" t="s">
        <v>830</v>
      </c>
      <c r="C78" s="2" t="s">
        <v>513</v>
      </c>
      <c r="D78" s="2" t="s">
        <v>673</v>
      </c>
      <c r="E78" s="10" t="s">
        <v>50</v>
      </c>
      <c r="F78" s="11" t="s">
        <v>831</v>
      </c>
      <c r="G78" s="2">
        <v>77</v>
      </c>
      <c r="H78" s="153">
        <f t="shared" si="5"/>
        <v>100000</v>
      </c>
      <c r="I78" s="23"/>
      <c r="J78" s="158">
        <f>IFERROR(INDEX(単価!D$3:G$16,MATCH(D78,単価!B$3:B$16,0),1+((I78&gt;29)+(I78&gt;59)+(I78&gt;89))*INDEX(単価!A:A,MATCH(D78,単価!B:B,0))),0)</f>
        <v>50000</v>
      </c>
      <c r="K78" s="153" t="str">
        <f>IFERROR(INDEX(単価!C:C,MATCH(D78,単価!B:B,0))&amp;IF(INDEX(単価!A:A,MATCH(D78,単価!B:B,0))=1,"（"&amp;INDEX(単価!D$2:G$2,1,1+(I78&gt;29)+(I78&gt;59)+(I78&gt;89))&amp;"）",""),D78)</f>
        <v>居宅介護</v>
      </c>
      <c r="L78" s="2">
        <f t="shared" ca="1" si="6"/>
        <v>873</v>
      </c>
      <c r="M78" s="14">
        <f>IF(OR(ISERROR(FIND(DBCS(検索!C$3),DBCS(B78))),検索!C$3=""),0,1)</f>
        <v>0</v>
      </c>
      <c r="N78" s="15">
        <f>IF(OR(ISERROR(FIND(DBCS(検索!D$3),DBCS(C78))),検索!D$3=""),0,1)</f>
        <v>0</v>
      </c>
      <c r="O78" s="15">
        <f>IF(OR(ISERROR(FIND(検索!E$3,D78)),検索!E$3=""),0,1)</f>
        <v>0</v>
      </c>
      <c r="P78" s="13">
        <f>IF(OR(ISERROR(FIND(検索!F$3,E78)),検索!F$3=""),0,1)</f>
        <v>0</v>
      </c>
      <c r="Q78" s="13">
        <f>IF(OR(ISERROR(FIND(検索!G$3,F78)),検索!G$3=""),0,1)</f>
        <v>0</v>
      </c>
      <c r="R78" s="13">
        <f>IF(OR(検索!J$3="00000",M78&amp;N78&amp;O78&amp;P78&amp;Q78&lt;&gt;検索!J$3),0,1)</f>
        <v>0</v>
      </c>
      <c r="S78" s="13">
        <f t="shared" si="7"/>
        <v>0</v>
      </c>
      <c r="T78" s="14">
        <f>IF(OR(ISERROR(FIND(DBCS(検索!C$5),DBCS(B78))),検索!C$5=""),0,1)</f>
        <v>0</v>
      </c>
      <c r="U78" s="15">
        <f>IF(OR(ISERROR(FIND(DBCS(検索!D$5),DBCS(C78))),検索!D$5=""),0,1)</f>
        <v>0</v>
      </c>
      <c r="V78" s="15">
        <f>IF(OR(ISERROR(FIND(検索!E$5,D78)),検索!E$5=""),0,1)</f>
        <v>0</v>
      </c>
      <c r="W78" s="15">
        <f>IF(OR(ISERROR(FIND(検索!F$5,E78)),検索!F$5=""),0,1)</f>
        <v>0</v>
      </c>
      <c r="X78" s="15">
        <f>IF(OR(ISERROR(FIND(検索!G$5,F78)),検索!G$5=""),0,1)</f>
        <v>0</v>
      </c>
      <c r="Y78" s="13">
        <f>IF(OR(検索!J$5="00000",T78&amp;U78&amp;V78&amp;W78&amp;X78&lt;&gt;検索!J$5),0,1)</f>
        <v>0</v>
      </c>
      <c r="Z78" s="16">
        <f t="shared" si="8"/>
        <v>0</v>
      </c>
      <c r="AA78" s="13">
        <f>IF(OR(ISERROR(FIND(DBCS(検索!C$7),DBCS(B78))),検索!C$7=""),0,1)</f>
        <v>0</v>
      </c>
      <c r="AB78" s="13">
        <f>IF(OR(ISERROR(FIND(DBCS(検索!D$7),DBCS(C78))),検索!D$7=""),0,1)</f>
        <v>0</v>
      </c>
      <c r="AC78" s="13">
        <f>IF(OR(ISERROR(FIND(検索!E$7,D78)),検索!E$7=""),0,1)</f>
        <v>0</v>
      </c>
      <c r="AD78" s="13">
        <f>IF(OR(ISERROR(FIND(検索!F$7,E78)),検索!F$7=""),0,1)</f>
        <v>0</v>
      </c>
      <c r="AE78" s="13">
        <f>IF(OR(ISERROR(FIND(検索!G$7,F78)),検索!G$7=""),0,1)</f>
        <v>0</v>
      </c>
      <c r="AF78" s="15">
        <f>IF(OR(検索!J$7="00000",AA78&amp;AB78&amp;AC78&amp;AD78&amp;AE78&lt;&gt;検索!J$7),0,1)</f>
        <v>0</v>
      </c>
      <c r="AG78" s="16">
        <f t="shared" si="9"/>
        <v>0</v>
      </c>
      <c r="AH78" s="13">
        <f>IF(検索!K$3=0,R78,S78)</f>
        <v>0</v>
      </c>
      <c r="AI78" s="13">
        <f>IF(検索!K$5=0,Y78,Z78)</f>
        <v>0</v>
      </c>
      <c r="AJ78" s="13">
        <f>IF(検索!K$7=0,AF78,AG78)</f>
        <v>0</v>
      </c>
      <c r="AK78" s="20">
        <f>IF(IF(検索!J$5="00000",AH78,IF(検索!K$4=0,AH78+AI78,AH78*AI78)*IF(AND(検索!K$6=1,検索!J$7&lt;&gt;"00000"),AJ78,1)+IF(AND(検索!K$6=0,検索!J$7&lt;&gt;"00000"),AJ78,0))&gt;0,MAX($AK$2:AK77)+1,0)</f>
        <v>0</v>
      </c>
    </row>
    <row r="79" spans="1:37" ht="12.6" customHeight="1" x14ac:dyDescent="0.15">
      <c r="A79" s="9">
        <v>881</v>
      </c>
      <c r="B79" s="2" t="s">
        <v>830</v>
      </c>
      <c r="C79" s="2" t="s">
        <v>511</v>
      </c>
      <c r="D79" s="2" t="s">
        <v>673</v>
      </c>
      <c r="E79" s="10" t="s">
        <v>512</v>
      </c>
      <c r="F79" s="11" t="s">
        <v>832</v>
      </c>
      <c r="G79" s="2">
        <v>78</v>
      </c>
      <c r="H79" s="153">
        <f t="shared" si="5"/>
        <v>100000</v>
      </c>
      <c r="I79" s="23"/>
      <c r="J79" s="158">
        <f>IFERROR(INDEX(単価!D$3:G$16,MATCH(D79,単価!B$3:B$16,0),1+((I79&gt;29)+(I79&gt;59)+(I79&gt;89))*INDEX(単価!A:A,MATCH(D79,単価!B:B,0))),0)</f>
        <v>50000</v>
      </c>
      <c r="K79" s="153" t="str">
        <f>IFERROR(INDEX(単価!C:C,MATCH(D79,単価!B:B,0))&amp;IF(INDEX(単価!A:A,MATCH(D79,単価!B:B,0))=1,"（"&amp;INDEX(単価!D$2:G$2,1,1+(I79&gt;29)+(I79&gt;59)+(I79&gt;89))&amp;"）",""),D79)</f>
        <v>居宅介護</v>
      </c>
      <c r="L79" s="2">
        <f t="shared" ca="1" si="6"/>
        <v>886</v>
      </c>
      <c r="M79" s="14">
        <f>IF(OR(ISERROR(FIND(DBCS(検索!C$3),DBCS(B79))),検索!C$3=""),0,1)</f>
        <v>0</v>
      </c>
      <c r="N79" s="15">
        <f>IF(OR(ISERROR(FIND(DBCS(検索!D$3),DBCS(C79))),検索!D$3=""),0,1)</f>
        <v>0</v>
      </c>
      <c r="O79" s="15">
        <f>IF(OR(ISERROR(FIND(検索!E$3,D79)),検索!E$3=""),0,1)</f>
        <v>0</v>
      </c>
      <c r="P79" s="13">
        <f>IF(OR(ISERROR(FIND(検索!F$3,E79)),検索!F$3=""),0,1)</f>
        <v>0</v>
      </c>
      <c r="Q79" s="13">
        <f>IF(OR(ISERROR(FIND(検索!G$3,F79)),検索!G$3=""),0,1)</f>
        <v>0</v>
      </c>
      <c r="R79" s="13">
        <f>IF(OR(検索!J$3="00000",M79&amp;N79&amp;O79&amp;P79&amp;Q79&lt;&gt;検索!J$3),0,1)</f>
        <v>0</v>
      </c>
      <c r="S79" s="13">
        <f t="shared" si="7"/>
        <v>0</v>
      </c>
      <c r="T79" s="14">
        <f>IF(OR(ISERROR(FIND(DBCS(検索!C$5),DBCS(B79))),検索!C$5=""),0,1)</f>
        <v>0</v>
      </c>
      <c r="U79" s="15">
        <f>IF(OR(ISERROR(FIND(DBCS(検索!D$5),DBCS(C79))),検索!D$5=""),0,1)</f>
        <v>0</v>
      </c>
      <c r="V79" s="15">
        <f>IF(OR(ISERROR(FIND(検索!E$5,D79)),検索!E$5=""),0,1)</f>
        <v>0</v>
      </c>
      <c r="W79" s="15">
        <f>IF(OR(ISERROR(FIND(検索!F$5,E79)),検索!F$5=""),0,1)</f>
        <v>0</v>
      </c>
      <c r="X79" s="15">
        <f>IF(OR(ISERROR(FIND(検索!G$5,F79)),検索!G$5=""),0,1)</f>
        <v>0</v>
      </c>
      <c r="Y79" s="13">
        <f>IF(OR(検索!J$5="00000",T79&amp;U79&amp;V79&amp;W79&amp;X79&lt;&gt;検索!J$5),0,1)</f>
        <v>0</v>
      </c>
      <c r="Z79" s="16">
        <f t="shared" si="8"/>
        <v>0</v>
      </c>
      <c r="AA79" s="13">
        <f>IF(OR(ISERROR(FIND(DBCS(検索!C$7),DBCS(B79))),検索!C$7=""),0,1)</f>
        <v>0</v>
      </c>
      <c r="AB79" s="13">
        <f>IF(OR(ISERROR(FIND(DBCS(検索!D$7),DBCS(C79))),検索!D$7=""),0,1)</f>
        <v>0</v>
      </c>
      <c r="AC79" s="13">
        <f>IF(OR(ISERROR(FIND(検索!E$7,D79)),検索!E$7=""),0,1)</f>
        <v>0</v>
      </c>
      <c r="AD79" s="13">
        <f>IF(OR(ISERROR(FIND(検索!F$7,E79)),検索!F$7=""),0,1)</f>
        <v>0</v>
      </c>
      <c r="AE79" s="13">
        <f>IF(OR(ISERROR(FIND(検索!G$7,F79)),検索!G$7=""),0,1)</f>
        <v>0</v>
      </c>
      <c r="AF79" s="15">
        <f>IF(OR(検索!J$7="00000",AA79&amp;AB79&amp;AC79&amp;AD79&amp;AE79&lt;&gt;検索!J$7),0,1)</f>
        <v>0</v>
      </c>
      <c r="AG79" s="16">
        <f t="shared" si="9"/>
        <v>0</v>
      </c>
      <c r="AH79" s="13">
        <f>IF(検索!K$3=0,R79,S79)</f>
        <v>0</v>
      </c>
      <c r="AI79" s="13">
        <f>IF(検索!K$5=0,Y79,Z79)</f>
        <v>0</v>
      </c>
      <c r="AJ79" s="13">
        <f>IF(検索!K$7=0,AF79,AG79)</f>
        <v>0</v>
      </c>
      <c r="AK79" s="20">
        <f>IF(IF(検索!J$5="00000",AH79,IF(検索!K$4=0,AH79+AI79,AH79*AI79)*IF(AND(検索!K$6=1,検索!J$7&lt;&gt;"00000"),AJ79,1)+IF(AND(検索!K$6=0,検索!J$7&lt;&gt;"00000"),AJ79,0))&gt;0,MAX($AK$2:AK78)+1,0)</f>
        <v>0</v>
      </c>
    </row>
    <row r="80" spans="1:37" ht="12.6" customHeight="1" x14ac:dyDescent="0.15">
      <c r="A80" s="9">
        <v>898</v>
      </c>
      <c r="B80" s="2" t="s">
        <v>833</v>
      </c>
      <c r="C80" s="2" t="s">
        <v>477</v>
      </c>
      <c r="D80" s="2" t="s">
        <v>673</v>
      </c>
      <c r="E80" s="10" t="s">
        <v>107</v>
      </c>
      <c r="F80" s="11" t="s">
        <v>834</v>
      </c>
      <c r="G80" s="2">
        <v>79</v>
      </c>
      <c r="H80" s="153">
        <f t="shared" si="5"/>
        <v>50000</v>
      </c>
      <c r="I80" s="23"/>
      <c r="J80" s="158">
        <f>IFERROR(INDEX(単価!D$3:G$16,MATCH(D80,単価!B$3:B$16,0),1+((I80&gt;29)+(I80&gt;59)+(I80&gt;89))*INDEX(単価!A:A,MATCH(D80,単価!B:B,0))),0)</f>
        <v>50000</v>
      </c>
      <c r="K80" s="153" t="str">
        <f>IFERROR(INDEX(単価!C:C,MATCH(D80,単価!B:B,0))&amp;IF(INDEX(単価!A:A,MATCH(D80,単価!B:B,0))=1,"（"&amp;INDEX(単価!D$2:G$2,1,1+(I80&gt;29)+(I80&gt;59)+(I80&gt;89))&amp;"）",""),D80)</f>
        <v>居宅介護</v>
      </c>
      <c r="L80" s="2">
        <f t="shared" ca="1" si="6"/>
        <v>893</v>
      </c>
      <c r="M80" s="14">
        <f>IF(OR(ISERROR(FIND(DBCS(検索!C$3),DBCS(B80))),検索!C$3=""),0,1)</f>
        <v>0</v>
      </c>
      <c r="N80" s="15">
        <f>IF(OR(ISERROR(FIND(DBCS(検索!D$3),DBCS(C80))),検索!D$3=""),0,1)</f>
        <v>0</v>
      </c>
      <c r="O80" s="15">
        <f>IF(OR(ISERROR(FIND(検索!E$3,D80)),検索!E$3=""),0,1)</f>
        <v>0</v>
      </c>
      <c r="P80" s="13">
        <f>IF(OR(ISERROR(FIND(検索!F$3,E80)),検索!F$3=""),0,1)</f>
        <v>0</v>
      </c>
      <c r="Q80" s="13">
        <f>IF(OR(ISERROR(FIND(検索!G$3,F80)),検索!G$3=""),0,1)</f>
        <v>0</v>
      </c>
      <c r="R80" s="13">
        <f>IF(OR(検索!J$3="00000",M80&amp;N80&amp;O80&amp;P80&amp;Q80&lt;&gt;検索!J$3),0,1)</f>
        <v>0</v>
      </c>
      <c r="S80" s="13">
        <f t="shared" si="7"/>
        <v>0</v>
      </c>
      <c r="T80" s="14">
        <f>IF(OR(ISERROR(FIND(DBCS(検索!C$5),DBCS(B80))),検索!C$5=""),0,1)</f>
        <v>0</v>
      </c>
      <c r="U80" s="15">
        <f>IF(OR(ISERROR(FIND(DBCS(検索!D$5),DBCS(C80))),検索!D$5=""),0,1)</f>
        <v>0</v>
      </c>
      <c r="V80" s="15">
        <f>IF(OR(ISERROR(FIND(検索!E$5,D80)),検索!E$5=""),0,1)</f>
        <v>0</v>
      </c>
      <c r="W80" s="15">
        <f>IF(OR(ISERROR(FIND(検索!F$5,E80)),検索!F$5=""),0,1)</f>
        <v>0</v>
      </c>
      <c r="X80" s="15">
        <f>IF(OR(ISERROR(FIND(検索!G$5,F80)),検索!G$5=""),0,1)</f>
        <v>0</v>
      </c>
      <c r="Y80" s="13">
        <f>IF(OR(検索!J$5="00000",T80&amp;U80&amp;V80&amp;W80&amp;X80&lt;&gt;検索!J$5),0,1)</f>
        <v>0</v>
      </c>
      <c r="Z80" s="16">
        <f t="shared" si="8"/>
        <v>0</v>
      </c>
      <c r="AA80" s="13">
        <f>IF(OR(ISERROR(FIND(DBCS(検索!C$7),DBCS(B80))),検索!C$7=""),0,1)</f>
        <v>0</v>
      </c>
      <c r="AB80" s="13">
        <f>IF(OR(ISERROR(FIND(DBCS(検索!D$7),DBCS(C80))),検索!D$7=""),0,1)</f>
        <v>0</v>
      </c>
      <c r="AC80" s="13">
        <f>IF(OR(ISERROR(FIND(検索!E$7,D80)),検索!E$7=""),0,1)</f>
        <v>0</v>
      </c>
      <c r="AD80" s="13">
        <f>IF(OR(ISERROR(FIND(検索!F$7,E80)),検索!F$7=""),0,1)</f>
        <v>0</v>
      </c>
      <c r="AE80" s="13">
        <f>IF(OR(ISERROR(FIND(検索!G$7,F80)),検索!G$7=""),0,1)</f>
        <v>0</v>
      </c>
      <c r="AF80" s="15">
        <f>IF(OR(検索!J$7="00000",AA80&amp;AB80&amp;AC80&amp;AD80&amp;AE80&lt;&gt;検索!J$7),0,1)</f>
        <v>0</v>
      </c>
      <c r="AG80" s="16">
        <f t="shared" si="9"/>
        <v>0</v>
      </c>
      <c r="AH80" s="13">
        <f>IF(検索!K$3=0,R80,S80)</f>
        <v>0</v>
      </c>
      <c r="AI80" s="13">
        <f>IF(検索!K$5=0,Y80,Z80)</f>
        <v>0</v>
      </c>
      <c r="AJ80" s="13">
        <f>IF(検索!K$7=0,AF80,AG80)</f>
        <v>0</v>
      </c>
      <c r="AK80" s="20">
        <f>IF(IF(検索!J$5="00000",AH80,IF(検索!K$4=0,AH80+AI80,AH80*AI80)*IF(AND(検索!K$6=1,検索!J$7&lt;&gt;"00000"),AJ80,1)+IF(AND(検索!K$6=0,検索!J$7&lt;&gt;"00000"),AJ80,0))&gt;0,MAX($AK$2:AK79)+1,0)</f>
        <v>0</v>
      </c>
    </row>
    <row r="81" spans="1:37" ht="12.6" customHeight="1" x14ac:dyDescent="0.15">
      <c r="A81" s="9">
        <v>905</v>
      </c>
      <c r="B81" s="2" t="s">
        <v>835</v>
      </c>
      <c r="C81" s="2" t="s">
        <v>540</v>
      </c>
      <c r="D81" s="2" t="s">
        <v>673</v>
      </c>
      <c r="E81" s="10" t="s">
        <v>63</v>
      </c>
      <c r="F81" s="11" t="s">
        <v>836</v>
      </c>
      <c r="G81" s="2">
        <v>80</v>
      </c>
      <c r="H81" s="153">
        <f t="shared" si="5"/>
        <v>150000</v>
      </c>
      <c r="I81" s="23"/>
      <c r="J81" s="158">
        <f>IFERROR(INDEX(単価!D$3:G$16,MATCH(D81,単価!B$3:B$16,0),1+((I81&gt;29)+(I81&gt;59)+(I81&gt;89))*INDEX(単価!A:A,MATCH(D81,単価!B:B,0))),0)</f>
        <v>50000</v>
      </c>
      <c r="K81" s="153" t="str">
        <f>IFERROR(INDEX(単価!C:C,MATCH(D81,単価!B:B,0))&amp;IF(INDEX(単価!A:A,MATCH(D81,単価!B:B,0))=1,"（"&amp;INDEX(単価!D$2:G$2,1,1+(I81&gt;29)+(I81&gt;59)+(I81&gt;89))&amp;"）",""),D81)</f>
        <v>居宅介護</v>
      </c>
      <c r="L81" s="2">
        <f t="shared" ca="1" si="6"/>
        <v>908</v>
      </c>
      <c r="M81" s="14">
        <f>IF(OR(ISERROR(FIND(DBCS(検索!C$3),DBCS(B81))),検索!C$3=""),0,1)</f>
        <v>0</v>
      </c>
      <c r="N81" s="15">
        <f>IF(OR(ISERROR(FIND(DBCS(検索!D$3),DBCS(C81))),検索!D$3=""),0,1)</f>
        <v>0</v>
      </c>
      <c r="O81" s="15">
        <f>IF(OR(ISERROR(FIND(検索!E$3,D81)),検索!E$3=""),0,1)</f>
        <v>0</v>
      </c>
      <c r="P81" s="13">
        <f>IF(OR(ISERROR(FIND(検索!F$3,E81)),検索!F$3=""),0,1)</f>
        <v>0</v>
      </c>
      <c r="Q81" s="13">
        <f>IF(OR(ISERROR(FIND(検索!G$3,F81)),検索!G$3=""),0,1)</f>
        <v>0</v>
      </c>
      <c r="R81" s="13">
        <f>IF(OR(検索!J$3="00000",M81&amp;N81&amp;O81&amp;P81&amp;Q81&lt;&gt;検索!J$3),0,1)</f>
        <v>0</v>
      </c>
      <c r="S81" s="13">
        <f t="shared" si="7"/>
        <v>0</v>
      </c>
      <c r="T81" s="14">
        <f>IF(OR(ISERROR(FIND(DBCS(検索!C$5),DBCS(B81))),検索!C$5=""),0,1)</f>
        <v>0</v>
      </c>
      <c r="U81" s="15">
        <f>IF(OR(ISERROR(FIND(DBCS(検索!D$5),DBCS(C81))),検索!D$5=""),0,1)</f>
        <v>0</v>
      </c>
      <c r="V81" s="15">
        <f>IF(OR(ISERROR(FIND(検索!E$5,D81)),検索!E$5=""),0,1)</f>
        <v>0</v>
      </c>
      <c r="W81" s="15">
        <f>IF(OR(ISERROR(FIND(検索!F$5,E81)),検索!F$5=""),0,1)</f>
        <v>0</v>
      </c>
      <c r="X81" s="15">
        <f>IF(OR(ISERROR(FIND(検索!G$5,F81)),検索!G$5=""),0,1)</f>
        <v>0</v>
      </c>
      <c r="Y81" s="13">
        <f>IF(OR(検索!J$5="00000",T81&amp;U81&amp;V81&amp;W81&amp;X81&lt;&gt;検索!J$5),0,1)</f>
        <v>0</v>
      </c>
      <c r="Z81" s="16">
        <f t="shared" si="8"/>
        <v>0</v>
      </c>
      <c r="AA81" s="13">
        <f>IF(OR(ISERROR(FIND(DBCS(検索!C$7),DBCS(B81))),検索!C$7=""),0,1)</f>
        <v>0</v>
      </c>
      <c r="AB81" s="13">
        <f>IF(OR(ISERROR(FIND(DBCS(検索!D$7),DBCS(C81))),検索!D$7=""),0,1)</f>
        <v>0</v>
      </c>
      <c r="AC81" s="13">
        <f>IF(OR(ISERROR(FIND(検索!E$7,D81)),検索!E$7=""),0,1)</f>
        <v>0</v>
      </c>
      <c r="AD81" s="13">
        <f>IF(OR(ISERROR(FIND(検索!F$7,E81)),検索!F$7=""),0,1)</f>
        <v>0</v>
      </c>
      <c r="AE81" s="13">
        <f>IF(OR(ISERROR(FIND(検索!G$7,F81)),検索!G$7=""),0,1)</f>
        <v>0</v>
      </c>
      <c r="AF81" s="15">
        <f>IF(OR(検索!J$7="00000",AA81&amp;AB81&amp;AC81&amp;AD81&amp;AE81&lt;&gt;検索!J$7),0,1)</f>
        <v>0</v>
      </c>
      <c r="AG81" s="16">
        <f t="shared" si="9"/>
        <v>0</v>
      </c>
      <c r="AH81" s="13">
        <f>IF(検索!K$3=0,R81,S81)</f>
        <v>0</v>
      </c>
      <c r="AI81" s="13">
        <f>IF(検索!K$5=0,Y81,Z81)</f>
        <v>0</v>
      </c>
      <c r="AJ81" s="13">
        <f>IF(検索!K$7=0,AF81,AG81)</f>
        <v>0</v>
      </c>
      <c r="AK81" s="20">
        <f>IF(IF(検索!J$5="00000",AH81,IF(検索!K$4=0,AH81+AI81,AH81*AI81)*IF(AND(検索!K$6=1,検索!J$7&lt;&gt;"00000"),AJ81,1)+IF(AND(検索!K$6=0,検索!J$7&lt;&gt;"00000"),AJ81,0))&gt;0,MAX($AK$2:AK80)+1,0)</f>
        <v>0</v>
      </c>
    </row>
    <row r="82" spans="1:37" ht="12.6" customHeight="1" x14ac:dyDescent="0.15">
      <c r="A82" s="9">
        <v>911</v>
      </c>
      <c r="B82" s="2" t="s">
        <v>837</v>
      </c>
      <c r="C82" s="2" t="s">
        <v>838</v>
      </c>
      <c r="D82" s="2" t="s">
        <v>673</v>
      </c>
      <c r="E82" s="10" t="s">
        <v>86</v>
      </c>
      <c r="F82" s="11" t="s">
        <v>839</v>
      </c>
      <c r="G82" s="2">
        <v>81</v>
      </c>
      <c r="H82" s="153">
        <f t="shared" si="5"/>
        <v>50000</v>
      </c>
      <c r="I82" s="23"/>
      <c r="J82" s="158">
        <f>IFERROR(INDEX(単価!D$3:G$16,MATCH(D82,単価!B$3:B$16,0),1+((I82&gt;29)+(I82&gt;59)+(I82&gt;89))*INDEX(単価!A:A,MATCH(D82,単価!B:B,0))),0)</f>
        <v>50000</v>
      </c>
      <c r="K82" s="153" t="str">
        <f>IFERROR(INDEX(単価!C:C,MATCH(D82,単価!B:B,0))&amp;IF(INDEX(単価!A:A,MATCH(D82,単価!B:B,0))=1,"（"&amp;INDEX(単価!D$2:G$2,1,1+(I82&gt;29)+(I82&gt;59)+(I82&gt;89))&amp;"）",""),D82)</f>
        <v>居宅介護</v>
      </c>
      <c r="L82" s="2">
        <f t="shared" ca="1" si="6"/>
        <v>918</v>
      </c>
      <c r="M82" s="14">
        <f>IF(OR(ISERROR(FIND(DBCS(検索!C$3),DBCS(B82))),検索!C$3=""),0,1)</f>
        <v>0</v>
      </c>
      <c r="N82" s="15">
        <f>IF(OR(ISERROR(FIND(DBCS(検索!D$3),DBCS(C82))),検索!D$3=""),0,1)</f>
        <v>0</v>
      </c>
      <c r="O82" s="15">
        <f>IF(OR(ISERROR(FIND(検索!E$3,D82)),検索!E$3=""),0,1)</f>
        <v>0</v>
      </c>
      <c r="P82" s="13">
        <f>IF(OR(ISERROR(FIND(検索!F$3,E82)),検索!F$3=""),0,1)</f>
        <v>0</v>
      </c>
      <c r="Q82" s="13">
        <f>IF(OR(ISERROR(FIND(検索!G$3,F82)),検索!G$3=""),0,1)</f>
        <v>0</v>
      </c>
      <c r="R82" s="13">
        <f>IF(OR(検索!J$3="00000",M82&amp;N82&amp;O82&amp;P82&amp;Q82&lt;&gt;検索!J$3),0,1)</f>
        <v>0</v>
      </c>
      <c r="S82" s="13">
        <f t="shared" si="7"/>
        <v>0</v>
      </c>
      <c r="T82" s="14">
        <f>IF(OR(ISERROR(FIND(DBCS(検索!C$5),DBCS(B82))),検索!C$5=""),0,1)</f>
        <v>0</v>
      </c>
      <c r="U82" s="15">
        <f>IF(OR(ISERROR(FIND(DBCS(検索!D$5),DBCS(C82))),検索!D$5=""),0,1)</f>
        <v>0</v>
      </c>
      <c r="V82" s="15">
        <f>IF(OR(ISERROR(FIND(検索!E$5,D82)),検索!E$5=""),0,1)</f>
        <v>0</v>
      </c>
      <c r="W82" s="15">
        <f>IF(OR(ISERROR(FIND(検索!F$5,E82)),検索!F$5=""),0,1)</f>
        <v>0</v>
      </c>
      <c r="X82" s="15">
        <f>IF(OR(ISERROR(FIND(検索!G$5,F82)),検索!G$5=""),0,1)</f>
        <v>0</v>
      </c>
      <c r="Y82" s="13">
        <f>IF(OR(検索!J$5="00000",T82&amp;U82&amp;V82&amp;W82&amp;X82&lt;&gt;検索!J$5),0,1)</f>
        <v>0</v>
      </c>
      <c r="Z82" s="16">
        <f t="shared" si="8"/>
        <v>0</v>
      </c>
      <c r="AA82" s="13">
        <f>IF(OR(ISERROR(FIND(DBCS(検索!C$7),DBCS(B82))),検索!C$7=""),0,1)</f>
        <v>0</v>
      </c>
      <c r="AB82" s="13">
        <f>IF(OR(ISERROR(FIND(DBCS(検索!D$7),DBCS(C82))),検索!D$7=""),0,1)</f>
        <v>0</v>
      </c>
      <c r="AC82" s="13">
        <f>IF(OR(ISERROR(FIND(検索!E$7,D82)),検索!E$7=""),0,1)</f>
        <v>0</v>
      </c>
      <c r="AD82" s="13">
        <f>IF(OR(ISERROR(FIND(検索!F$7,E82)),検索!F$7=""),0,1)</f>
        <v>0</v>
      </c>
      <c r="AE82" s="13">
        <f>IF(OR(ISERROR(FIND(検索!G$7,F82)),検索!G$7=""),0,1)</f>
        <v>0</v>
      </c>
      <c r="AF82" s="15">
        <f>IF(OR(検索!J$7="00000",AA82&amp;AB82&amp;AC82&amp;AD82&amp;AE82&lt;&gt;検索!J$7),0,1)</f>
        <v>0</v>
      </c>
      <c r="AG82" s="16">
        <f t="shared" si="9"/>
        <v>0</v>
      </c>
      <c r="AH82" s="13">
        <f>IF(検索!K$3=0,R82,S82)</f>
        <v>0</v>
      </c>
      <c r="AI82" s="13">
        <f>IF(検索!K$5=0,Y82,Z82)</f>
        <v>0</v>
      </c>
      <c r="AJ82" s="13">
        <f>IF(検索!K$7=0,AF82,AG82)</f>
        <v>0</v>
      </c>
      <c r="AK82" s="20">
        <f>IF(IF(検索!J$5="00000",AH82,IF(検索!K$4=0,AH82+AI82,AH82*AI82)*IF(AND(検索!K$6=1,検索!J$7&lt;&gt;"00000"),AJ82,1)+IF(AND(検索!K$6=0,検索!J$7&lt;&gt;"00000"),AJ82,0))&gt;0,MAX($AK$2:AK81)+1,0)</f>
        <v>0</v>
      </c>
    </row>
    <row r="83" spans="1:37" ht="12.6" customHeight="1" x14ac:dyDescent="0.15">
      <c r="A83" s="9">
        <v>921</v>
      </c>
      <c r="B83" s="2" t="s">
        <v>840</v>
      </c>
      <c r="C83" s="2" t="s">
        <v>570</v>
      </c>
      <c r="D83" s="2" t="s">
        <v>673</v>
      </c>
      <c r="E83" s="10" t="s">
        <v>159</v>
      </c>
      <c r="F83" s="11" t="s">
        <v>841</v>
      </c>
      <c r="G83" s="2">
        <v>82</v>
      </c>
      <c r="H83" s="153">
        <f t="shared" si="5"/>
        <v>100000</v>
      </c>
      <c r="I83" s="23"/>
      <c r="J83" s="158">
        <f>IFERROR(INDEX(単価!D$3:G$16,MATCH(D83,単価!B$3:B$16,0),1+((I83&gt;29)+(I83&gt;59)+(I83&gt;89))*INDEX(単価!A:A,MATCH(D83,単価!B:B,0))),0)</f>
        <v>50000</v>
      </c>
      <c r="K83" s="153" t="str">
        <f>IFERROR(INDEX(単価!C:C,MATCH(D83,単価!B:B,0))&amp;IF(INDEX(単価!A:A,MATCH(D83,単価!B:B,0))=1,"（"&amp;INDEX(単価!D$2:G$2,1,1+(I83&gt;29)+(I83&gt;59)+(I83&gt;89))&amp;"）",""),D83)</f>
        <v>居宅介護</v>
      </c>
      <c r="L83" s="2">
        <f t="shared" ca="1" si="6"/>
        <v>928</v>
      </c>
      <c r="M83" s="14">
        <f>IF(OR(ISERROR(FIND(DBCS(検索!C$3),DBCS(B83))),検索!C$3=""),0,1)</f>
        <v>0</v>
      </c>
      <c r="N83" s="15">
        <f>IF(OR(ISERROR(FIND(DBCS(検索!D$3),DBCS(C83))),検索!D$3=""),0,1)</f>
        <v>0</v>
      </c>
      <c r="O83" s="15">
        <f>IF(OR(ISERROR(FIND(検索!E$3,D83)),検索!E$3=""),0,1)</f>
        <v>0</v>
      </c>
      <c r="P83" s="13">
        <f>IF(OR(ISERROR(FIND(検索!F$3,E83)),検索!F$3=""),0,1)</f>
        <v>0</v>
      </c>
      <c r="Q83" s="13">
        <f>IF(OR(ISERROR(FIND(検索!G$3,F83)),検索!G$3=""),0,1)</f>
        <v>0</v>
      </c>
      <c r="R83" s="13">
        <f>IF(OR(検索!J$3="00000",M83&amp;N83&amp;O83&amp;P83&amp;Q83&lt;&gt;検索!J$3),0,1)</f>
        <v>0</v>
      </c>
      <c r="S83" s="13">
        <f t="shared" si="7"/>
        <v>0</v>
      </c>
      <c r="T83" s="14">
        <f>IF(OR(ISERROR(FIND(DBCS(検索!C$5),DBCS(B83))),検索!C$5=""),0,1)</f>
        <v>0</v>
      </c>
      <c r="U83" s="15">
        <f>IF(OR(ISERROR(FIND(DBCS(検索!D$5),DBCS(C83))),検索!D$5=""),0,1)</f>
        <v>0</v>
      </c>
      <c r="V83" s="15">
        <f>IF(OR(ISERROR(FIND(検索!E$5,D83)),検索!E$5=""),0,1)</f>
        <v>0</v>
      </c>
      <c r="W83" s="15">
        <f>IF(OR(ISERROR(FIND(検索!F$5,E83)),検索!F$5=""),0,1)</f>
        <v>0</v>
      </c>
      <c r="X83" s="15">
        <f>IF(OR(ISERROR(FIND(検索!G$5,F83)),検索!G$5=""),0,1)</f>
        <v>0</v>
      </c>
      <c r="Y83" s="13">
        <f>IF(OR(検索!J$5="00000",T83&amp;U83&amp;V83&amp;W83&amp;X83&lt;&gt;検索!J$5),0,1)</f>
        <v>0</v>
      </c>
      <c r="Z83" s="16">
        <f t="shared" si="8"/>
        <v>0</v>
      </c>
      <c r="AA83" s="13">
        <f>IF(OR(ISERROR(FIND(DBCS(検索!C$7),DBCS(B83))),検索!C$7=""),0,1)</f>
        <v>0</v>
      </c>
      <c r="AB83" s="13">
        <f>IF(OR(ISERROR(FIND(DBCS(検索!D$7),DBCS(C83))),検索!D$7=""),0,1)</f>
        <v>0</v>
      </c>
      <c r="AC83" s="13">
        <f>IF(OR(ISERROR(FIND(検索!E$7,D83)),検索!E$7=""),0,1)</f>
        <v>0</v>
      </c>
      <c r="AD83" s="13">
        <f>IF(OR(ISERROR(FIND(検索!F$7,E83)),検索!F$7=""),0,1)</f>
        <v>0</v>
      </c>
      <c r="AE83" s="13">
        <f>IF(OR(ISERROR(FIND(検索!G$7,F83)),検索!G$7=""),0,1)</f>
        <v>0</v>
      </c>
      <c r="AF83" s="15">
        <f>IF(OR(検索!J$7="00000",AA83&amp;AB83&amp;AC83&amp;AD83&amp;AE83&lt;&gt;検索!J$7),0,1)</f>
        <v>0</v>
      </c>
      <c r="AG83" s="16">
        <f t="shared" si="9"/>
        <v>0</v>
      </c>
      <c r="AH83" s="13">
        <f>IF(検索!K$3=0,R83,S83)</f>
        <v>0</v>
      </c>
      <c r="AI83" s="13">
        <f>IF(検索!K$5=0,Y83,Z83)</f>
        <v>0</v>
      </c>
      <c r="AJ83" s="13">
        <f>IF(検索!K$7=0,AF83,AG83)</f>
        <v>0</v>
      </c>
      <c r="AK83" s="20">
        <f>IF(IF(検索!J$5="00000",AH83,IF(検索!K$4=0,AH83+AI83,AH83*AI83)*IF(AND(検索!K$6=1,検索!J$7&lt;&gt;"00000"),AJ83,1)+IF(AND(検索!K$6=0,検索!J$7&lt;&gt;"00000"),AJ83,0))&gt;0,MAX($AK$2:AK82)+1,0)</f>
        <v>0</v>
      </c>
    </row>
    <row r="84" spans="1:37" ht="12.6" customHeight="1" x14ac:dyDescent="0.15">
      <c r="A84" s="9">
        <v>936</v>
      </c>
      <c r="B84" s="2" t="s">
        <v>840</v>
      </c>
      <c r="C84" s="2" t="s">
        <v>569</v>
      </c>
      <c r="D84" s="2" t="s">
        <v>673</v>
      </c>
      <c r="E84" s="10" t="s">
        <v>69</v>
      </c>
      <c r="F84" s="11" t="s">
        <v>842</v>
      </c>
      <c r="G84" s="2">
        <v>83</v>
      </c>
      <c r="H84" s="153">
        <f t="shared" si="5"/>
        <v>100000</v>
      </c>
      <c r="I84" s="23"/>
      <c r="J84" s="158">
        <f>IFERROR(INDEX(単価!D$3:G$16,MATCH(D84,単価!B$3:B$16,0),1+((I84&gt;29)+(I84&gt;59)+(I84&gt;89))*INDEX(単価!A:A,MATCH(D84,単価!B:B,0))),0)</f>
        <v>50000</v>
      </c>
      <c r="K84" s="153" t="str">
        <f>IFERROR(INDEX(単価!C:C,MATCH(D84,単価!B:B,0))&amp;IF(INDEX(単価!A:A,MATCH(D84,単価!B:B,0))=1,"（"&amp;INDEX(単価!D$2:G$2,1,1+(I84&gt;29)+(I84&gt;59)+(I84&gt;89))&amp;"）",""),D84)</f>
        <v>居宅介護</v>
      </c>
      <c r="L84" s="2">
        <f t="shared" ca="1" si="6"/>
        <v>932</v>
      </c>
      <c r="M84" s="14">
        <f>IF(OR(ISERROR(FIND(DBCS(検索!C$3),DBCS(B84))),検索!C$3=""),0,1)</f>
        <v>0</v>
      </c>
      <c r="N84" s="15">
        <f>IF(OR(ISERROR(FIND(DBCS(検索!D$3),DBCS(C84))),検索!D$3=""),0,1)</f>
        <v>0</v>
      </c>
      <c r="O84" s="15">
        <f>IF(OR(ISERROR(FIND(検索!E$3,D84)),検索!E$3=""),0,1)</f>
        <v>0</v>
      </c>
      <c r="P84" s="13">
        <f>IF(OR(ISERROR(FIND(検索!F$3,E84)),検索!F$3=""),0,1)</f>
        <v>0</v>
      </c>
      <c r="Q84" s="13">
        <f>IF(OR(ISERROR(FIND(検索!G$3,F84)),検索!G$3=""),0,1)</f>
        <v>0</v>
      </c>
      <c r="R84" s="13">
        <f>IF(OR(検索!J$3="00000",M84&amp;N84&amp;O84&amp;P84&amp;Q84&lt;&gt;検索!J$3),0,1)</f>
        <v>0</v>
      </c>
      <c r="S84" s="13">
        <f t="shared" si="7"/>
        <v>0</v>
      </c>
      <c r="T84" s="14">
        <f>IF(OR(ISERROR(FIND(DBCS(検索!C$5),DBCS(B84))),検索!C$5=""),0,1)</f>
        <v>0</v>
      </c>
      <c r="U84" s="15">
        <f>IF(OR(ISERROR(FIND(DBCS(検索!D$5),DBCS(C84))),検索!D$5=""),0,1)</f>
        <v>0</v>
      </c>
      <c r="V84" s="15">
        <f>IF(OR(ISERROR(FIND(検索!E$5,D84)),検索!E$5=""),0,1)</f>
        <v>0</v>
      </c>
      <c r="W84" s="15">
        <f>IF(OR(ISERROR(FIND(検索!F$5,E84)),検索!F$5=""),0,1)</f>
        <v>0</v>
      </c>
      <c r="X84" s="15">
        <f>IF(OR(ISERROR(FIND(検索!G$5,F84)),検索!G$5=""),0,1)</f>
        <v>0</v>
      </c>
      <c r="Y84" s="13">
        <f>IF(OR(検索!J$5="00000",T84&amp;U84&amp;V84&amp;W84&amp;X84&lt;&gt;検索!J$5),0,1)</f>
        <v>0</v>
      </c>
      <c r="Z84" s="16">
        <f t="shared" si="8"/>
        <v>0</v>
      </c>
      <c r="AA84" s="13">
        <f>IF(OR(ISERROR(FIND(DBCS(検索!C$7),DBCS(B84))),検索!C$7=""),0,1)</f>
        <v>0</v>
      </c>
      <c r="AB84" s="13">
        <f>IF(OR(ISERROR(FIND(DBCS(検索!D$7),DBCS(C84))),検索!D$7=""),0,1)</f>
        <v>0</v>
      </c>
      <c r="AC84" s="13">
        <f>IF(OR(ISERROR(FIND(検索!E$7,D84)),検索!E$7=""),0,1)</f>
        <v>0</v>
      </c>
      <c r="AD84" s="13">
        <f>IF(OR(ISERROR(FIND(検索!F$7,E84)),検索!F$7=""),0,1)</f>
        <v>0</v>
      </c>
      <c r="AE84" s="13">
        <f>IF(OR(ISERROR(FIND(検索!G$7,F84)),検索!G$7=""),0,1)</f>
        <v>0</v>
      </c>
      <c r="AF84" s="15">
        <f>IF(OR(検索!J$7="00000",AA84&amp;AB84&amp;AC84&amp;AD84&amp;AE84&lt;&gt;検索!J$7),0,1)</f>
        <v>0</v>
      </c>
      <c r="AG84" s="16">
        <f t="shared" si="9"/>
        <v>0</v>
      </c>
      <c r="AH84" s="13">
        <f>IF(検索!K$3=0,R84,S84)</f>
        <v>0</v>
      </c>
      <c r="AI84" s="13">
        <f>IF(検索!K$5=0,Y84,Z84)</f>
        <v>0</v>
      </c>
      <c r="AJ84" s="13">
        <f>IF(検索!K$7=0,AF84,AG84)</f>
        <v>0</v>
      </c>
      <c r="AK84" s="20">
        <f>IF(IF(検索!J$5="00000",AH84,IF(検索!K$4=0,AH84+AI84,AH84*AI84)*IF(AND(検索!K$6=1,検索!J$7&lt;&gt;"00000"),AJ84,1)+IF(AND(検索!K$6=0,検索!J$7&lt;&gt;"00000"),AJ84,0))&gt;0,MAX($AK$2:AK83)+1,0)</f>
        <v>0</v>
      </c>
    </row>
    <row r="85" spans="1:37" ht="12.6" customHeight="1" x14ac:dyDescent="0.15">
      <c r="A85" s="9">
        <v>949</v>
      </c>
      <c r="B85" s="2" t="s">
        <v>843</v>
      </c>
      <c r="C85" s="2" t="s">
        <v>578</v>
      </c>
      <c r="D85" s="2" t="s">
        <v>673</v>
      </c>
      <c r="E85" s="10" t="s">
        <v>490</v>
      </c>
      <c r="F85" s="11" t="s">
        <v>844</v>
      </c>
      <c r="G85" s="2">
        <v>84</v>
      </c>
      <c r="H85" s="153">
        <f t="shared" si="5"/>
        <v>50000</v>
      </c>
      <c r="I85" s="23"/>
      <c r="J85" s="158">
        <f>IFERROR(INDEX(単価!D$3:G$16,MATCH(D85,単価!B$3:B$16,0),1+((I85&gt;29)+(I85&gt;59)+(I85&gt;89))*INDEX(単価!A:A,MATCH(D85,単価!B:B,0))),0)</f>
        <v>50000</v>
      </c>
      <c r="K85" s="153" t="str">
        <f>IFERROR(INDEX(単価!C:C,MATCH(D85,単価!B:B,0))&amp;IF(INDEX(単価!A:A,MATCH(D85,単価!B:B,0))=1,"（"&amp;INDEX(単価!D$2:G$2,1,1+(I85&gt;29)+(I85&gt;59)+(I85&gt;89))&amp;"）",""),D85)</f>
        <v>居宅介護</v>
      </c>
      <c r="L85" s="2">
        <f t="shared" ca="1" si="6"/>
        <v>943</v>
      </c>
      <c r="M85" s="14">
        <f>IF(OR(ISERROR(FIND(DBCS(検索!C$3),DBCS(B85))),検索!C$3=""),0,1)</f>
        <v>0</v>
      </c>
      <c r="N85" s="15">
        <f>IF(OR(ISERROR(FIND(DBCS(検索!D$3),DBCS(C85))),検索!D$3=""),0,1)</f>
        <v>0</v>
      </c>
      <c r="O85" s="15">
        <f>IF(OR(ISERROR(FIND(検索!E$3,D85)),検索!E$3=""),0,1)</f>
        <v>0</v>
      </c>
      <c r="P85" s="13">
        <f>IF(OR(ISERROR(FIND(検索!F$3,E85)),検索!F$3=""),0,1)</f>
        <v>0</v>
      </c>
      <c r="Q85" s="13">
        <f>IF(OR(ISERROR(FIND(検索!G$3,F85)),検索!G$3=""),0,1)</f>
        <v>0</v>
      </c>
      <c r="R85" s="13">
        <f>IF(OR(検索!J$3="00000",M85&amp;N85&amp;O85&amp;P85&amp;Q85&lt;&gt;検索!J$3),0,1)</f>
        <v>0</v>
      </c>
      <c r="S85" s="13">
        <f t="shared" si="7"/>
        <v>0</v>
      </c>
      <c r="T85" s="14">
        <f>IF(OR(ISERROR(FIND(DBCS(検索!C$5),DBCS(B85))),検索!C$5=""),0,1)</f>
        <v>0</v>
      </c>
      <c r="U85" s="15">
        <f>IF(OR(ISERROR(FIND(DBCS(検索!D$5),DBCS(C85))),検索!D$5=""),0,1)</f>
        <v>0</v>
      </c>
      <c r="V85" s="15">
        <f>IF(OR(ISERROR(FIND(検索!E$5,D85)),検索!E$5=""),0,1)</f>
        <v>0</v>
      </c>
      <c r="W85" s="15">
        <f>IF(OR(ISERROR(FIND(検索!F$5,E85)),検索!F$5=""),0,1)</f>
        <v>0</v>
      </c>
      <c r="X85" s="15">
        <f>IF(OR(ISERROR(FIND(検索!G$5,F85)),検索!G$5=""),0,1)</f>
        <v>0</v>
      </c>
      <c r="Y85" s="13">
        <f>IF(OR(検索!J$5="00000",T85&amp;U85&amp;V85&amp;W85&amp;X85&lt;&gt;検索!J$5),0,1)</f>
        <v>0</v>
      </c>
      <c r="Z85" s="16">
        <f t="shared" si="8"/>
        <v>0</v>
      </c>
      <c r="AA85" s="13">
        <f>IF(OR(ISERROR(FIND(DBCS(検索!C$7),DBCS(B85))),検索!C$7=""),0,1)</f>
        <v>0</v>
      </c>
      <c r="AB85" s="13">
        <f>IF(OR(ISERROR(FIND(DBCS(検索!D$7),DBCS(C85))),検索!D$7=""),0,1)</f>
        <v>0</v>
      </c>
      <c r="AC85" s="13">
        <f>IF(OR(ISERROR(FIND(検索!E$7,D85)),検索!E$7=""),0,1)</f>
        <v>0</v>
      </c>
      <c r="AD85" s="13">
        <f>IF(OR(ISERROR(FIND(検索!F$7,E85)),検索!F$7=""),0,1)</f>
        <v>0</v>
      </c>
      <c r="AE85" s="13">
        <f>IF(OR(ISERROR(FIND(検索!G$7,F85)),検索!G$7=""),0,1)</f>
        <v>0</v>
      </c>
      <c r="AF85" s="15">
        <f>IF(OR(検索!J$7="00000",AA85&amp;AB85&amp;AC85&amp;AD85&amp;AE85&lt;&gt;検索!J$7),0,1)</f>
        <v>0</v>
      </c>
      <c r="AG85" s="16">
        <f t="shared" si="9"/>
        <v>0</v>
      </c>
      <c r="AH85" s="13">
        <f>IF(検索!K$3=0,R85,S85)</f>
        <v>0</v>
      </c>
      <c r="AI85" s="13">
        <f>IF(検索!K$5=0,Y85,Z85)</f>
        <v>0</v>
      </c>
      <c r="AJ85" s="13">
        <f>IF(検索!K$7=0,AF85,AG85)</f>
        <v>0</v>
      </c>
      <c r="AK85" s="20">
        <f>IF(IF(検索!J$5="00000",AH85,IF(検索!K$4=0,AH85+AI85,AH85*AI85)*IF(AND(検索!K$6=1,検索!J$7&lt;&gt;"00000"),AJ85,1)+IF(AND(検索!K$6=0,検索!J$7&lt;&gt;"00000"),AJ85,0))&gt;0,MAX($AK$2:AK84)+1,0)</f>
        <v>0</v>
      </c>
    </row>
    <row r="86" spans="1:37" ht="12.6" customHeight="1" x14ac:dyDescent="0.15">
      <c r="A86" s="9">
        <v>954</v>
      </c>
      <c r="B86" s="2" t="s">
        <v>845</v>
      </c>
      <c r="C86" s="2" t="s">
        <v>846</v>
      </c>
      <c r="D86" s="2" t="s">
        <v>673</v>
      </c>
      <c r="E86" s="10" t="s">
        <v>98</v>
      </c>
      <c r="F86" s="11" t="s">
        <v>847</v>
      </c>
      <c r="G86" s="2">
        <v>85</v>
      </c>
      <c r="H86" s="153">
        <f t="shared" si="5"/>
        <v>50000</v>
      </c>
      <c r="I86" s="23"/>
      <c r="J86" s="158">
        <f>IFERROR(INDEX(単価!D$3:G$16,MATCH(D86,単価!B$3:B$16,0),1+((I86&gt;29)+(I86&gt;59)+(I86&gt;89))*INDEX(単価!A:A,MATCH(D86,単価!B:B,0))),0)</f>
        <v>50000</v>
      </c>
      <c r="K86" s="153" t="str">
        <f>IFERROR(INDEX(単価!C:C,MATCH(D86,単価!B:B,0))&amp;IF(INDEX(単価!A:A,MATCH(D86,単価!B:B,0))=1,"（"&amp;INDEX(単価!D$2:G$2,1,1+(I86&gt;29)+(I86&gt;59)+(I86&gt;89))&amp;"）",""),D86)</f>
        <v>居宅介護</v>
      </c>
      <c r="L86" s="2">
        <f t="shared" ca="1" si="6"/>
        <v>957</v>
      </c>
      <c r="M86" s="14">
        <f>IF(OR(ISERROR(FIND(DBCS(検索!C$3),DBCS(B86))),検索!C$3=""),0,1)</f>
        <v>0</v>
      </c>
      <c r="N86" s="15">
        <f>IF(OR(ISERROR(FIND(DBCS(検索!D$3),DBCS(C86))),検索!D$3=""),0,1)</f>
        <v>0</v>
      </c>
      <c r="O86" s="15">
        <f>IF(OR(ISERROR(FIND(検索!E$3,D86)),検索!E$3=""),0,1)</f>
        <v>0</v>
      </c>
      <c r="P86" s="13">
        <f>IF(OR(ISERROR(FIND(検索!F$3,E86)),検索!F$3=""),0,1)</f>
        <v>0</v>
      </c>
      <c r="Q86" s="13">
        <f>IF(OR(ISERROR(FIND(検索!G$3,F86)),検索!G$3=""),0,1)</f>
        <v>0</v>
      </c>
      <c r="R86" s="13">
        <f>IF(OR(検索!J$3="00000",M86&amp;N86&amp;O86&amp;P86&amp;Q86&lt;&gt;検索!J$3),0,1)</f>
        <v>0</v>
      </c>
      <c r="S86" s="13">
        <f t="shared" si="7"/>
        <v>0</v>
      </c>
      <c r="T86" s="14">
        <f>IF(OR(ISERROR(FIND(DBCS(検索!C$5),DBCS(B86))),検索!C$5=""),0,1)</f>
        <v>0</v>
      </c>
      <c r="U86" s="15">
        <f>IF(OR(ISERROR(FIND(DBCS(検索!D$5),DBCS(C86))),検索!D$5=""),0,1)</f>
        <v>0</v>
      </c>
      <c r="V86" s="15">
        <f>IF(OR(ISERROR(FIND(検索!E$5,D86)),検索!E$5=""),0,1)</f>
        <v>0</v>
      </c>
      <c r="W86" s="15">
        <f>IF(OR(ISERROR(FIND(検索!F$5,E86)),検索!F$5=""),0,1)</f>
        <v>0</v>
      </c>
      <c r="X86" s="15">
        <f>IF(OR(ISERROR(FIND(検索!G$5,F86)),検索!G$5=""),0,1)</f>
        <v>0</v>
      </c>
      <c r="Y86" s="13">
        <f>IF(OR(検索!J$5="00000",T86&amp;U86&amp;V86&amp;W86&amp;X86&lt;&gt;検索!J$5),0,1)</f>
        <v>0</v>
      </c>
      <c r="Z86" s="16">
        <f t="shared" si="8"/>
        <v>0</v>
      </c>
      <c r="AA86" s="13">
        <f>IF(OR(ISERROR(FIND(DBCS(検索!C$7),DBCS(B86))),検索!C$7=""),0,1)</f>
        <v>0</v>
      </c>
      <c r="AB86" s="13">
        <f>IF(OR(ISERROR(FIND(DBCS(検索!D$7),DBCS(C86))),検索!D$7=""),0,1)</f>
        <v>0</v>
      </c>
      <c r="AC86" s="13">
        <f>IF(OR(ISERROR(FIND(検索!E$7,D86)),検索!E$7=""),0,1)</f>
        <v>0</v>
      </c>
      <c r="AD86" s="13">
        <f>IF(OR(ISERROR(FIND(検索!F$7,E86)),検索!F$7=""),0,1)</f>
        <v>0</v>
      </c>
      <c r="AE86" s="13">
        <f>IF(OR(ISERROR(FIND(検索!G$7,F86)),検索!G$7=""),0,1)</f>
        <v>0</v>
      </c>
      <c r="AF86" s="15">
        <f>IF(OR(検索!J$7="00000",AA86&amp;AB86&amp;AC86&amp;AD86&amp;AE86&lt;&gt;検索!J$7),0,1)</f>
        <v>0</v>
      </c>
      <c r="AG86" s="16">
        <f t="shared" si="9"/>
        <v>0</v>
      </c>
      <c r="AH86" s="13">
        <f>IF(検索!K$3=0,R86,S86)</f>
        <v>0</v>
      </c>
      <c r="AI86" s="13">
        <f>IF(検索!K$5=0,Y86,Z86)</f>
        <v>0</v>
      </c>
      <c r="AJ86" s="13">
        <f>IF(検索!K$7=0,AF86,AG86)</f>
        <v>0</v>
      </c>
      <c r="AK86" s="20">
        <f>IF(IF(検索!J$5="00000",AH86,IF(検索!K$4=0,AH86+AI86,AH86*AI86)*IF(AND(検索!K$6=1,検索!J$7&lt;&gt;"00000"),AJ86,1)+IF(AND(検索!K$6=0,検索!J$7&lt;&gt;"00000"),AJ86,0))&gt;0,MAX($AK$2:AK85)+1,0)</f>
        <v>0</v>
      </c>
    </row>
    <row r="87" spans="1:37" ht="12.6" customHeight="1" x14ac:dyDescent="0.15">
      <c r="A87" s="9">
        <v>965</v>
      </c>
      <c r="B87" s="2" t="s">
        <v>848</v>
      </c>
      <c r="C87" s="2" t="s">
        <v>620</v>
      </c>
      <c r="D87" s="2" t="s">
        <v>673</v>
      </c>
      <c r="E87" s="10" t="s">
        <v>97</v>
      </c>
      <c r="F87" s="11" t="s">
        <v>849</v>
      </c>
      <c r="G87" s="2">
        <v>86</v>
      </c>
      <c r="H87" s="153">
        <f t="shared" si="5"/>
        <v>100000</v>
      </c>
      <c r="I87" s="23"/>
      <c r="J87" s="158">
        <f>IFERROR(INDEX(単価!D$3:G$16,MATCH(D87,単価!B$3:B$16,0),1+((I87&gt;29)+(I87&gt;59)+(I87&gt;89))*INDEX(単価!A:A,MATCH(D87,単価!B:B,0))),0)</f>
        <v>50000</v>
      </c>
      <c r="K87" s="153" t="str">
        <f>IFERROR(INDEX(単価!C:C,MATCH(D87,単価!B:B,0))&amp;IF(INDEX(単価!A:A,MATCH(D87,単価!B:B,0))=1,"（"&amp;INDEX(単価!D$2:G$2,1,1+(I87&gt;29)+(I87&gt;59)+(I87&gt;89))&amp;"）",""),D87)</f>
        <v>居宅介護</v>
      </c>
      <c r="L87" s="2">
        <f t="shared" ca="1" si="6"/>
        <v>968</v>
      </c>
      <c r="M87" s="14">
        <f>IF(OR(ISERROR(FIND(DBCS(検索!C$3),DBCS(B87))),検索!C$3=""),0,1)</f>
        <v>0</v>
      </c>
      <c r="N87" s="15">
        <f>IF(OR(ISERROR(FIND(DBCS(検索!D$3),DBCS(C87))),検索!D$3=""),0,1)</f>
        <v>0</v>
      </c>
      <c r="O87" s="15">
        <f>IF(OR(ISERROR(FIND(検索!E$3,D87)),検索!E$3=""),0,1)</f>
        <v>0</v>
      </c>
      <c r="P87" s="13">
        <f>IF(OR(ISERROR(FIND(検索!F$3,E87)),検索!F$3=""),0,1)</f>
        <v>0</v>
      </c>
      <c r="Q87" s="13">
        <f>IF(OR(ISERROR(FIND(検索!G$3,F87)),検索!G$3=""),0,1)</f>
        <v>0</v>
      </c>
      <c r="R87" s="13">
        <f>IF(OR(検索!J$3="00000",M87&amp;N87&amp;O87&amp;P87&amp;Q87&lt;&gt;検索!J$3),0,1)</f>
        <v>0</v>
      </c>
      <c r="S87" s="13">
        <f t="shared" si="7"/>
        <v>0</v>
      </c>
      <c r="T87" s="14">
        <f>IF(OR(ISERROR(FIND(DBCS(検索!C$5),DBCS(B87))),検索!C$5=""),0,1)</f>
        <v>0</v>
      </c>
      <c r="U87" s="15">
        <f>IF(OR(ISERROR(FIND(DBCS(検索!D$5),DBCS(C87))),検索!D$5=""),0,1)</f>
        <v>0</v>
      </c>
      <c r="V87" s="15">
        <f>IF(OR(ISERROR(FIND(検索!E$5,D87)),検索!E$5=""),0,1)</f>
        <v>0</v>
      </c>
      <c r="W87" s="15">
        <f>IF(OR(ISERROR(FIND(検索!F$5,E87)),検索!F$5=""),0,1)</f>
        <v>0</v>
      </c>
      <c r="X87" s="15">
        <f>IF(OR(ISERROR(FIND(検索!G$5,F87)),検索!G$5=""),0,1)</f>
        <v>0</v>
      </c>
      <c r="Y87" s="13">
        <f>IF(OR(検索!J$5="00000",T87&amp;U87&amp;V87&amp;W87&amp;X87&lt;&gt;検索!J$5),0,1)</f>
        <v>0</v>
      </c>
      <c r="Z87" s="16">
        <f t="shared" si="8"/>
        <v>0</v>
      </c>
      <c r="AA87" s="13">
        <f>IF(OR(ISERROR(FIND(DBCS(検索!C$7),DBCS(B87))),検索!C$7=""),0,1)</f>
        <v>0</v>
      </c>
      <c r="AB87" s="13">
        <f>IF(OR(ISERROR(FIND(DBCS(検索!D$7),DBCS(C87))),検索!D$7=""),0,1)</f>
        <v>0</v>
      </c>
      <c r="AC87" s="13">
        <f>IF(OR(ISERROR(FIND(検索!E$7,D87)),検索!E$7=""),0,1)</f>
        <v>0</v>
      </c>
      <c r="AD87" s="13">
        <f>IF(OR(ISERROR(FIND(検索!F$7,E87)),検索!F$7=""),0,1)</f>
        <v>0</v>
      </c>
      <c r="AE87" s="13">
        <f>IF(OR(ISERROR(FIND(検索!G$7,F87)),検索!G$7=""),0,1)</f>
        <v>0</v>
      </c>
      <c r="AF87" s="15">
        <f>IF(OR(検索!J$7="00000",AA87&amp;AB87&amp;AC87&amp;AD87&amp;AE87&lt;&gt;検索!J$7),0,1)</f>
        <v>0</v>
      </c>
      <c r="AG87" s="16">
        <f t="shared" si="9"/>
        <v>0</v>
      </c>
      <c r="AH87" s="13">
        <f>IF(検索!K$3=0,R87,S87)</f>
        <v>0</v>
      </c>
      <c r="AI87" s="13">
        <f>IF(検索!K$5=0,Y87,Z87)</f>
        <v>0</v>
      </c>
      <c r="AJ87" s="13">
        <f>IF(検索!K$7=0,AF87,AG87)</f>
        <v>0</v>
      </c>
      <c r="AK87" s="20">
        <f>IF(IF(検索!J$5="00000",AH87,IF(検索!K$4=0,AH87+AI87,AH87*AI87)*IF(AND(検索!K$6=1,検索!J$7&lt;&gt;"00000"),AJ87,1)+IF(AND(検索!K$6=0,検索!J$7&lt;&gt;"00000"),AJ87,0))&gt;0,MAX($AK$2:AK86)+1,0)</f>
        <v>0</v>
      </c>
    </row>
    <row r="88" spans="1:37" ht="12.6" customHeight="1" x14ac:dyDescent="0.15">
      <c r="A88" s="9">
        <v>970</v>
      </c>
      <c r="B88" s="2" t="s">
        <v>850</v>
      </c>
      <c r="C88" s="2" t="s">
        <v>485</v>
      </c>
      <c r="D88" s="2" t="s">
        <v>673</v>
      </c>
      <c r="E88" s="10" t="s">
        <v>59</v>
      </c>
      <c r="F88" s="11" t="s">
        <v>851</v>
      </c>
      <c r="G88" s="2">
        <v>87</v>
      </c>
      <c r="H88" s="153">
        <f t="shared" si="5"/>
        <v>50000</v>
      </c>
      <c r="I88" s="23"/>
      <c r="J88" s="158">
        <f>IFERROR(INDEX(単価!D$3:G$16,MATCH(D88,単価!B$3:B$16,0),1+((I88&gt;29)+(I88&gt;59)+(I88&gt;89))*INDEX(単価!A:A,MATCH(D88,単価!B:B,0))),0)</f>
        <v>50000</v>
      </c>
      <c r="K88" s="153" t="str">
        <f>IFERROR(INDEX(単価!C:C,MATCH(D88,単価!B:B,0))&amp;IF(INDEX(単価!A:A,MATCH(D88,単価!B:B,0))=1,"（"&amp;INDEX(単価!D$2:G$2,1,1+(I88&gt;29)+(I88&gt;59)+(I88&gt;89))&amp;"）",""),D88)</f>
        <v>居宅介護</v>
      </c>
      <c r="L88" s="2">
        <f t="shared" ca="1" si="6"/>
        <v>977</v>
      </c>
      <c r="M88" s="14">
        <f>IF(OR(ISERROR(FIND(DBCS(検索!C$3),DBCS(B88))),検索!C$3=""),0,1)</f>
        <v>0</v>
      </c>
      <c r="N88" s="15">
        <f>IF(OR(ISERROR(FIND(DBCS(検索!D$3),DBCS(C88))),検索!D$3=""),0,1)</f>
        <v>0</v>
      </c>
      <c r="O88" s="15">
        <f>IF(OR(ISERROR(FIND(検索!E$3,D88)),検索!E$3=""),0,1)</f>
        <v>0</v>
      </c>
      <c r="P88" s="13">
        <f>IF(OR(ISERROR(FIND(検索!F$3,E88)),検索!F$3=""),0,1)</f>
        <v>0</v>
      </c>
      <c r="Q88" s="13">
        <f>IF(OR(ISERROR(FIND(検索!G$3,F88)),検索!G$3=""),0,1)</f>
        <v>0</v>
      </c>
      <c r="R88" s="13">
        <f>IF(OR(検索!J$3="00000",M88&amp;N88&amp;O88&amp;P88&amp;Q88&lt;&gt;検索!J$3),0,1)</f>
        <v>0</v>
      </c>
      <c r="S88" s="13">
        <f t="shared" si="7"/>
        <v>0</v>
      </c>
      <c r="T88" s="14">
        <f>IF(OR(ISERROR(FIND(DBCS(検索!C$5),DBCS(B88))),検索!C$5=""),0,1)</f>
        <v>0</v>
      </c>
      <c r="U88" s="15">
        <f>IF(OR(ISERROR(FIND(DBCS(検索!D$5),DBCS(C88))),検索!D$5=""),0,1)</f>
        <v>0</v>
      </c>
      <c r="V88" s="15">
        <f>IF(OR(ISERROR(FIND(検索!E$5,D88)),検索!E$5=""),0,1)</f>
        <v>0</v>
      </c>
      <c r="W88" s="15">
        <f>IF(OR(ISERROR(FIND(検索!F$5,E88)),検索!F$5=""),0,1)</f>
        <v>0</v>
      </c>
      <c r="X88" s="15">
        <f>IF(OR(ISERROR(FIND(検索!G$5,F88)),検索!G$5=""),0,1)</f>
        <v>0</v>
      </c>
      <c r="Y88" s="13">
        <f>IF(OR(検索!J$5="00000",T88&amp;U88&amp;V88&amp;W88&amp;X88&lt;&gt;検索!J$5),0,1)</f>
        <v>0</v>
      </c>
      <c r="Z88" s="16">
        <f t="shared" si="8"/>
        <v>0</v>
      </c>
      <c r="AA88" s="13">
        <f>IF(OR(ISERROR(FIND(DBCS(検索!C$7),DBCS(B88))),検索!C$7=""),0,1)</f>
        <v>0</v>
      </c>
      <c r="AB88" s="13">
        <f>IF(OR(ISERROR(FIND(DBCS(検索!D$7),DBCS(C88))),検索!D$7=""),0,1)</f>
        <v>0</v>
      </c>
      <c r="AC88" s="13">
        <f>IF(OR(ISERROR(FIND(検索!E$7,D88)),検索!E$7=""),0,1)</f>
        <v>0</v>
      </c>
      <c r="AD88" s="13">
        <f>IF(OR(ISERROR(FIND(検索!F$7,E88)),検索!F$7=""),0,1)</f>
        <v>0</v>
      </c>
      <c r="AE88" s="13">
        <f>IF(OR(ISERROR(FIND(検索!G$7,F88)),検索!G$7=""),0,1)</f>
        <v>0</v>
      </c>
      <c r="AF88" s="15">
        <f>IF(OR(検索!J$7="00000",AA88&amp;AB88&amp;AC88&amp;AD88&amp;AE88&lt;&gt;検索!J$7),0,1)</f>
        <v>0</v>
      </c>
      <c r="AG88" s="16">
        <f t="shared" si="9"/>
        <v>0</v>
      </c>
      <c r="AH88" s="13">
        <f>IF(検索!K$3=0,R88,S88)</f>
        <v>0</v>
      </c>
      <c r="AI88" s="13">
        <f>IF(検索!K$5=0,Y88,Z88)</f>
        <v>0</v>
      </c>
      <c r="AJ88" s="13">
        <f>IF(検索!K$7=0,AF88,AG88)</f>
        <v>0</v>
      </c>
      <c r="AK88" s="20">
        <f>IF(IF(検索!J$5="00000",AH88,IF(検索!K$4=0,AH88+AI88,AH88*AI88)*IF(AND(検索!K$6=1,検索!J$7&lt;&gt;"00000"),AJ88,1)+IF(AND(検索!K$6=0,検索!J$7&lt;&gt;"00000"),AJ88,0))&gt;0,MAX($AK$2:AK87)+1,0)</f>
        <v>0</v>
      </c>
    </row>
    <row r="89" spans="1:37" ht="12.6" customHeight="1" x14ac:dyDescent="0.15">
      <c r="A89" s="9">
        <v>986</v>
      </c>
      <c r="B89" s="2" t="s">
        <v>852</v>
      </c>
      <c r="C89" s="2" t="s">
        <v>634</v>
      </c>
      <c r="D89" s="2" t="s">
        <v>673</v>
      </c>
      <c r="E89" s="10" t="s">
        <v>141</v>
      </c>
      <c r="F89" s="11" t="s">
        <v>853</v>
      </c>
      <c r="G89" s="2">
        <v>88</v>
      </c>
      <c r="H89" s="153">
        <f t="shared" si="5"/>
        <v>50000</v>
      </c>
      <c r="I89" s="23"/>
      <c r="J89" s="158">
        <f>IFERROR(INDEX(単価!D$3:G$16,MATCH(D89,単価!B$3:B$16,0),1+((I89&gt;29)+(I89&gt;59)+(I89&gt;89))*INDEX(単価!A:A,MATCH(D89,単価!B:B,0))),0)</f>
        <v>50000</v>
      </c>
      <c r="K89" s="153" t="str">
        <f>IFERROR(INDEX(単価!C:C,MATCH(D89,単価!B:B,0))&amp;IF(INDEX(単価!A:A,MATCH(D89,単価!B:B,0))=1,"（"&amp;INDEX(単価!D$2:G$2,1,1+(I89&gt;29)+(I89&gt;59)+(I89&gt;89))&amp;"）",""),D89)</f>
        <v>居宅介護</v>
      </c>
      <c r="L89" s="2">
        <f t="shared" ca="1" si="6"/>
        <v>986</v>
      </c>
      <c r="M89" s="14">
        <f>IF(OR(ISERROR(FIND(DBCS(検索!C$3),DBCS(B89))),検索!C$3=""),0,1)</f>
        <v>0</v>
      </c>
      <c r="N89" s="15">
        <f>IF(OR(ISERROR(FIND(DBCS(検索!D$3),DBCS(C89))),検索!D$3=""),0,1)</f>
        <v>0</v>
      </c>
      <c r="O89" s="15">
        <f>IF(OR(ISERROR(FIND(検索!E$3,D89)),検索!E$3=""),0,1)</f>
        <v>0</v>
      </c>
      <c r="P89" s="13">
        <f>IF(OR(ISERROR(FIND(検索!F$3,E89)),検索!F$3=""),0,1)</f>
        <v>0</v>
      </c>
      <c r="Q89" s="13">
        <f>IF(OR(ISERROR(FIND(検索!G$3,F89)),検索!G$3=""),0,1)</f>
        <v>0</v>
      </c>
      <c r="R89" s="13">
        <f>IF(OR(検索!J$3="00000",M89&amp;N89&amp;O89&amp;P89&amp;Q89&lt;&gt;検索!J$3),0,1)</f>
        <v>0</v>
      </c>
      <c r="S89" s="13">
        <f t="shared" si="7"/>
        <v>0</v>
      </c>
      <c r="T89" s="14">
        <f>IF(OR(ISERROR(FIND(DBCS(検索!C$5),DBCS(B89))),検索!C$5=""),0,1)</f>
        <v>0</v>
      </c>
      <c r="U89" s="15">
        <f>IF(OR(ISERROR(FIND(DBCS(検索!D$5),DBCS(C89))),検索!D$5=""),0,1)</f>
        <v>0</v>
      </c>
      <c r="V89" s="15">
        <f>IF(OR(ISERROR(FIND(検索!E$5,D89)),検索!E$5=""),0,1)</f>
        <v>0</v>
      </c>
      <c r="W89" s="15">
        <f>IF(OR(ISERROR(FIND(検索!F$5,E89)),検索!F$5=""),0,1)</f>
        <v>0</v>
      </c>
      <c r="X89" s="15">
        <f>IF(OR(ISERROR(FIND(検索!G$5,F89)),検索!G$5=""),0,1)</f>
        <v>0</v>
      </c>
      <c r="Y89" s="13">
        <f>IF(OR(検索!J$5="00000",T89&amp;U89&amp;V89&amp;W89&amp;X89&lt;&gt;検索!J$5),0,1)</f>
        <v>0</v>
      </c>
      <c r="Z89" s="16">
        <f t="shared" si="8"/>
        <v>0</v>
      </c>
      <c r="AA89" s="13">
        <f>IF(OR(ISERROR(FIND(DBCS(検索!C$7),DBCS(B89))),検索!C$7=""),0,1)</f>
        <v>0</v>
      </c>
      <c r="AB89" s="13">
        <f>IF(OR(ISERROR(FIND(DBCS(検索!D$7),DBCS(C89))),検索!D$7=""),0,1)</f>
        <v>0</v>
      </c>
      <c r="AC89" s="13">
        <f>IF(OR(ISERROR(FIND(検索!E$7,D89)),検索!E$7=""),0,1)</f>
        <v>0</v>
      </c>
      <c r="AD89" s="13">
        <f>IF(OR(ISERROR(FIND(検索!F$7,E89)),検索!F$7=""),0,1)</f>
        <v>0</v>
      </c>
      <c r="AE89" s="13">
        <f>IF(OR(ISERROR(FIND(検索!G$7,F89)),検索!G$7=""),0,1)</f>
        <v>0</v>
      </c>
      <c r="AF89" s="15">
        <f>IF(OR(検索!J$7="00000",AA89&amp;AB89&amp;AC89&amp;AD89&amp;AE89&lt;&gt;検索!J$7),0,1)</f>
        <v>0</v>
      </c>
      <c r="AG89" s="16">
        <f t="shared" si="9"/>
        <v>0</v>
      </c>
      <c r="AH89" s="13">
        <f>IF(検索!K$3=0,R89,S89)</f>
        <v>0</v>
      </c>
      <c r="AI89" s="13">
        <f>IF(検索!K$5=0,Y89,Z89)</f>
        <v>0</v>
      </c>
      <c r="AJ89" s="13">
        <f>IF(検索!K$7=0,AF89,AG89)</f>
        <v>0</v>
      </c>
      <c r="AK89" s="20">
        <f>IF(IF(検索!J$5="00000",AH89,IF(検索!K$4=0,AH89+AI89,AH89*AI89)*IF(AND(検索!K$6=1,検索!J$7&lt;&gt;"00000"),AJ89,1)+IF(AND(検索!K$6=0,検索!J$7&lt;&gt;"00000"),AJ89,0))&gt;0,MAX($AK$2:AK88)+1,0)</f>
        <v>0</v>
      </c>
    </row>
    <row r="90" spans="1:37" ht="12.6" customHeight="1" x14ac:dyDescent="0.15">
      <c r="A90" s="9">
        <v>996</v>
      </c>
      <c r="B90" s="2" t="s">
        <v>854</v>
      </c>
      <c r="C90" s="2" t="s">
        <v>473</v>
      </c>
      <c r="D90" s="2" t="s">
        <v>673</v>
      </c>
      <c r="E90" s="10" t="s">
        <v>106</v>
      </c>
      <c r="F90" s="11" t="s">
        <v>855</v>
      </c>
      <c r="G90" s="2">
        <v>89</v>
      </c>
      <c r="H90" s="153">
        <f t="shared" si="5"/>
        <v>100000</v>
      </c>
      <c r="I90" s="23"/>
      <c r="J90" s="158">
        <f>IFERROR(INDEX(単価!D$3:G$16,MATCH(D90,単価!B$3:B$16,0),1+((I90&gt;29)+(I90&gt;59)+(I90&gt;89))*INDEX(単価!A:A,MATCH(D90,単価!B:B,0))),0)</f>
        <v>50000</v>
      </c>
      <c r="K90" s="153" t="str">
        <f>IFERROR(INDEX(単価!C:C,MATCH(D90,単価!B:B,0))&amp;IF(INDEX(単価!A:A,MATCH(D90,単価!B:B,0))=1,"（"&amp;INDEX(単価!D$2:G$2,1,1+(I90&gt;29)+(I90&gt;59)+(I90&gt;89))&amp;"）",""),D90)</f>
        <v>居宅介護</v>
      </c>
      <c r="L90" s="2">
        <f t="shared" ca="1" si="6"/>
        <v>995</v>
      </c>
      <c r="M90" s="14">
        <f>IF(OR(ISERROR(FIND(DBCS(検索!C$3),DBCS(B90))),検索!C$3=""),0,1)</f>
        <v>0</v>
      </c>
      <c r="N90" s="15">
        <f>IF(OR(ISERROR(FIND(DBCS(検索!D$3),DBCS(C90))),検索!D$3=""),0,1)</f>
        <v>0</v>
      </c>
      <c r="O90" s="15">
        <f>IF(OR(ISERROR(FIND(検索!E$3,D90)),検索!E$3=""),0,1)</f>
        <v>0</v>
      </c>
      <c r="P90" s="13">
        <f>IF(OR(ISERROR(FIND(検索!F$3,E90)),検索!F$3=""),0,1)</f>
        <v>0</v>
      </c>
      <c r="Q90" s="13">
        <f>IF(OR(ISERROR(FIND(検索!G$3,F90)),検索!G$3=""),0,1)</f>
        <v>0</v>
      </c>
      <c r="R90" s="13">
        <f>IF(OR(検索!J$3="00000",M90&amp;N90&amp;O90&amp;P90&amp;Q90&lt;&gt;検索!J$3),0,1)</f>
        <v>0</v>
      </c>
      <c r="S90" s="13">
        <f t="shared" si="7"/>
        <v>0</v>
      </c>
      <c r="T90" s="14">
        <f>IF(OR(ISERROR(FIND(DBCS(検索!C$5),DBCS(B90))),検索!C$5=""),0,1)</f>
        <v>0</v>
      </c>
      <c r="U90" s="15">
        <f>IF(OR(ISERROR(FIND(DBCS(検索!D$5),DBCS(C90))),検索!D$5=""),0,1)</f>
        <v>0</v>
      </c>
      <c r="V90" s="15">
        <f>IF(OR(ISERROR(FIND(検索!E$5,D90)),検索!E$5=""),0,1)</f>
        <v>0</v>
      </c>
      <c r="W90" s="15">
        <f>IF(OR(ISERROR(FIND(検索!F$5,E90)),検索!F$5=""),0,1)</f>
        <v>0</v>
      </c>
      <c r="X90" s="15">
        <f>IF(OR(ISERROR(FIND(検索!G$5,F90)),検索!G$5=""),0,1)</f>
        <v>0</v>
      </c>
      <c r="Y90" s="13">
        <f>IF(OR(検索!J$5="00000",T90&amp;U90&amp;V90&amp;W90&amp;X90&lt;&gt;検索!J$5),0,1)</f>
        <v>0</v>
      </c>
      <c r="Z90" s="16">
        <f t="shared" si="8"/>
        <v>0</v>
      </c>
      <c r="AA90" s="13">
        <f>IF(OR(ISERROR(FIND(DBCS(検索!C$7),DBCS(B90))),検索!C$7=""),0,1)</f>
        <v>0</v>
      </c>
      <c r="AB90" s="13">
        <f>IF(OR(ISERROR(FIND(DBCS(検索!D$7),DBCS(C90))),検索!D$7=""),0,1)</f>
        <v>0</v>
      </c>
      <c r="AC90" s="13">
        <f>IF(OR(ISERROR(FIND(検索!E$7,D90)),検索!E$7=""),0,1)</f>
        <v>0</v>
      </c>
      <c r="AD90" s="13">
        <f>IF(OR(ISERROR(FIND(検索!F$7,E90)),検索!F$7=""),0,1)</f>
        <v>0</v>
      </c>
      <c r="AE90" s="13">
        <f>IF(OR(ISERROR(FIND(検索!G$7,F90)),検索!G$7=""),0,1)</f>
        <v>0</v>
      </c>
      <c r="AF90" s="15">
        <f>IF(OR(検索!J$7="00000",AA90&amp;AB90&amp;AC90&amp;AD90&amp;AE90&lt;&gt;検索!J$7),0,1)</f>
        <v>0</v>
      </c>
      <c r="AG90" s="16">
        <f t="shared" si="9"/>
        <v>0</v>
      </c>
      <c r="AH90" s="13">
        <f>IF(検索!K$3=0,R90,S90)</f>
        <v>0</v>
      </c>
      <c r="AI90" s="13">
        <f>IF(検索!K$5=0,Y90,Z90)</f>
        <v>0</v>
      </c>
      <c r="AJ90" s="13">
        <f>IF(検索!K$7=0,AF90,AG90)</f>
        <v>0</v>
      </c>
      <c r="AK90" s="20">
        <f>IF(IF(検索!J$5="00000",AH90,IF(検索!K$4=0,AH90+AI90,AH90*AI90)*IF(AND(検索!K$6=1,検索!J$7&lt;&gt;"00000"),AJ90,1)+IF(AND(検索!K$6=0,検索!J$7&lt;&gt;"00000"),AJ90,0))&gt;0,MAX($AK$2:AK89)+1,0)</f>
        <v>0</v>
      </c>
    </row>
    <row r="91" spans="1:37" ht="12.6" customHeight="1" x14ac:dyDescent="0.15">
      <c r="A91" s="9">
        <v>1002</v>
      </c>
      <c r="B91" s="2" t="s">
        <v>856</v>
      </c>
      <c r="C91" s="2" t="s">
        <v>533</v>
      </c>
      <c r="D91" s="2" t="s">
        <v>673</v>
      </c>
      <c r="E91" s="10" t="s">
        <v>95</v>
      </c>
      <c r="F91" s="11" t="s">
        <v>857</v>
      </c>
      <c r="G91" s="2">
        <v>90</v>
      </c>
      <c r="H91" s="153">
        <f t="shared" si="5"/>
        <v>50000</v>
      </c>
      <c r="I91" s="23"/>
      <c r="J91" s="158">
        <f>IFERROR(INDEX(単価!D$3:G$16,MATCH(D91,単価!B$3:B$16,0),1+((I91&gt;29)+(I91&gt;59)+(I91&gt;89))*INDEX(単価!A:A,MATCH(D91,単価!B:B,0))),0)</f>
        <v>50000</v>
      </c>
      <c r="K91" s="153" t="str">
        <f>IFERROR(INDEX(単価!C:C,MATCH(D91,単価!B:B,0))&amp;IF(INDEX(単価!A:A,MATCH(D91,単価!B:B,0))=1,"（"&amp;INDEX(単価!D$2:G$2,1,1+(I91&gt;29)+(I91&gt;59)+(I91&gt;89))&amp;"）",""),D91)</f>
        <v>居宅介護</v>
      </c>
      <c r="L91" s="2">
        <f t="shared" ca="1" si="6"/>
        <v>1007</v>
      </c>
      <c r="M91" s="14">
        <f>IF(OR(ISERROR(FIND(DBCS(検索!C$3),DBCS(B91))),検索!C$3=""),0,1)</f>
        <v>0</v>
      </c>
      <c r="N91" s="15">
        <f>IF(OR(ISERROR(FIND(DBCS(検索!D$3),DBCS(C91))),検索!D$3=""),0,1)</f>
        <v>0</v>
      </c>
      <c r="O91" s="15">
        <f>IF(OR(ISERROR(FIND(検索!E$3,D91)),検索!E$3=""),0,1)</f>
        <v>0</v>
      </c>
      <c r="P91" s="13">
        <f>IF(OR(ISERROR(FIND(検索!F$3,E91)),検索!F$3=""),0,1)</f>
        <v>0</v>
      </c>
      <c r="Q91" s="13">
        <f>IF(OR(ISERROR(FIND(検索!G$3,F91)),検索!G$3=""),0,1)</f>
        <v>0</v>
      </c>
      <c r="R91" s="13">
        <f>IF(OR(検索!J$3="00000",M91&amp;N91&amp;O91&amp;P91&amp;Q91&lt;&gt;検索!J$3),0,1)</f>
        <v>0</v>
      </c>
      <c r="S91" s="13">
        <f t="shared" si="7"/>
        <v>0</v>
      </c>
      <c r="T91" s="14">
        <f>IF(OR(ISERROR(FIND(DBCS(検索!C$5),DBCS(B91))),検索!C$5=""),0,1)</f>
        <v>0</v>
      </c>
      <c r="U91" s="15">
        <f>IF(OR(ISERROR(FIND(DBCS(検索!D$5),DBCS(C91))),検索!D$5=""),0,1)</f>
        <v>0</v>
      </c>
      <c r="V91" s="15">
        <f>IF(OR(ISERROR(FIND(検索!E$5,D91)),検索!E$5=""),0,1)</f>
        <v>0</v>
      </c>
      <c r="W91" s="15">
        <f>IF(OR(ISERROR(FIND(検索!F$5,E91)),検索!F$5=""),0,1)</f>
        <v>0</v>
      </c>
      <c r="X91" s="15">
        <f>IF(OR(ISERROR(FIND(検索!G$5,F91)),検索!G$5=""),0,1)</f>
        <v>0</v>
      </c>
      <c r="Y91" s="13">
        <f>IF(OR(検索!J$5="00000",T91&amp;U91&amp;V91&amp;W91&amp;X91&lt;&gt;検索!J$5),0,1)</f>
        <v>0</v>
      </c>
      <c r="Z91" s="16">
        <f t="shared" si="8"/>
        <v>0</v>
      </c>
      <c r="AA91" s="13">
        <f>IF(OR(ISERROR(FIND(DBCS(検索!C$7),DBCS(B91))),検索!C$7=""),0,1)</f>
        <v>0</v>
      </c>
      <c r="AB91" s="13">
        <f>IF(OR(ISERROR(FIND(DBCS(検索!D$7),DBCS(C91))),検索!D$7=""),0,1)</f>
        <v>0</v>
      </c>
      <c r="AC91" s="13">
        <f>IF(OR(ISERROR(FIND(検索!E$7,D91)),検索!E$7=""),0,1)</f>
        <v>0</v>
      </c>
      <c r="AD91" s="13">
        <f>IF(OR(ISERROR(FIND(検索!F$7,E91)),検索!F$7=""),0,1)</f>
        <v>0</v>
      </c>
      <c r="AE91" s="13">
        <f>IF(OR(ISERROR(FIND(検索!G$7,F91)),検索!G$7=""),0,1)</f>
        <v>0</v>
      </c>
      <c r="AF91" s="15">
        <f>IF(OR(検索!J$7="00000",AA91&amp;AB91&amp;AC91&amp;AD91&amp;AE91&lt;&gt;検索!J$7),0,1)</f>
        <v>0</v>
      </c>
      <c r="AG91" s="16">
        <f t="shared" si="9"/>
        <v>0</v>
      </c>
      <c r="AH91" s="13">
        <f>IF(検索!K$3=0,R91,S91)</f>
        <v>0</v>
      </c>
      <c r="AI91" s="13">
        <f>IF(検索!K$5=0,Y91,Z91)</f>
        <v>0</v>
      </c>
      <c r="AJ91" s="13">
        <f>IF(検索!K$7=0,AF91,AG91)</f>
        <v>0</v>
      </c>
      <c r="AK91" s="20">
        <f>IF(IF(検索!J$5="00000",AH91,IF(検索!K$4=0,AH91+AI91,AH91*AI91)*IF(AND(検索!K$6=1,検索!J$7&lt;&gt;"00000"),AJ91,1)+IF(AND(検索!K$6=0,検索!J$7&lt;&gt;"00000"),AJ91,0))&gt;0,MAX($AK$2:AK90)+1,0)</f>
        <v>0</v>
      </c>
    </row>
    <row r="92" spans="1:37" ht="12.6" customHeight="1" x14ac:dyDescent="0.15">
      <c r="A92" s="9">
        <v>1014</v>
      </c>
      <c r="B92" s="2" t="s">
        <v>858</v>
      </c>
      <c r="C92" s="2" t="s">
        <v>509</v>
      </c>
      <c r="D92" s="2" t="s">
        <v>673</v>
      </c>
      <c r="E92" s="10" t="s">
        <v>74</v>
      </c>
      <c r="F92" s="11" t="s">
        <v>859</v>
      </c>
      <c r="G92" s="2">
        <v>91</v>
      </c>
      <c r="H92" s="153">
        <f t="shared" si="5"/>
        <v>50000</v>
      </c>
      <c r="I92" s="23"/>
      <c r="J92" s="158">
        <f>IFERROR(INDEX(単価!D$3:G$16,MATCH(D92,単価!B$3:B$16,0),1+((I92&gt;29)+(I92&gt;59)+(I92&gt;89))*INDEX(単価!A:A,MATCH(D92,単価!B:B,0))),0)</f>
        <v>50000</v>
      </c>
      <c r="K92" s="153" t="str">
        <f>IFERROR(INDEX(単価!C:C,MATCH(D92,単価!B:B,0))&amp;IF(INDEX(単価!A:A,MATCH(D92,単価!B:B,0))=1,"（"&amp;INDEX(単価!D$2:G$2,1,1+(I92&gt;29)+(I92&gt;59)+(I92&gt;89))&amp;"）",""),D92)</f>
        <v>居宅介護</v>
      </c>
      <c r="L92" s="2">
        <f t="shared" ca="1" si="6"/>
        <v>1014</v>
      </c>
      <c r="M92" s="14">
        <f>IF(OR(ISERROR(FIND(DBCS(検索!C$3),DBCS(B92))),検索!C$3=""),0,1)</f>
        <v>0</v>
      </c>
      <c r="N92" s="15">
        <f>IF(OR(ISERROR(FIND(DBCS(検索!D$3),DBCS(C92))),検索!D$3=""),0,1)</f>
        <v>0</v>
      </c>
      <c r="O92" s="15">
        <f>IF(OR(ISERROR(FIND(検索!E$3,D92)),検索!E$3=""),0,1)</f>
        <v>0</v>
      </c>
      <c r="P92" s="13">
        <f>IF(OR(ISERROR(FIND(検索!F$3,E92)),検索!F$3=""),0,1)</f>
        <v>0</v>
      </c>
      <c r="Q92" s="13">
        <f>IF(OR(ISERROR(FIND(検索!G$3,F92)),検索!G$3=""),0,1)</f>
        <v>0</v>
      </c>
      <c r="R92" s="13">
        <f>IF(OR(検索!J$3="00000",M92&amp;N92&amp;O92&amp;P92&amp;Q92&lt;&gt;検索!J$3),0,1)</f>
        <v>0</v>
      </c>
      <c r="S92" s="13">
        <f t="shared" si="7"/>
        <v>0</v>
      </c>
      <c r="T92" s="14">
        <f>IF(OR(ISERROR(FIND(DBCS(検索!C$5),DBCS(B92))),検索!C$5=""),0,1)</f>
        <v>0</v>
      </c>
      <c r="U92" s="15">
        <f>IF(OR(ISERROR(FIND(DBCS(検索!D$5),DBCS(C92))),検索!D$5=""),0,1)</f>
        <v>0</v>
      </c>
      <c r="V92" s="15">
        <f>IF(OR(ISERROR(FIND(検索!E$5,D92)),検索!E$5=""),0,1)</f>
        <v>0</v>
      </c>
      <c r="W92" s="15">
        <f>IF(OR(ISERROR(FIND(検索!F$5,E92)),検索!F$5=""),0,1)</f>
        <v>0</v>
      </c>
      <c r="X92" s="15">
        <f>IF(OR(ISERROR(FIND(検索!G$5,F92)),検索!G$5=""),0,1)</f>
        <v>0</v>
      </c>
      <c r="Y92" s="13">
        <f>IF(OR(検索!J$5="00000",T92&amp;U92&amp;V92&amp;W92&amp;X92&lt;&gt;検索!J$5),0,1)</f>
        <v>0</v>
      </c>
      <c r="Z92" s="16">
        <f t="shared" si="8"/>
        <v>0</v>
      </c>
      <c r="AA92" s="13">
        <f>IF(OR(ISERROR(FIND(DBCS(検索!C$7),DBCS(B92))),検索!C$7=""),0,1)</f>
        <v>0</v>
      </c>
      <c r="AB92" s="13">
        <f>IF(OR(ISERROR(FIND(DBCS(検索!D$7),DBCS(C92))),検索!D$7=""),0,1)</f>
        <v>0</v>
      </c>
      <c r="AC92" s="13">
        <f>IF(OR(ISERROR(FIND(検索!E$7,D92)),検索!E$7=""),0,1)</f>
        <v>0</v>
      </c>
      <c r="AD92" s="13">
        <f>IF(OR(ISERROR(FIND(検索!F$7,E92)),検索!F$7=""),0,1)</f>
        <v>0</v>
      </c>
      <c r="AE92" s="13">
        <f>IF(OR(ISERROR(FIND(検索!G$7,F92)),検索!G$7=""),0,1)</f>
        <v>0</v>
      </c>
      <c r="AF92" s="15">
        <f>IF(OR(検索!J$7="00000",AA92&amp;AB92&amp;AC92&amp;AD92&amp;AE92&lt;&gt;検索!J$7),0,1)</f>
        <v>0</v>
      </c>
      <c r="AG92" s="16">
        <f t="shared" si="9"/>
        <v>0</v>
      </c>
      <c r="AH92" s="13">
        <f>IF(検索!K$3=0,R92,S92)</f>
        <v>0</v>
      </c>
      <c r="AI92" s="13">
        <f>IF(検索!K$5=0,Y92,Z92)</f>
        <v>0</v>
      </c>
      <c r="AJ92" s="13">
        <f>IF(検索!K$7=0,AF92,AG92)</f>
        <v>0</v>
      </c>
      <c r="AK92" s="20">
        <f>IF(IF(検索!J$5="00000",AH92,IF(検索!K$4=0,AH92+AI92,AH92*AI92)*IF(AND(検索!K$6=1,検索!J$7&lt;&gt;"00000"),AJ92,1)+IF(AND(検索!K$6=0,検索!J$7&lt;&gt;"00000"),AJ92,0))&gt;0,MAX($AK$2:AK91)+1,0)</f>
        <v>0</v>
      </c>
    </row>
    <row r="93" spans="1:37" ht="12.6" customHeight="1" x14ac:dyDescent="0.15">
      <c r="A93" s="9">
        <v>1020</v>
      </c>
      <c r="B93" s="2" t="s">
        <v>860</v>
      </c>
      <c r="C93" s="2" t="s">
        <v>539</v>
      </c>
      <c r="D93" s="2" t="s">
        <v>673</v>
      </c>
      <c r="E93" s="10" t="s">
        <v>74</v>
      </c>
      <c r="F93" s="11" t="s">
        <v>861</v>
      </c>
      <c r="G93" s="2">
        <v>92</v>
      </c>
      <c r="H93" s="153">
        <f t="shared" si="5"/>
        <v>100000</v>
      </c>
      <c r="I93" s="23"/>
      <c r="J93" s="158">
        <f>IFERROR(INDEX(単価!D$3:G$16,MATCH(D93,単価!B$3:B$16,0),1+((I93&gt;29)+(I93&gt;59)+(I93&gt;89))*INDEX(単価!A:A,MATCH(D93,単価!B:B,0))),0)</f>
        <v>50000</v>
      </c>
      <c r="K93" s="153" t="str">
        <f>IFERROR(INDEX(単価!C:C,MATCH(D93,単価!B:B,0))&amp;IF(INDEX(単価!A:A,MATCH(D93,単価!B:B,0))=1,"（"&amp;INDEX(単価!D$2:G$2,1,1+(I93&gt;29)+(I93&gt;59)+(I93&gt;89))&amp;"）",""),D93)</f>
        <v>居宅介護</v>
      </c>
      <c r="L93" s="2">
        <f t="shared" ca="1" si="6"/>
        <v>1024</v>
      </c>
      <c r="M93" s="14">
        <f>IF(OR(ISERROR(FIND(DBCS(検索!C$3),DBCS(B93))),検索!C$3=""),0,1)</f>
        <v>0</v>
      </c>
      <c r="N93" s="15">
        <f>IF(OR(ISERROR(FIND(DBCS(検索!D$3),DBCS(C93))),検索!D$3=""),0,1)</f>
        <v>0</v>
      </c>
      <c r="O93" s="15">
        <f>IF(OR(ISERROR(FIND(検索!E$3,D93)),検索!E$3=""),0,1)</f>
        <v>0</v>
      </c>
      <c r="P93" s="13">
        <f>IF(OR(ISERROR(FIND(検索!F$3,E93)),検索!F$3=""),0,1)</f>
        <v>0</v>
      </c>
      <c r="Q93" s="13">
        <f>IF(OR(ISERROR(FIND(検索!G$3,F93)),検索!G$3=""),0,1)</f>
        <v>0</v>
      </c>
      <c r="R93" s="13">
        <f>IF(OR(検索!J$3="00000",M93&amp;N93&amp;O93&amp;P93&amp;Q93&lt;&gt;検索!J$3),0,1)</f>
        <v>0</v>
      </c>
      <c r="S93" s="13">
        <f t="shared" si="7"/>
        <v>0</v>
      </c>
      <c r="T93" s="14">
        <f>IF(OR(ISERROR(FIND(DBCS(検索!C$5),DBCS(B93))),検索!C$5=""),0,1)</f>
        <v>0</v>
      </c>
      <c r="U93" s="15">
        <f>IF(OR(ISERROR(FIND(DBCS(検索!D$5),DBCS(C93))),検索!D$5=""),0,1)</f>
        <v>0</v>
      </c>
      <c r="V93" s="15">
        <f>IF(OR(ISERROR(FIND(検索!E$5,D93)),検索!E$5=""),0,1)</f>
        <v>0</v>
      </c>
      <c r="W93" s="15">
        <f>IF(OR(ISERROR(FIND(検索!F$5,E93)),検索!F$5=""),0,1)</f>
        <v>0</v>
      </c>
      <c r="X93" s="15">
        <f>IF(OR(ISERROR(FIND(検索!G$5,F93)),検索!G$5=""),0,1)</f>
        <v>0</v>
      </c>
      <c r="Y93" s="13">
        <f>IF(OR(検索!J$5="00000",T93&amp;U93&amp;V93&amp;W93&amp;X93&lt;&gt;検索!J$5),0,1)</f>
        <v>0</v>
      </c>
      <c r="Z93" s="16">
        <f t="shared" si="8"/>
        <v>0</v>
      </c>
      <c r="AA93" s="13">
        <f>IF(OR(ISERROR(FIND(DBCS(検索!C$7),DBCS(B93))),検索!C$7=""),0,1)</f>
        <v>0</v>
      </c>
      <c r="AB93" s="13">
        <f>IF(OR(ISERROR(FIND(DBCS(検索!D$7),DBCS(C93))),検索!D$7=""),0,1)</f>
        <v>0</v>
      </c>
      <c r="AC93" s="13">
        <f>IF(OR(ISERROR(FIND(検索!E$7,D93)),検索!E$7=""),0,1)</f>
        <v>0</v>
      </c>
      <c r="AD93" s="13">
        <f>IF(OR(ISERROR(FIND(検索!F$7,E93)),検索!F$7=""),0,1)</f>
        <v>0</v>
      </c>
      <c r="AE93" s="13">
        <f>IF(OR(ISERROR(FIND(検索!G$7,F93)),検索!G$7=""),0,1)</f>
        <v>0</v>
      </c>
      <c r="AF93" s="15">
        <f>IF(OR(検索!J$7="00000",AA93&amp;AB93&amp;AC93&amp;AD93&amp;AE93&lt;&gt;検索!J$7),0,1)</f>
        <v>0</v>
      </c>
      <c r="AG93" s="16">
        <f t="shared" si="9"/>
        <v>0</v>
      </c>
      <c r="AH93" s="13">
        <f>IF(検索!K$3=0,R93,S93)</f>
        <v>0</v>
      </c>
      <c r="AI93" s="13">
        <f>IF(検索!K$5=0,Y93,Z93)</f>
        <v>0</v>
      </c>
      <c r="AJ93" s="13">
        <f>IF(検索!K$7=0,AF93,AG93)</f>
        <v>0</v>
      </c>
      <c r="AK93" s="20">
        <f>IF(IF(検索!J$5="00000",AH93,IF(検索!K$4=0,AH93+AI93,AH93*AI93)*IF(AND(検索!K$6=1,検索!J$7&lt;&gt;"00000"),AJ93,1)+IF(AND(検索!K$6=0,検索!J$7&lt;&gt;"00000"),AJ93,0))&gt;0,MAX($AK$2:AK92)+1,0)</f>
        <v>0</v>
      </c>
    </row>
    <row r="94" spans="1:37" ht="12.6" customHeight="1" x14ac:dyDescent="0.15">
      <c r="A94" s="9">
        <v>1038</v>
      </c>
      <c r="B94" s="2" t="s">
        <v>862</v>
      </c>
      <c r="C94" s="2" t="s">
        <v>421</v>
      </c>
      <c r="D94" s="2" t="s">
        <v>673</v>
      </c>
      <c r="E94" s="10" t="s">
        <v>83</v>
      </c>
      <c r="F94" s="11" t="s">
        <v>863</v>
      </c>
      <c r="G94" s="2">
        <v>93</v>
      </c>
      <c r="H94" s="153">
        <f t="shared" si="5"/>
        <v>150000</v>
      </c>
      <c r="I94" s="23"/>
      <c r="J94" s="158">
        <f>IFERROR(INDEX(単価!D$3:G$16,MATCH(D94,単価!B$3:B$16,0),1+((I94&gt;29)+(I94&gt;59)+(I94&gt;89))*INDEX(単価!A:A,MATCH(D94,単価!B:B,0))),0)</f>
        <v>50000</v>
      </c>
      <c r="K94" s="153" t="str">
        <f>IFERROR(INDEX(単価!C:C,MATCH(D94,単価!B:B,0))&amp;IF(INDEX(単価!A:A,MATCH(D94,単価!B:B,0))=1,"（"&amp;INDEX(単価!D$2:G$2,1,1+(I94&gt;29)+(I94&gt;59)+(I94&gt;89))&amp;"）",""),D94)</f>
        <v>居宅介護</v>
      </c>
      <c r="L94" s="2">
        <f t="shared" ca="1" si="6"/>
        <v>1031</v>
      </c>
      <c r="M94" s="14">
        <f>IF(OR(ISERROR(FIND(DBCS(検索!C$3),DBCS(B94))),検索!C$3=""),0,1)</f>
        <v>0</v>
      </c>
      <c r="N94" s="15">
        <f>IF(OR(ISERROR(FIND(DBCS(検索!D$3),DBCS(C94))),検索!D$3=""),0,1)</f>
        <v>0</v>
      </c>
      <c r="O94" s="15">
        <f>IF(OR(ISERROR(FIND(検索!E$3,D94)),検索!E$3=""),0,1)</f>
        <v>0</v>
      </c>
      <c r="P94" s="13">
        <f>IF(OR(ISERROR(FIND(検索!F$3,E94)),検索!F$3=""),0,1)</f>
        <v>0</v>
      </c>
      <c r="Q94" s="13">
        <f>IF(OR(ISERROR(FIND(検索!G$3,F94)),検索!G$3=""),0,1)</f>
        <v>0</v>
      </c>
      <c r="R94" s="13">
        <f>IF(OR(検索!J$3="00000",M94&amp;N94&amp;O94&amp;P94&amp;Q94&lt;&gt;検索!J$3),0,1)</f>
        <v>0</v>
      </c>
      <c r="S94" s="13">
        <f t="shared" si="7"/>
        <v>0</v>
      </c>
      <c r="T94" s="14">
        <f>IF(OR(ISERROR(FIND(DBCS(検索!C$5),DBCS(B94))),検索!C$5=""),0,1)</f>
        <v>0</v>
      </c>
      <c r="U94" s="15">
        <f>IF(OR(ISERROR(FIND(DBCS(検索!D$5),DBCS(C94))),検索!D$5=""),0,1)</f>
        <v>0</v>
      </c>
      <c r="V94" s="15">
        <f>IF(OR(ISERROR(FIND(検索!E$5,D94)),検索!E$5=""),0,1)</f>
        <v>0</v>
      </c>
      <c r="W94" s="15">
        <f>IF(OR(ISERROR(FIND(検索!F$5,E94)),検索!F$5=""),0,1)</f>
        <v>0</v>
      </c>
      <c r="X94" s="15">
        <f>IF(OR(ISERROR(FIND(検索!G$5,F94)),検索!G$5=""),0,1)</f>
        <v>0</v>
      </c>
      <c r="Y94" s="13">
        <f>IF(OR(検索!J$5="00000",T94&amp;U94&amp;V94&amp;W94&amp;X94&lt;&gt;検索!J$5),0,1)</f>
        <v>0</v>
      </c>
      <c r="Z94" s="16">
        <f t="shared" si="8"/>
        <v>0</v>
      </c>
      <c r="AA94" s="13">
        <f>IF(OR(ISERROR(FIND(DBCS(検索!C$7),DBCS(B94))),検索!C$7=""),0,1)</f>
        <v>0</v>
      </c>
      <c r="AB94" s="13">
        <f>IF(OR(ISERROR(FIND(DBCS(検索!D$7),DBCS(C94))),検索!D$7=""),0,1)</f>
        <v>0</v>
      </c>
      <c r="AC94" s="13">
        <f>IF(OR(ISERROR(FIND(検索!E$7,D94)),検索!E$7=""),0,1)</f>
        <v>0</v>
      </c>
      <c r="AD94" s="13">
        <f>IF(OR(ISERROR(FIND(検索!F$7,E94)),検索!F$7=""),0,1)</f>
        <v>0</v>
      </c>
      <c r="AE94" s="13">
        <f>IF(OR(ISERROR(FIND(検索!G$7,F94)),検索!G$7=""),0,1)</f>
        <v>0</v>
      </c>
      <c r="AF94" s="15">
        <f>IF(OR(検索!J$7="00000",AA94&amp;AB94&amp;AC94&amp;AD94&amp;AE94&lt;&gt;検索!J$7),0,1)</f>
        <v>0</v>
      </c>
      <c r="AG94" s="16">
        <f t="shared" si="9"/>
        <v>0</v>
      </c>
      <c r="AH94" s="13">
        <f>IF(検索!K$3=0,R94,S94)</f>
        <v>0</v>
      </c>
      <c r="AI94" s="13">
        <f>IF(検索!K$5=0,Y94,Z94)</f>
        <v>0</v>
      </c>
      <c r="AJ94" s="13">
        <f>IF(検索!K$7=0,AF94,AG94)</f>
        <v>0</v>
      </c>
      <c r="AK94" s="20">
        <f>IF(IF(検索!J$5="00000",AH94,IF(検索!K$4=0,AH94+AI94,AH94*AI94)*IF(AND(検索!K$6=1,検索!J$7&lt;&gt;"00000"),AJ94,1)+IF(AND(検索!K$6=0,検索!J$7&lt;&gt;"00000"),AJ94,0))&gt;0,MAX($AK$2:AK93)+1,0)</f>
        <v>0</v>
      </c>
    </row>
    <row r="95" spans="1:37" ht="12.6" customHeight="1" x14ac:dyDescent="0.15">
      <c r="A95" s="9">
        <v>1040</v>
      </c>
      <c r="B95" s="2" t="s">
        <v>862</v>
      </c>
      <c r="C95" s="2" t="s">
        <v>419</v>
      </c>
      <c r="D95" s="2" t="s">
        <v>673</v>
      </c>
      <c r="E95" s="10" t="s">
        <v>86</v>
      </c>
      <c r="F95" s="11" t="s">
        <v>864</v>
      </c>
      <c r="G95" s="2">
        <v>94</v>
      </c>
      <c r="H95" s="153">
        <f t="shared" si="5"/>
        <v>150000</v>
      </c>
      <c r="I95" s="23"/>
      <c r="J95" s="158">
        <f>IFERROR(INDEX(単価!D$3:G$16,MATCH(D95,単価!B$3:B$16,0),1+((I95&gt;29)+(I95&gt;59)+(I95&gt;89))*INDEX(単価!A:A,MATCH(D95,単価!B:B,0))),0)</f>
        <v>50000</v>
      </c>
      <c r="K95" s="153" t="str">
        <f>IFERROR(INDEX(単価!C:C,MATCH(D95,単価!B:B,0))&amp;IF(INDEX(単価!A:A,MATCH(D95,単価!B:B,0))=1,"（"&amp;INDEX(単価!D$2:G$2,1,1+(I95&gt;29)+(I95&gt;59)+(I95&gt;89))&amp;"）",""),D95)</f>
        <v>居宅介護</v>
      </c>
      <c r="L95" s="2">
        <f t="shared" ca="1" si="6"/>
        <v>1042</v>
      </c>
      <c r="M95" s="14">
        <f>IF(OR(ISERROR(FIND(DBCS(検索!C$3),DBCS(B95))),検索!C$3=""),0,1)</f>
        <v>0</v>
      </c>
      <c r="N95" s="15">
        <f>IF(OR(ISERROR(FIND(DBCS(検索!D$3),DBCS(C95))),検索!D$3=""),0,1)</f>
        <v>0</v>
      </c>
      <c r="O95" s="15">
        <f>IF(OR(ISERROR(FIND(検索!E$3,D95)),検索!E$3=""),0,1)</f>
        <v>0</v>
      </c>
      <c r="P95" s="13">
        <f>IF(OR(ISERROR(FIND(検索!F$3,E95)),検索!F$3=""),0,1)</f>
        <v>0</v>
      </c>
      <c r="Q95" s="13">
        <f>IF(OR(ISERROR(FIND(検索!G$3,F95)),検索!G$3=""),0,1)</f>
        <v>0</v>
      </c>
      <c r="R95" s="13">
        <f>IF(OR(検索!J$3="00000",M95&amp;N95&amp;O95&amp;P95&amp;Q95&lt;&gt;検索!J$3),0,1)</f>
        <v>0</v>
      </c>
      <c r="S95" s="13">
        <f t="shared" si="7"/>
        <v>0</v>
      </c>
      <c r="T95" s="14">
        <f>IF(OR(ISERROR(FIND(DBCS(検索!C$5),DBCS(B95))),検索!C$5=""),0,1)</f>
        <v>0</v>
      </c>
      <c r="U95" s="15">
        <f>IF(OR(ISERROR(FIND(DBCS(検索!D$5),DBCS(C95))),検索!D$5=""),0,1)</f>
        <v>0</v>
      </c>
      <c r="V95" s="15">
        <f>IF(OR(ISERROR(FIND(検索!E$5,D95)),検索!E$5=""),0,1)</f>
        <v>0</v>
      </c>
      <c r="W95" s="15">
        <f>IF(OR(ISERROR(FIND(検索!F$5,E95)),検索!F$5=""),0,1)</f>
        <v>0</v>
      </c>
      <c r="X95" s="15">
        <f>IF(OR(ISERROR(FIND(検索!G$5,F95)),検索!G$5=""),0,1)</f>
        <v>0</v>
      </c>
      <c r="Y95" s="13">
        <f>IF(OR(検索!J$5="00000",T95&amp;U95&amp;V95&amp;W95&amp;X95&lt;&gt;検索!J$5),0,1)</f>
        <v>0</v>
      </c>
      <c r="Z95" s="16">
        <f t="shared" si="8"/>
        <v>0</v>
      </c>
      <c r="AA95" s="13">
        <f>IF(OR(ISERROR(FIND(DBCS(検索!C$7),DBCS(B95))),検索!C$7=""),0,1)</f>
        <v>0</v>
      </c>
      <c r="AB95" s="13">
        <f>IF(OR(ISERROR(FIND(DBCS(検索!D$7),DBCS(C95))),検索!D$7=""),0,1)</f>
        <v>0</v>
      </c>
      <c r="AC95" s="13">
        <f>IF(OR(ISERROR(FIND(検索!E$7,D95)),検索!E$7=""),0,1)</f>
        <v>0</v>
      </c>
      <c r="AD95" s="13">
        <f>IF(OR(ISERROR(FIND(検索!F$7,E95)),検索!F$7=""),0,1)</f>
        <v>0</v>
      </c>
      <c r="AE95" s="13">
        <f>IF(OR(ISERROR(FIND(検索!G$7,F95)),検索!G$7=""),0,1)</f>
        <v>0</v>
      </c>
      <c r="AF95" s="15">
        <f>IF(OR(検索!J$7="00000",AA95&amp;AB95&amp;AC95&amp;AD95&amp;AE95&lt;&gt;検索!J$7),0,1)</f>
        <v>0</v>
      </c>
      <c r="AG95" s="16">
        <f t="shared" si="9"/>
        <v>0</v>
      </c>
      <c r="AH95" s="13">
        <f>IF(検索!K$3=0,R95,S95)</f>
        <v>0</v>
      </c>
      <c r="AI95" s="13">
        <f>IF(検索!K$5=0,Y95,Z95)</f>
        <v>0</v>
      </c>
      <c r="AJ95" s="13">
        <f>IF(検索!K$7=0,AF95,AG95)</f>
        <v>0</v>
      </c>
      <c r="AK95" s="20">
        <f>IF(IF(検索!J$5="00000",AH95,IF(検索!K$4=0,AH95+AI95,AH95*AI95)*IF(AND(検索!K$6=1,検索!J$7&lt;&gt;"00000"),AJ95,1)+IF(AND(検索!K$6=0,検索!J$7&lt;&gt;"00000"),AJ95,0))&gt;0,MAX($AK$2:AK94)+1,0)</f>
        <v>0</v>
      </c>
    </row>
    <row r="96" spans="1:37" ht="12.6" customHeight="1" x14ac:dyDescent="0.15">
      <c r="A96" s="9">
        <v>1051</v>
      </c>
      <c r="B96" s="2" t="s">
        <v>862</v>
      </c>
      <c r="C96" s="2" t="s">
        <v>420</v>
      </c>
      <c r="D96" s="2" t="s">
        <v>673</v>
      </c>
      <c r="E96" s="10" t="s">
        <v>148</v>
      </c>
      <c r="F96" s="11" t="s">
        <v>865</v>
      </c>
      <c r="G96" s="2">
        <v>95</v>
      </c>
      <c r="H96" s="153">
        <f t="shared" si="5"/>
        <v>150000</v>
      </c>
      <c r="I96" s="23"/>
      <c r="J96" s="158">
        <f>IFERROR(INDEX(単価!D$3:G$16,MATCH(D96,単価!B$3:B$16,0),1+((I96&gt;29)+(I96&gt;59)+(I96&gt;89))*INDEX(単価!A:A,MATCH(D96,単価!B:B,0))),0)</f>
        <v>50000</v>
      </c>
      <c r="K96" s="153" t="str">
        <f>IFERROR(INDEX(単価!C:C,MATCH(D96,単価!B:B,0))&amp;IF(INDEX(単価!A:A,MATCH(D96,単価!B:B,0))=1,"（"&amp;INDEX(単価!D$2:G$2,1,1+(I96&gt;29)+(I96&gt;59)+(I96&gt;89))&amp;"）",""),D96)</f>
        <v>居宅介護</v>
      </c>
      <c r="L96" s="2">
        <f t="shared" ca="1" si="6"/>
        <v>1052</v>
      </c>
      <c r="M96" s="14">
        <f>IF(OR(ISERROR(FIND(DBCS(検索!C$3),DBCS(B96))),検索!C$3=""),0,1)</f>
        <v>0</v>
      </c>
      <c r="N96" s="15">
        <f>IF(OR(ISERROR(FIND(DBCS(検索!D$3),DBCS(C96))),検索!D$3=""),0,1)</f>
        <v>0</v>
      </c>
      <c r="O96" s="15">
        <f>IF(OR(ISERROR(FIND(検索!E$3,D96)),検索!E$3=""),0,1)</f>
        <v>0</v>
      </c>
      <c r="P96" s="13">
        <f>IF(OR(ISERROR(FIND(検索!F$3,E96)),検索!F$3=""),0,1)</f>
        <v>0</v>
      </c>
      <c r="Q96" s="13">
        <f>IF(OR(ISERROR(FIND(検索!G$3,F96)),検索!G$3=""),0,1)</f>
        <v>0</v>
      </c>
      <c r="R96" s="13">
        <f>IF(OR(検索!J$3="00000",M96&amp;N96&amp;O96&amp;P96&amp;Q96&lt;&gt;検索!J$3),0,1)</f>
        <v>0</v>
      </c>
      <c r="S96" s="13">
        <f t="shared" si="7"/>
        <v>0</v>
      </c>
      <c r="T96" s="14">
        <f>IF(OR(ISERROR(FIND(DBCS(検索!C$5),DBCS(B96))),検索!C$5=""),0,1)</f>
        <v>0</v>
      </c>
      <c r="U96" s="15">
        <f>IF(OR(ISERROR(FIND(DBCS(検索!D$5),DBCS(C96))),検索!D$5=""),0,1)</f>
        <v>0</v>
      </c>
      <c r="V96" s="15">
        <f>IF(OR(ISERROR(FIND(検索!E$5,D96)),検索!E$5=""),0,1)</f>
        <v>0</v>
      </c>
      <c r="W96" s="15">
        <f>IF(OR(ISERROR(FIND(検索!F$5,E96)),検索!F$5=""),0,1)</f>
        <v>0</v>
      </c>
      <c r="X96" s="15">
        <f>IF(OR(ISERROR(FIND(検索!G$5,F96)),検索!G$5=""),0,1)</f>
        <v>0</v>
      </c>
      <c r="Y96" s="13">
        <f>IF(OR(検索!J$5="00000",T96&amp;U96&amp;V96&amp;W96&amp;X96&lt;&gt;検索!J$5),0,1)</f>
        <v>0</v>
      </c>
      <c r="Z96" s="16">
        <f t="shared" si="8"/>
        <v>0</v>
      </c>
      <c r="AA96" s="13">
        <f>IF(OR(ISERROR(FIND(DBCS(検索!C$7),DBCS(B96))),検索!C$7=""),0,1)</f>
        <v>0</v>
      </c>
      <c r="AB96" s="13">
        <f>IF(OR(ISERROR(FIND(DBCS(検索!D$7),DBCS(C96))),検索!D$7=""),0,1)</f>
        <v>0</v>
      </c>
      <c r="AC96" s="13">
        <f>IF(OR(ISERROR(FIND(検索!E$7,D96)),検索!E$7=""),0,1)</f>
        <v>0</v>
      </c>
      <c r="AD96" s="13">
        <f>IF(OR(ISERROR(FIND(検索!F$7,E96)),検索!F$7=""),0,1)</f>
        <v>0</v>
      </c>
      <c r="AE96" s="13">
        <f>IF(OR(ISERROR(FIND(検索!G$7,F96)),検索!G$7=""),0,1)</f>
        <v>0</v>
      </c>
      <c r="AF96" s="15">
        <f>IF(OR(検索!J$7="00000",AA96&amp;AB96&amp;AC96&amp;AD96&amp;AE96&lt;&gt;検索!J$7),0,1)</f>
        <v>0</v>
      </c>
      <c r="AG96" s="16">
        <f t="shared" si="9"/>
        <v>0</v>
      </c>
      <c r="AH96" s="13">
        <f>IF(検索!K$3=0,R96,S96)</f>
        <v>0</v>
      </c>
      <c r="AI96" s="13">
        <f>IF(検索!K$5=0,Y96,Z96)</f>
        <v>0</v>
      </c>
      <c r="AJ96" s="13">
        <f>IF(検索!K$7=0,AF96,AG96)</f>
        <v>0</v>
      </c>
      <c r="AK96" s="20">
        <f>IF(IF(検索!J$5="00000",AH96,IF(検索!K$4=0,AH96+AI96,AH96*AI96)*IF(AND(検索!K$6=1,検索!J$7&lt;&gt;"00000"),AJ96,1)+IF(AND(検索!K$6=0,検索!J$7&lt;&gt;"00000"),AJ96,0))&gt;0,MAX($AK$2:AK95)+1,0)</f>
        <v>0</v>
      </c>
    </row>
    <row r="97" spans="1:37" ht="12.6" customHeight="1" x14ac:dyDescent="0.15">
      <c r="A97" s="9">
        <v>1067</v>
      </c>
      <c r="B97" s="2" t="s">
        <v>413</v>
      </c>
      <c r="C97" s="2" t="s">
        <v>414</v>
      </c>
      <c r="D97" s="2" t="s">
        <v>673</v>
      </c>
      <c r="E97" s="10" t="s">
        <v>86</v>
      </c>
      <c r="F97" s="11" t="s">
        <v>866</v>
      </c>
      <c r="G97" s="2">
        <v>96</v>
      </c>
      <c r="H97" s="153">
        <f t="shared" si="5"/>
        <v>50000</v>
      </c>
      <c r="I97" s="23"/>
      <c r="J97" s="158">
        <f>IFERROR(INDEX(単価!D$3:G$16,MATCH(D97,単価!B$3:B$16,0),1+((I97&gt;29)+(I97&gt;59)+(I97&gt;89))*INDEX(単価!A:A,MATCH(D97,単価!B:B,0))),0)</f>
        <v>50000</v>
      </c>
      <c r="K97" s="153" t="str">
        <f>IFERROR(INDEX(単価!C:C,MATCH(D97,単価!B:B,0))&amp;IF(INDEX(単価!A:A,MATCH(D97,単価!B:B,0))=1,"（"&amp;INDEX(単価!D$2:G$2,1,1+(I97&gt;29)+(I97&gt;59)+(I97&gt;89))&amp;"）",""),D97)</f>
        <v>居宅介護</v>
      </c>
      <c r="L97" s="2">
        <f t="shared" ca="1" si="6"/>
        <v>1063</v>
      </c>
      <c r="M97" s="14">
        <f>IF(OR(ISERROR(FIND(DBCS(検索!C$3),DBCS(B97))),検索!C$3=""),0,1)</f>
        <v>0</v>
      </c>
      <c r="N97" s="15">
        <f>IF(OR(ISERROR(FIND(DBCS(検索!D$3),DBCS(C97))),検索!D$3=""),0,1)</f>
        <v>0</v>
      </c>
      <c r="O97" s="15">
        <f>IF(OR(ISERROR(FIND(検索!E$3,D97)),検索!E$3=""),0,1)</f>
        <v>0</v>
      </c>
      <c r="P97" s="13">
        <f>IF(OR(ISERROR(FIND(検索!F$3,E97)),検索!F$3=""),0,1)</f>
        <v>0</v>
      </c>
      <c r="Q97" s="13">
        <f>IF(OR(ISERROR(FIND(検索!G$3,F97)),検索!G$3=""),0,1)</f>
        <v>0</v>
      </c>
      <c r="R97" s="13">
        <f>IF(OR(検索!J$3="00000",M97&amp;N97&amp;O97&amp;P97&amp;Q97&lt;&gt;検索!J$3),0,1)</f>
        <v>0</v>
      </c>
      <c r="S97" s="13">
        <f t="shared" si="7"/>
        <v>0</v>
      </c>
      <c r="T97" s="14">
        <f>IF(OR(ISERROR(FIND(DBCS(検索!C$5),DBCS(B97))),検索!C$5=""),0,1)</f>
        <v>0</v>
      </c>
      <c r="U97" s="15">
        <f>IF(OR(ISERROR(FIND(DBCS(検索!D$5),DBCS(C97))),検索!D$5=""),0,1)</f>
        <v>0</v>
      </c>
      <c r="V97" s="15">
        <f>IF(OR(ISERROR(FIND(検索!E$5,D97)),検索!E$5=""),0,1)</f>
        <v>0</v>
      </c>
      <c r="W97" s="15">
        <f>IF(OR(ISERROR(FIND(検索!F$5,E97)),検索!F$5=""),0,1)</f>
        <v>0</v>
      </c>
      <c r="X97" s="15">
        <f>IF(OR(ISERROR(FIND(検索!G$5,F97)),検索!G$5=""),0,1)</f>
        <v>0</v>
      </c>
      <c r="Y97" s="13">
        <f>IF(OR(検索!J$5="00000",T97&amp;U97&amp;V97&amp;W97&amp;X97&lt;&gt;検索!J$5),0,1)</f>
        <v>0</v>
      </c>
      <c r="Z97" s="16">
        <f t="shared" si="8"/>
        <v>0</v>
      </c>
      <c r="AA97" s="13">
        <f>IF(OR(ISERROR(FIND(DBCS(検索!C$7),DBCS(B97))),検索!C$7=""),0,1)</f>
        <v>0</v>
      </c>
      <c r="AB97" s="13">
        <f>IF(OR(ISERROR(FIND(DBCS(検索!D$7),DBCS(C97))),検索!D$7=""),0,1)</f>
        <v>0</v>
      </c>
      <c r="AC97" s="13">
        <f>IF(OR(ISERROR(FIND(検索!E$7,D97)),検索!E$7=""),0,1)</f>
        <v>0</v>
      </c>
      <c r="AD97" s="13">
        <f>IF(OR(ISERROR(FIND(検索!F$7,E97)),検索!F$7=""),0,1)</f>
        <v>0</v>
      </c>
      <c r="AE97" s="13">
        <f>IF(OR(ISERROR(FIND(検索!G$7,F97)),検索!G$7=""),0,1)</f>
        <v>0</v>
      </c>
      <c r="AF97" s="15">
        <f>IF(OR(検索!J$7="00000",AA97&amp;AB97&amp;AC97&amp;AD97&amp;AE97&lt;&gt;検索!J$7),0,1)</f>
        <v>0</v>
      </c>
      <c r="AG97" s="16">
        <f t="shared" si="9"/>
        <v>0</v>
      </c>
      <c r="AH97" s="13">
        <f>IF(検索!K$3=0,R97,S97)</f>
        <v>0</v>
      </c>
      <c r="AI97" s="13">
        <f>IF(検索!K$5=0,Y97,Z97)</f>
        <v>0</v>
      </c>
      <c r="AJ97" s="13">
        <f>IF(検索!K$7=0,AF97,AG97)</f>
        <v>0</v>
      </c>
      <c r="AK97" s="20">
        <f>IF(IF(検索!J$5="00000",AH97,IF(検索!K$4=0,AH97+AI97,AH97*AI97)*IF(AND(検索!K$6=1,検索!J$7&lt;&gt;"00000"),AJ97,1)+IF(AND(検索!K$6=0,検索!J$7&lt;&gt;"00000"),AJ97,0))&gt;0,MAX($AK$2:AK96)+1,0)</f>
        <v>0</v>
      </c>
    </row>
    <row r="98" spans="1:37" ht="12.6" customHeight="1" x14ac:dyDescent="0.15">
      <c r="A98" s="9">
        <v>1075</v>
      </c>
      <c r="B98" s="2" t="s">
        <v>867</v>
      </c>
      <c r="C98" s="2" t="s">
        <v>868</v>
      </c>
      <c r="D98" s="2" t="s">
        <v>673</v>
      </c>
      <c r="E98" s="10" t="s">
        <v>74</v>
      </c>
      <c r="F98" s="11" t="s">
        <v>869</v>
      </c>
      <c r="G98" s="2">
        <v>97</v>
      </c>
      <c r="H98" s="153">
        <f t="shared" si="5"/>
        <v>250000</v>
      </c>
      <c r="I98" s="23"/>
      <c r="J98" s="158">
        <f>IFERROR(INDEX(単価!D$3:G$16,MATCH(D98,単価!B$3:B$16,0),1+((I98&gt;29)+(I98&gt;59)+(I98&gt;89))*INDEX(単価!A:A,MATCH(D98,単価!B:B,0))),0)</f>
        <v>50000</v>
      </c>
      <c r="K98" s="153" t="str">
        <f>IFERROR(INDEX(単価!C:C,MATCH(D98,単価!B:B,0))&amp;IF(INDEX(単価!A:A,MATCH(D98,単価!B:B,0))=1,"（"&amp;INDEX(単価!D$2:G$2,1,1+(I98&gt;29)+(I98&gt;59)+(I98&gt;89))&amp;"）",""),D98)</f>
        <v>居宅介護</v>
      </c>
      <c r="L98" s="2">
        <f t="shared" ca="1" si="6"/>
        <v>1072</v>
      </c>
      <c r="M98" s="14">
        <f>IF(OR(ISERROR(FIND(DBCS(検索!C$3),DBCS(B98))),検索!C$3=""),0,1)</f>
        <v>0</v>
      </c>
      <c r="N98" s="15">
        <f>IF(OR(ISERROR(FIND(DBCS(検索!D$3),DBCS(C98))),検索!D$3=""),0,1)</f>
        <v>0</v>
      </c>
      <c r="O98" s="15">
        <f>IF(OR(ISERROR(FIND(検索!E$3,D98)),検索!E$3=""),0,1)</f>
        <v>0</v>
      </c>
      <c r="P98" s="13">
        <f>IF(OR(ISERROR(FIND(検索!F$3,E98)),検索!F$3=""),0,1)</f>
        <v>0</v>
      </c>
      <c r="Q98" s="13">
        <f>IF(OR(ISERROR(FIND(検索!G$3,F98)),検索!G$3=""),0,1)</f>
        <v>0</v>
      </c>
      <c r="R98" s="13">
        <f>IF(OR(検索!J$3="00000",M98&amp;N98&amp;O98&amp;P98&amp;Q98&lt;&gt;検索!J$3),0,1)</f>
        <v>0</v>
      </c>
      <c r="S98" s="13">
        <f t="shared" si="7"/>
        <v>0</v>
      </c>
      <c r="T98" s="14">
        <f>IF(OR(ISERROR(FIND(DBCS(検索!C$5),DBCS(B98))),検索!C$5=""),0,1)</f>
        <v>0</v>
      </c>
      <c r="U98" s="15">
        <f>IF(OR(ISERROR(FIND(DBCS(検索!D$5),DBCS(C98))),検索!D$5=""),0,1)</f>
        <v>0</v>
      </c>
      <c r="V98" s="15">
        <f>IF(OR(ISERROR(FIND(検索!E$5,D98)),検索!E$5=""),0,1)</f>
        <v>0</v>
      </c>
      <c r="W98" s="15">
        <f>IF(OR(ISERROR(FIND(検索!F$5,E98)),検索!F$5=""),0,1)</f>
        <v>0</v>
      </c>
      <c r="X98" s="15">
        <f>IF(OR(ISERROR(FIND(検索!G$5,F98)),検索!G$5=""),0,1)</f>
        <v>0</v>
      </c>
      <c r="Y98" s="13">
        <f>IF(OR(検索!J$5="00000",T98&amp;U98&amp;V98&amp;W98&amp;X98&lt;&gt;検索!J$5),0,1)</f>
        <v>0</v>
      </c>
      <c r="Z98" s="16">
        <f t="shared" si="8"/>
        <v>0</v>
      </c>
      <c r="AA98" s="13">
        <f>IF(OR(ISERROR(FIND(DBCS(検索!C$7),DBCS(B98))),検索!C$7=""),0,1)</f>
        <v>0</v>
      </c>
      <c r="AB98" s="13">
        <f>IF(OR(ISERROR(FIND(DBCS(検索!D$7),DBCS(C98))),検索!D$7=""),0,1)</f>
        <v>0</v>
      </c>
      <c r="AC98" s="13">
        <f>IF(OR(ISERROR(FIND(検索!E$7,D98)),検索!E$7=""),0,1)</f>
        <v>0</v>
      </c>
      <c r="AD98" s="13">
        <f>IF(OR(ISERROR(FIND(検索!F$7,E98)),検索!F$7=""),0,1)</f>
        <v>0</v>
      </c>
      <c r="AE98" s="13">
        <f>IF(OR(ISERROR(FIND(検索!G$7,F98)),検索!G$7=""),0,1)</f>
        <v>0</v>
      </c>
      <c r="AF98" s="15">
        <f>IF(OR(検索!J$7="00000",AA98&amp;AB98&amp;AC98&amp;AD98&amp;AE98&lt;&gt;検索!J$7),0,1)</f>
        <v>0</v>
      </c>
      <c r="AG98" s="16">
        <f t="shared" si="9"/>
        <v>0</v>
      </c>
      <c r="AH98" s="13">
        <f>IF(検索!K$3=0,R98,S98)</f>
        <v>0</v>
      </c>
      <c r="AI98" s="13">
        <f>IF(検索!K$5=0,Y98,Z98)</f>
        <v>0</v>
      </c>
      <c r="AJ98" s="13">
        <f>IF(検索!K$7=0,AF98,AG98)</f>
        <v>0</v>
      </c>
      <c r="AK98" s="20">
        <f>IF(IF(検索!J$5="00000",AH98,IF(検索!K$4=0,AH98+AI98,AH98*AI98)*IF(AND(検索!K$6=1,検索!J$7&lt;&gt;"00000"),AJ98,1)+IF(AND(検索!K$6=0,検索!J$7&lt;&gt;"00000"),AJ98,0))&gt;0,MAX($AK$2:AK97)+1,0)</f>
        <v>0</v>
      </c>
    </row>
    <row r="99" spans="1:37" ht="12.6" customHeight="1" x14ac:dyDescent="0.15">
      <c r="A99" s="9">
        <v>1085</v>
      </c>
      <c r="B99" s="2" t="s">
        <v>870</v>
      </c>
      <c r="C99" s="2" t="s">
        <v>616</v>
      </c>
      <c r="D99" s="2" t="s">
        <v>673</v>
      </c>
      <c r="E99" s="10" t="s">
        <v>77</v>
      </c>
      <c r="F99" s="11" t="s">
        <v>871</v>
      </c>
      <c r="G99" s="2">
        <v>98</v>
      </c>
      <c r="H99" s="153">
        <f t="shared" si="5"/>
        <v>50000</v>
      </c>
      <c r="I99" s="23"/>
      <c r="J99" s="158">
        <f>IFERROR(INDEX(単価!D$3:G$16,MATCH(D99,単価!B$3:B$16,0),1+((I99&gt;29)+(I99&gt;59)+(I99&gt;89))*INDEX(単価!A:A,MATCH(D99,単価!B:B,0))),0)</f>
        <v>50000</v>
      </c>
      <c r="K99" s="153" t="str">
        <f>IFERROR(INDEX(単価!C:C,MATCH(D99,単価!B:B,0))&amp;IF(INDEX(単価!A:A,MATCH(D99,単価!B:B,0))=1,"（"&amp;INDEX(単価!D$2:G$2,1,1+(I99&gt;29)+(I99&gt;59)+(I99&gt;89))&amp;"）",""),D99)</f>
        <v>居宅介護</v>
      </c>
      <c r="L99" s="2">
        <f t="shared" ca="1" si="6"/>
        <v>1081</v>
      </c>
      <c r="M99" s="14">
        <f>IF(OR(ISERROR(FIND(DBCS(検索!C$3),DBCS(B99))),検索!C$3=""),0,1)</f>
        <v>0</v>
      </c>
      <c r="N99" s="15">
        <f>IF(OR(ISERROR(FIND(DBCS(検索!D$3),DBCS(C99))),検索!D$3=""),0,1)</f>
        <v>0</v>
      </c>
      <c r="O99" s="15">
        <f>IF(OR(ISERROR(FIND(検索!E$3,D99)),検索!E$3=""),0,1)</f>
        <v>0</v>
      </c>
      <c r="P99" s="13">
        <f>IF(OR(ISERROR(FIND(検索!F$3,E99)),検索!F$3=""),0,1)</f>
        <v>0</v>
      </c>
      <c r="Q99" s="13">
        <f>IF(OR(ISERROR(FIND(検索!G$3,F99)),検索!G$3=""),0,1)</f>
        <v>0</v>
      </c>
      <c r="R99" s="13">
        <f>IF(OR(検索!J$3="00000",M99&amp;N99&amp;O99&amp;P99&amp;Q99&lt;&gt;検索!J$3),0,1)</f>
        <v>0</v>
      </c>
      <c r="S99" s="13">
        <f t="shared" si="7"/>
        <v>0</v>
      </c>
      <c r="T99" s="14">
        <f>IF(OR(ISERROR(FIND(DBCS(検索!C$5),DBCS(B99))),検索!C$5=""),0,1)</f>
        <v>0</v>
      </c>
      <c r="U99" s="15">
        <f>IF(OR(ISERROR(FIND(DBCS(検索!D$5),DBCS(C99))),検索!D$5=""),0,1)</f>
        <v>0</v>
      </c>
      <c r="V99" s="15">
        <f>IF(OR(ISERROR(FIND(検索!E$5,D99)),検索!E$5=""),0,1)</f>
        <v>0</v>
      </c>
      <c r="W99" s="15">
        <f>IF(OR(ISERROR(FIND(検索!F$5,E99)),検索!F$5=""),0,1)</f>
        <v>0</v>
      </c>
      <c r="X99" s="15">
        <f>IF(OR(ISERROR(FIND(検索!G$5,F99)),検索!G$5=""),0,1)</f>
        <v>0</v>
      </c>
      <c r="Y99" s="13">
        <f>IF(OR(検索!J$5="00000",T99&amp;U99&amp;V99&amp;W99&amp;X99&lt;&gt;検索!J$5),0,1)</f>
        <v>0</v>
      </c>
      <c r="Z99" s="16">
        <f t="shared" si="8"/>
        <v>0</v>
      </c>
      <c r="AA99" s="13">
        <f>IF(OR(ISERROR(FIND(DBCS(検索!C$7),DBCS(B99))),検索!C$7=""),0,1)</f>
        <v>0</v>
      </c>
      <c r="AB99" s="13">
        <f>IF(OR(ISERROR(FIND(DBCS(検索!D$7),DBCS(C99))),検索!D$7=""),0,1)</f>
        <v>0</v>
      </c>
      <c r="AC99" s="13">
        <f>IF(OR(ISERROR(FIND(検索!E$7,D99)),検索!E$7=""),0,1)</f>
        <v>0</v>
      </c>
      <c r="AD99" s="13">
        <f>IF(OR(ISERROR(FIND(検索!F$7,E99)),検索!F$7=""),0,1)</f>
        <v>0</v>
      </c>
      <c r="AE99" s="13">
        <f>IF(OR(ISERROR(FIND(検索!G$7,F99)),検索!G$7=""),0,1)</f>
        <v>0</v>
      </c>
      <c r="AF99" s="15">
        <f>IF(OR(検索!J$7="00000",AA99&amp;AB99&amp;AC99&amp;AD99&amp;AE99&lt;&gt;検索!J$7),0,1)</f>
        <v>0</v>
      </c>
      <c r="AG99" s="16">
        <f t="shared" si="9"/>
        <v>0</v>
      </c>
      <c r="AH99" s="13">
        <f>IF(検索!K$3=0,R99,S99)</f>
        <v>0</v>
      </c>
      <c r="AI99" s="13">
        <f>IF(検索!K$5=0,Y99,Z99)</f>
        <v>0</v>
      </c>
      <c r="AJ99" s="13">
        <f>IF(検索!K$7=0,AF99,AG99)</f>
        <v>0</v>
      </c>
      <c r="AK99" s="20">
        <f>IF(IF(検索!J$5="00000",AH99,IF(検索!K$4=0,AH99+AI99,AH99*AI99)*IF(AND(検索!K$6=1,検索!J$7&lt;&gt;"00000"),AJ99,1)+IF(AND(検索!K$6=0,検索!J$7&lt;&gt;"00000"),AJ99,0))&gt;0,MAX($AK$2:AK98)+1,0)</f>
        <v>0</v>
      </c>
    </row>
    <row r="100" spans="1:37" ht="12.6" customHeight="1" x14ac:dyDescent="0.15">
      <c r="A100" s="9">
        <v>1095</v>
      </c>
      <c r="B100" s="2" t="s">
        <v>872</v>
      </c>
      <c r="C100" s="2" t="s">
        <v>562</v>
      </c>
      <c r="D100" s="2" t="s">
        <v>673</v>
      </c>
      <c r="E100" s="10" t="s">
        <v>563</v>
      </c>
      <c r="F100" s="11" t="s">
        <v>873</v>
      </c>
      <c r="G100" s="2">
        <v>99</v>
      </c>
      <c r="H100" s="153">
        <f t="shared" si="5"/>
        <v>200000</v>
      </c>
      <c r="I100" s="23"/>
      <c r="J100" s="158">
        <f>IFERROR(INDEX(単価!D$3:G$16,MATCH(D100,単価!B$3:B$16,0),1+((I100&gt;29)+(I100&gt;59)+(I100&gt;89))*INDEX(単価!A:A,MATCH(D100,単価!B:B,0))),0)</f>
        <v>50000</v>
      </c>
      <c r="K100" s="153" t="str">
        <f>IFERROR(INDEX(単価!C:C,MATCH(D100,単価!B:B,0))&amp;IF(INDEX(単価!A:A,MATCH(D100,単価!B:B,0))=1,"（"&amp;INDEX(単価!D$2:G$2,1,1+(I100&gt;29)+(I100&gt;59)+(I100&gt;89))&amp;"）",""),D100)</f>
        <v>居宅介護</v>
      </c>
      <c r="L100" s="2">
        <f t="shared" ca="1" si="6"/>
        <v>1093</v>
      </c>
      <c r="M100" s="14">
        <f>IF(OR(ISERROR(FIND(DBCS(検索!C$3),DBCS(B100))),検索!C$3=""),0,1)</f>
        <v>0</v>
      </c>
      <c r="N100" s="15">
        <f>IF(OR(ISERROR(FIND(DBCS(検索!D$3),DBCS(C100))),検索!D$3=""),0,1)</f>
        <v>0</v>
      </c>
      <c r="O100" s="15">
        <f>IF(OR(ISERROR(FIND(検索!E$3,D100)),検索!E$3=""),0,1)</f>
        <v>0</v>
      </c>
      <c r="P100" s="13">
        <f>IF(OR(ISERROR(FIND(検索!F$3,E100)),検索!F$3=""),0,1)</f>
        <v>0</v>
      </c>
      <c r="Q100" s="13">
        <f>IF(OR(ISERROR(FIND(検索!G$3,F100)),検索!G$3=""),0,1)</f>
        <v>0</v>
      </c>
      <c r="R100" s="13">
        <f>IF(OR(検索!J$3="00000",M100&amp;N100&amp;O100&amp;P100&amp;Q100&lt;&gt;検索!J$3),0,1)</f>
        <v>0</v>
      </c>
      <c r="S100" s="13">
        <f t="shared" si="7"/>
        <v>0</v>
      </c>
      <c r="T100" s="14">
        <f>IF(OR(ISERROR(FIND(DBCS(検索!C$5),DBCS(B100))),検索!C$5=""),0,1)</f>
        <v>0</v>
      </c>
      <c r="U100" s="15">
        <f>IF(OR(ISERROR(FIND(DBCS(検索!D$5),DBCS(C100))),検索!D$5=""),0,1)</f>
        <v>0</v>
      </c>
      <c r="V100" s="15">
        <f>IF(OR(ISERROR(FIND(検索!E$5,D100)),検索!E$5=""),0,1)</f>
        <v>0</v>
      </c>
      <c r="W100" s="15">
        <f>IF(OR(ISERROR(FIND(検索!F$5,E100)),検索!F$5=""),0,1)</f>
        <v>0</v>
      </c>
      <c r="X100" s="15">
        <f>IF(OR(ISERROR(FIND(検索!G$5,F100)),検索!G$5=""),0,1)</f>
        <v>0</v>
      </c>
      <c r="Y100" s="13">
        <f>IF(OR(検索!J$5="00000",T100&amp;U100&amp;V100&amp;W100&amp;X100&lt;&gt;検索!J$5),0,1)</f>
        <v>0</v>
      </c>
      <c r="Z100" s="16">
        <f t="shared" si="8"/>
        <v>0</v>
      </c>
      <c r="AA100" s="13">
        <f>IF(OR(ISERROR(FIND(DBCS(検索!C$7),DBCS(B100))),検索!C$7=""),0,1)</f>
        <v>0</v>
      </c>
      <c r="AB100" s="13">
        <f>IF(OR(ISERROR(FIND(DBCS(検索!D$7),DBCS(C100))),検索!D$7=""),0,1)</f>
        <v>0</v>
      </c>
      <c r="AC100" s="13">
        <f>IF(OR(ISERROR(FIND(検索!E$7,D100)),検索!E$7=""),0,1)</f>
        <v>0</v>
      </c>
      <c r="AD100" s="13">
        <f>IF(OR(ISERROR(FIND(検索!F$7,E100)),検索!F$7=""),0,1)</f>
        <v>0</v>
      </c>
      <c r="AE100" s="13">
        <f>IF(OR(ISERROR(FIND(検索!G$7,F100)),検索!G$7=""),0,1)</f>
        <v>0</v>
      </c>
      <c r="AF100" s="15">
        <f>IF(OR(検索!J$7="00000",AA100&amp;AB100&amp;AC100&amp;AD100&amp;AE100&lt;&gt;検索!J$7),0,1)</f>
        <v>0</v>
      </c>
      <c r="AG100" s="16">
        <f t="shared" si="9"/>
        <v>0</v>
      </c>
      <c r="AH100" s="13">
        <f>IF(検索!K$3=0,R100,S100)</f>
        <v>0</v>
      </c>
      <c r="AI100" s="13">
        <f>IF(検索!K$5=0,Y100,Z100)</f>
        <v>0</v>
      </c>
      <c r="AJ100" s="13">
        <f>IF(検索!K$7=0,AF100,AG100)</f>
        <v>0</v>
      </c>
      <c r="AK100" s="20">
        <f>IF(IF(検索!J$5="00000",AH100,IF(検索!K$4=0,AH100+AI100,AH100*AI100)*IF(AND(検索!K$6=1,検索!J$7&lt;&gt;"00000"),AJ100,1)+IF(AND(検索!K$6=0,検索!J$7&lt;&gt;"00000"),AJ100,0))&gt;0,MAX($AK$2:AK99)+1,0)</f>
        <v>0</v>
      </c>
    </row>
    <row r="101" spans="1:37" ht="12.6" customHeight="1" x14ac:dyDescent="0.15">
      <c r="A101" s="9">
        <v>1105</v>
      </c>
      <c r="B101" s="2" t="s">
        <v>872</v>
      </c>
      <c r="C101" s="2" t="s">
        <v>560</v>
      </c>
      <c r="D101" s="2" t="s">
        <v>673</v>
      </c>
      <c r="E101" s="10" t="s">
        <v>75</v>
      </c>
      <c r="F101" s="11" t="s">
        <v>874</v>
      </c>
      <c r="G101" s="2">
        <v>100</v>
      </c>
      <c r="H101" s="153">
        <f t="shared" si="5"/>
        <v>200000</v>
      </c>
      <c r="I101" s="23"/>
      <c r="J101" s="158">
        <f>IFERROR(INDEX(単価!D$3:G$16,MATCH(D101,単価!B$3:B$16,0),1+((I101&gt;29)+(I101&gt;59)+(I101&gt;89))*INDEX(単価!A:A,MATCH(D101,単価!B:B,0))),0)</f>
        <v>50000</v>
      </c>
      <c r="K101" s="153" t="str">
        <f>IFERROR(INDEX(単価!C:C,MATCH(D101,単価!B:B,0))&amp;IF(INDEX(単価!A:A,MATCH(D101,単価!B:B,0))=1,"（"&amp;INDEX(単価!D$2:G$2,1,1+(I101&gt;29)+(I101&gt;59)+(I101&gt;89))&amp;"）",""),D101)</f>
        <v>居宅介護</v>
      </c>
      <c r="L101" s="2">
        <f t="shared" ca="1" si="6"/>
        <v>1100</v>
      </c>
      <c r="M101" s="14">
        <f>IF(OR(ISERROR(FIND(DBCS(検索!C$3),DBCS(B101))),検索!C$3=""),0,1)</f>
        <v>0</v>
      </c>
      <c r="N101" s="15">
        <f>IF(OR(ISERROR(FIND(DBCS(検索!D$3),DBCS(C101))),検索!D$3=""),0,1)</f>
        <v>0</v>
      </c>
      <c r="O101" s="15">
        <f>IF(OR(ISERROR(FIND(検索!E$3,D101)),検索!E$3=""),0,1)</f>
        <v>0</v>
      </c>
      <c r="P101" s="13">
        <f>IF(OR(ISERROR(FIND(検索!F$3,E101)),検索!F$3=""),0,1)</f>
        <v>0</v>
      </c>
      <c r="Q101" s="13">
        <f>IF(OR(ISERROR(FIND(検索!G$3,F101)),検索!G$3=""),0,1)</f>
        <v>0</v>
      </c>
      <c r="R101" s="13">
        <f>IF(OR(検索!J$3="00000",M101&amp;N101&amp;O101&amp;P101&amp;Q101&lt;&gt;検索!J$3),0,1)</f>
        <v>0</v>
      </c>
      <c r="S101" s="13">
        <f t="shared" si="7"/>
        <v>0</v>
      </c>
      <c r="T101" s="14">
        <f>IF(OR(ISERROR(FIND(DBCS(検索!C$5),DBCS(B101))),検索!C$5=""),0,1)</f>
        <v>0</v>
      </c>
      <c r="U101" s="15">
        <f>IF(OR(ISERROR(FIND(DBCS(検索!D$5),DBCS(C101))),検索!D$5=""),0,1)</f>
        <v>0</v>
      </c>
      <c r="V101" s="15">
        <f>IF(OR(ISERROR(FIND(検索!E$5,D101)),検索!E$5=""),0,1)</f>
        <v>0</v>
      </c>
      <c r="W101" s="15">
        <f>IF(OR(ISERROR(FIND(検索!F$5,E101)),検索!F$5=""),0,1)</f>
        <v>0</v>
      </c>
      <c r="X101" s="15">
        <f>IF(OR(ISERROR(FIND(検索!G$5,F101)),検索!G$5=""),0,1)</f>
        <v>0</v>
      </c>
      <c r="Y101" s="13">
        <f>IF(OR(検索!J$5="00000",T101&amp;U101&amp;V101&amp;W101&amp;X101&lt;&gt;検索!J$5),0,1)</f>
        <v>0</v>
      </c>
      <c r="Z101" s="16">
        <f t="shared" si="8"/>
        <v>0</v>
      </c>
      <c r="AA101" s="13">
        <f>IF(OR(ISERROR(FIND(DBCS(検索!C$7),DBCS(B101))),検索!C$7=""),0,1)</f>
        <v>0</v>
      </c>
      <c r="AB101" s="13">
        <f>IF(OR(ISERROR(FIND(DBCS(検索!D$7),DBCS(C101))),検索!D$7=""),0,1)</f>
        <v>0</v>
      </c>
      <c r="AC101" s="13">
        <f>IF(OR(ISERROR(FIND(検索!E$7,D101)),検索!E$7=""),0,1)</f>
        <v>0</v>
      </c>
      <c r="AD101" s="13">
        <f>IF(OR(ISERROR(FIND(検索!F$7,E101)),検索!F$7=""),0,1)</f>
        <v>0</v>
      </c>
      <c r="AE101" s="13">
        <f>IF(OR(ISERROR(FIND(検索!G$7,F101)),検索!G$7=""),0,1)</f>
        <v>0</v>
      </c>
      <c r="AF101" s="15">
        <f>IF(OR(検索!J$7="00000",AA101&amp;AB101&amp;AC101&amp;AD101&amp;AE101&lt;&gt;検索!J$7),0,1)</f>
        <v>0</v>
      </c>
      <c r="AG101" s="16">
        <f t="shared" si="9"/>
        <v>0</v>
      </c>
      <c r="AH101" s="13">
        <f>IF(検索!K$3=0,R101,S101)</f>
        <v>0</v>
      </c>
      <c r="AI101" s="13">
        <f>IF(検索!K$5=0,Y101,Z101)</f>
        <v>0</v>
      </c>
      <c r="AJ101" s="13">
        <f>IF(検索!K$7=0,AF101,AG101)</f>
        <v>0</v>
      </c>
      <c r="AK101" s="20">
        <f>IF(IF(検索!J$5="00000",AH101,IF(検索!K$4=0,AH101+AI101,AH101*AI101)*IF(AND(検索!K$6=1,検索!J$7&lt;&gt;"00000"),AJ101,1)+IF(AND(検索!K$6=0,検索!J$7&lt;&gt;"00000"),AJ101,0))&gt;0,MAX($AK$2:AK100)+1,0)</f>
        <v>0</v>
      </c>
    </row>
    <row r="102" spans="1:37" ht="12.6" customHeight="1" x14ac:dyDescent="0.15">
      <c r="A102" s="9">
        <v>1114</v>
      </c>
      <c r="B102" s="2" t="s">
        <v>872</v>
      </c>
      <c r="C102" s="2" t="s">
        <v>561</v>
      </c>
      <c r="D102" s="2" t="s">
        <v>673</v>
      </c>
      <c r="E102" s="10" t="s">
        <v>79</v>
      </c>
      <c r="F102" s="11" t="s">
        <v>875</v>
      </c>
      <c r="G102" s="2">
        <v>101</v>
      </c>
      <c r="H102" s="153">
        <f t="shared" si="5"/>
        <v>200000</v>
      </c>
      <c r="I102" s="23"/>
      <c r="J102" s="158">
        <f>IFERROR(INDEX(単価!D$3:G$16,MATCH(D102,単価!B$3:B$16,0),1+((I102&gt;29)+(I102&gt;59)+(I102&gt;89))*INDEX(単価!A:A,MATCH(D102,単価!B:B,0))),0)</f>
        <v>50000</v>
      </c>
      <c r="K102" s="153" t="str">
        <f>IFERROR(INDEX(単価!C:C,MATCH(D102,単価!B:B,0))&amp;IF(INDEX(単価!A:A,MATCH(D102,単価!B:B,0))=1,"（"&amp;INDEX(単価!D$2:G$2,1,1+(I102&gt;29)+(I102&gt;59)+(I102&gt;89))&amp;"）",""),D102)</f>
        <v>居宅介護</v>
      </c>
      <c r="L102" s="2">
        <f t="shared" ca="1" si="6"/>
        <v>1110</v>
      </c>
      <c r="M102" s="14">
        <f>IF(OR(ISERROR(FIND(DBCS(検索!C$3),DBCS(B102))),検索!C$3=""),0,1)</f>
        <v>0</v>
      </c>
      <c r="N102" s="15">
        <f>IF(OR(ISERROR(FIND(DBCS(検索!D$3),DBCS(C102))),検索!D$3=""),0,1)</f>
        <v>0</v>
      </c>
      <c r="O102" s="15">
        <f>IF(OR(ISERROR(FIND(検索!E$3,D102)),検索!E$3=""),0,1)</f>
        <v>0</v>
      </c>
      <c r="P102" s="13">
        <f>IF(OR(ISERROR(FIND(検索!F$3,E102)),検索!F$3=""),0,1)</f>
        <v>0</v>
      </c>
      <c r="Q102" s="13">
        <f>IF(OR(ISERROR(FIND(検索!G$3,F102)),検索!G$3=""),0,1)</f>
        <v>0</v>
      </c>
      <c r="R102" s="13">
        <f>IF(OR(検索!J$3="00000",M102&amp;N102&amp;O102&amp;P102&amp;Q102&lt;&gt;検索!J$3),0,1)</f>
        <v>0</v>
      </c>
      <c r="S102" s="13">
        <f t="shared" si="7"/>
        <v>0</v>
      </c>
      <c r="T102" s="14">
        <f>IF(OR(ISERROR(FIND(DBCS(検索!C$5),DBCS(B102))),検索!C$5=""),0,1)</f>
        <v>0</v>
      </c>
      <c r="U102" s="15">
        <f>IF(OR(ISERROR(FIND(DBCS(検索!D$5),DBCS(C102))),検索!D$5=""),0,1)</f>
        <v>0</v>
      </c>
      <c r="V102" s="15">
        <f>IF(OR(ISERROR(FIND(検索!E$5,D102)),検索!E$5=""),0,1)</f>
        <v>0</v>
      </c>
      <c r="W102" s="15">
        <f>IF(OR(ISERROR(FIND(検索!F$5,E102)),検索!F$5=""),0,1)</f>
        <v>0</v>
      </c>
      <c r="X102" s="15">
        <f>IF(OR(ISERROR(FIND(検索!G$5,F102)),検索!G$5=""),0,1)</f>
        <v>0</v>
      </c>
      <c r="Y102" s="13">
        <f>IF(OR(検索!J$5="00000",T102&amp;U102&amp;V102&amp;W102&amp;X102&lt;&gt;検索!J$5),0,1)</f>
        <v>0</v>
      </c>
      <c r="Z102" s="16">
        <f t="shared" si="8"/>
        <v>0</v>
      </c>
      <c r="AA102" s="13">
        <f>IF(OR(ISERROR(FIND(DBCS(検索!C$7),DBCS(B102))),検索!C$7=""),0,1)</f>
        <v>0</v>
      </c>
      <c r="AB102" s="13">
        <f>IF(OR(ISERROR(FIND(DBCS(検索!D$7),DBCS(C102))),検索!D$7=""),0,1)</f>
        <v>0</v>
      </c>
      <c r="AC102" s="13">
        <f>IF(OR(ISERROR(FIND(検索!E$7,D102)),検索!E$7=""),0,1)</f>
        <v>0</v>
      </c>
      <c r="AD102" s="13">
        <f>IF(OR(ISERROR(FIND(検索!F$7,E102)),検索!F$7=""),0,1)</f>
        <v>0</v>
      </c>
      <c r="AE102" s="13">
        <f>IF(OR(ISERROR(FIND(検索!G$7,F102)),検索!G$7=""),0,1)</f>
        <v>0</v>
      </c>
      <c r="AF102" s="15">
        <f>IF(OR(検索!J$7="00000",AA102&amp;AB102&amp;AC102&amp;AD102&amp;AE102&lt;&gt;検索!J$7),0,1)</f>
        <v>0</v>
      </c>
      <c r="AG102" s="16">
        <f t="shared" si="9"/>
        <v>0</v>
      </c>
      <c r="AH102" s="13">
        <f>IF(検索!K$3=0,R102,S102)</f>
        <v>0</v>
      </c>
      <c r="AI102" s="13">
        <f>IF(検索!K$5=0,Y102,Z102)</f>
        <v>0</v>
      </c>
      <c r="AJ102" s="13">
        <f>IF(検索!K$7=0,AF102,AG102)</f>
        <v>0</v>
      </c>
      <c r="AK102" s="20">
        <f>IF(IF(検索!J$5="00000",AH102,IF(検索!K$4=0,AH102+AI102,AH102*AI102)*IF(AND(検索!K$6=1,検索!J$7&lt;&gt;"00000"),AJ102,1)+IF(AND(検索!K$6=0,検索!J$7&lt;&gt;"00000"),AJ102,0))&gt;0,MAX($AK$2:AK101)+1,0)</f>
        <v>0</v>
      </c>
    </row>
    <row r="103" spans="1:37" ht="12.6" customHeight="1" x14ac:dyDescent="0.15">
      <c r="A103" s="9">
        <v>1122</v>
      </c>
      <c r="B103" s="2" t="s">
        <v>872</v>
      </c>
      <c r="C103" s="2" t="s">
        <v>564</v>
      </c>
      <c r="D103" s="2" t="s">
        <v>673</v>
      </c>
      <c r="E103" s="10" t="s">
        <v>49</v>
      </c>
      <c r="F103" s="11" t="s">
        <v>876</v>
      </c>
      <c r="G103" s="2">
        <v>102</v>
      </c>
      <c r="H103" s="153">
        <f t="shared" si="5"/>
        <v>200000</v>
      </c>
      <c r="I103" s="23"/>
      <c r="J103" s="158">
        <f>IFERROR(INDEX(単価!D$3:G$16,MATCH(D103,単価!B$3:B$16,0),1+((I103&gt;29)+(I103&gt;59)+(I103&gt;89))*INDEX(単価!A:A,MATCH(D103,単価!B:B,0))),0)</f>
        <v>50000</v>
      </c>
      <c r="K103" s="153" t="str">
        <f>IFERROR(INDEX(単価!C:C,MATCH(D103,単価!B:B,0))&amp;IF(INDEX(単価!A:A,MATCH(D103,単価!B:B,0))=1,"（"&amp;INDEX(単価!D$2:G$2,1,1+(I103&gt;29)+(I103&gt;59)+(I103&gt;89))&amp;"）",""),D103)</f>
        <v>居宅介護</v>
      </c>
      <c r="L103" s="2">
        <f t="shared" ca="1" si="6"/>
        <v>1121</v>
      </c>
      <c r="M103" s="14">
        <f>IF(OR(ISERROR(FIND(DBCS(検索!C$3),DBCS(B103))),検索!C$3=""),0,1)</f>
        <v>0</v>
      </c>
      <c r="N103" s="15">
        <f>IF(OR(ISERROR(FIND(DBCS(検索!D$3),DBCS(C103))),検索!D$3=""),0,1)</f>
        <v>0</v>
      </c>
      <c r="O103" s="15">
        <f>IF(OR(ISERROR(FIND(検索!E$3,D103)),検索!E$3=""),0,1)</f>
        <v>0</v>
      </c>
      <c r="P103" s="13">
        <f>IF(OR(ISERROR(FIND(検索!F$3,E103)),検索!F$3=""),0,1)</f>
        <v>0</v>
      </c>
      <c r="Q103" s="13">
        <f>IF(OR(ISERROR(FIND(検索!G$3,F103)),検索!G$3=""),0,1)</f>
        <v>0</v>
      </c>
      <c r="R103" s="13">
        <f>IF(OR(検索!J$3="00000",M103&amp;N103&amp;O103&amp;P103&amp;Q103&lt;&gt;検索!J$3),0,1)</f>
        <v>0</v>
      </c>
      <c r="S103" s="13">
        <f t="shared" si="7"/>
        <v>0</v>
      </c>
      <c r="T103" s="14">
        <f>IF(OR(ISERROR(FIND(DBCS(検索!C$5),DBCS(B103))),検索!C$5=""),0,1)</f>
        <v>0</v>
      </c>
      <c r="U103" s="15">
        <f>IF(OR(ISERROR(FIND(DBCS(検索!D$5),DBCS(C103))),検索!D$5=""),0,1)</f>
        <v>0</v>
      </c>
      <c r="V103" s="15">
        <f>IF(OR(ISERROR(FIND(検索!E$5,D103)),検索!E$5=""),0,1)</f>
        <v>0</v>
      </c>
      <c r="W103" s="15">
        <f>IF(OR(ISERROR(FIND(検索!F$5,E103)),検索!F$5=""),0,1)</f>
        <v>0</v>
      </c>
      <c r="X103" s="15">
        <f>IF(OR(ISERROR(FIND(検索!G$5,F103)),検索!G$5=""),0,1)</f>
        <v>0</v>
      </c>
      <c r="Y103" s="13">
        <f>IF(OR(検索!J$5="00000",T103&amp;U103&amp;V103&amp;W103&amp;X103&lt;&gt;検索!J$5),0,1)</f>
        <v>0</v>
      </c>
      <c r="Z103" s="16">
        <f t="shared" si="8"/>
        <v>0</v>
      </c>
      <c r="AA103" s="13">
        <f>IF(OR(ISERROR(FIND(DBCS(検索!C$7),DBCS(B103))),検索!C$7=""),0,1)</f>
        <v>0</v>
      </c>
      <c r="AB103" s="13">
        <f>IF(OR(ISERROR(FIND(DBCS(検索!D$7),DBCS(C103))),検索!D$7=""),0,1)</f>
        <v>0</v>
      </c>
      <c r="AC103" s="13">
        <f>IF(OR(ISERROR(FIND(検索!E$7,D103)),検索!E$7=""),0,1)</f>
        <v>0</v>
      </c>
      <c r="AD103" s="13">
        <f>IF(OR(ISERROR(FIND(検索!F$7,E103)),検索!F$7=""),0,1)</f>
        <v>0</v>
      </c>
      <c r="AE103" s="13">
        <f>IF(OR(ISERROR(FIND(検索!G$7,F103)),検索!G$7=""),0,1)</f>
        <v>0</v>
      </c>
      <c r="AF103" s="15">
        <f>IF(OR(検索!J$7="00000",AA103&amp;AB103&amp;AC103&amp;AD103&amp;AE103&lt;&gt;検索!J$7),0,1)</f>
        <v>0</v>
      </c>
      <c r="AG103" s="16">
        <f t="shared" si="9"/>
        <v>0</v>
      </c>
      <c r="AH103" s="13">
        <f>IF(検索!K$3=0,R103,S103)</f>
        <v>0</v>
      </c>
      <c r="AI103" s="13">
        <f>IF(検索!K$5=0,Y103,Z103)</f>
        <v>0</v>
      </c>
      <c r="AJ103" s="13">
        <f>IF(検索!K$7=0,AF103,AG103)</f>
        <v>0</v>
      </c>
      <c r="AK103" s="20">
        <f>IF(IF(検索!J$5="00000",AH103,IF(検索!K$4=0,AH103+AI103,AH103*AI103)*IF(AND(検索!K$6=1,検索!J$7&lt;&gt;"00000"),AJ103,1)+IF(AND(検索!K$6=0,検索!J$7&lt;&gt;"00000"),AJ103,0))&gt;0,MAX($AK$2:AK102)+1,0)</f>
        <v>0</v>
      </c>
    </row>
    <row r="104" spans="1:37" ht="12.6" customHeight="1" x14ac:dyDescent="0.15">
      <c r="A104" s="9">
        <v>1139</v>
      </c>
      <c r="B104" s="2" t="s">
        <v>877</v>
      </c>
      <c r="C104" s="2" t="s">
        <v>602</v>
      </c>
      <c r="D104" s="2" t="s">
        <v>673</v>
      </c>
      <c r="E104" s="10" t="s">
        <v>77</v>
      </c>
      <c r="F104" s="11" t="s">
        <v>878</v>
      </c>
      <c r="G104" s="2">
        <v>103</v>
      </c>
      <c r="H104" s="153">
        <f t="shared" si="5"/>
        <v>450000</v>
      </c>
      <c r="I104" s="23"/>
      <c r="J104" s="158">
        <f>IFERROR(INDEX(単価!D$3:G$16,MATCH(D104,単価!B$3:B$16,0),1+((I104&gt;29)+(I104&gt;59)+(I104&gt;89))*INDEX(単価!A:A,MATCH(D104,単価!B:B,0))),0)</f>
        <v>50000</v>
      </c>
      <c r="K104" s="153" t="str">
        <f>IFERROR(INDEX(単価!C:C,MATCH(D104,単価!B:B,0))&amp;IF(INDEX(単価!A:A,MATCH(D104,単価!B:B,0))=1,"（"&amp;INDEX(単価!D$2:G$2,1,1+(I104&gt;29)+(I104&gt;59)+(I104&gt;89))&amp;"）",""),D104)</f>
        <v>居宅介護</v>
      </c>
      <c r="L104" s="2">
        <f t="shared" ca="1" si="6"/>
        <v>1139</v>
      </c>
      <c r="M104" s="14">
        <f>IF(OR(ISERROR(FIND(DBCS(検索!C$3),DBCS(B104))),検索!C$3=""),0,1)</f>
        <v>0</v>
      </c>
      <c r="N104" s="15">
        <f>IF(OR(ISERROR(FIND(DBCS(検索!D$3),DBCS(C104))),検索!D$3=""),0,1)</f>
        <v>0</v>
      </c>
      <c r="O104" s="15">
        <f>IF(OR(ISERROR(FIND(検索!E$3,D104)),検索!E$3=""),0,1)</f>
        <v>0</v>
      </c>
      <c r="P104" s="13">
        <f>IF(OR(ISERROR(FIND(検索!F$3,E104)),検索!F$3=""),0,1)</f>
        <v>0</v>
      </c>
      <c r="Q104" s="13">
        <f>IF(OR(ISERROR(FIND(検索!G$3,F104)),検索!G$3=""),0,1)</f>
        <v>0</v>
      </c>
      <c r="R104" s="13">
        <f>IF(OR(検索!J$3="00000",M104&amp;N104&amp;O104&amp;P104&amp;Q104&lt;&gt;検索!J$3),0,1)</f>
        <v>0</v>
      </c>
      <c r="S104" s="13">
        <f t="shared" si="7"/>
        <v>0</v>
      </c>
      <c r="T104" s="14">
        <f>IF(OR(ISERROR(FIND(DBCS(検索!C$5),DBCS(B104))),検索!C$5=""),0,1)</f>
        <v>0</v>
      </c>
      <c r="U104" s="15">
        <f>IF(OR(ISERROR(FIND(DBCS(検索!D$5),DBCS(C104))),検索!D$5=""),0,1)</f>
        <v>0</v>
      </c>
      <c r="V104" s="15">
        <f>IF(OR(ISERROR(FIND(検索!E$5,D104)),検索!E$5=""),0,1)</f>
        <v>0</v>
      </c>
      <c r="W104" s="15">
        <f>IF(OR(ISERROR(FIND(検索!F$5,E104)),検索!F$5=""),0,1)</f>
        <v>0</v>
      </c>
      <c r="X104" s="15">
        <f>IF(OR(ISERROR(FIND(検索!G$5,F104)),検索!G$5=""),0,1)</f>
        <v>0</v>
      </c>
      <c r="Y104" s="13">
        <f>IF(OR(検索!J$5="00000",T104&amp;U104&amp;V104&amp;W104&amp;X104&lt;&gt;検索!J$5),0,1)</f>
        <v>0</v>
      </c>
      <c r="Z104" s="16">
        <f t="shared" si="8"/>
        <v>0</v>
      </c>
      <c r="AA104" s="13">
        <f>IF(OR(ISERROR(FIND(DBCS(検索!C$7),DBCS(B104))),検索!C$7=""),0,1)</f>
        <v>0</v>
      </c>
      <c r="AB104" s="13">
        <f>IF(OR(ISERROR(FIND(DBCS(検索!D$7),DBCS(C104))),検索!D$7=""),0,1)</f>
        <v>0</v>
      </c>
      <c r="AC104" s="13">
        <f>IF(OR(ISERROR(FIND(検索!E$7,D104)),検索!E$7=""),0,1)</f>
        <v>0</v>
      </c>
      <c r="AD104" s="13">
        <f>IF(OR(ISERROR(FIND(検索!F$7,E104)),検索!F$7=""),0,1)</f>
        <v>0</v>
      </c>
      <c r="AE104" s="13">
        <f>IF(OR(ISERROR(FIND(検索!G$7,F104)),検索!G$7=""),0,1)</f>
        <v>0</v>
      </c>
      <c r="AF104" s="15">
        <f>IF(OR(検索!J$7="00000",AA104&amp;AB104&amp;AC104&amp;AD104&amp;AE104&lt;&gt;検索!J$7),0,1)</f>
        <v>0</v>
      </c>
      <c r="AG104" s="16">
        <f t="shared" si="9"/>
        <v>0</v>
      </c>
      <c r="AH104" s="13">
        <f>IF(検索!K$3=0,R104,S104)</f>
        <v>0</v>
      </c>
      <c r="AI104" s="13">
        <f>IF(検索!K$5=0,Y104,Z104)</f>
        <v>0</v>
      </c>
      <c r="AJ104" s="13">
        <f>IF(検索!K$7=0,AF104,AG104)</f>
        <v>0</v>
      </c>
      <c r="AK104" s="20">
        <f>IF(IF(検索!J$5="00000",AH104,IF(検索!K$4=0,AH104+AI104,AH104*AI104)*IF(AND(検索!K$6=1,検索!J$7&lt;&gt;"00000"),AJ104,1)+IF(AND(検索!K$6=0,検索!J$7&lt;&gt;"00000"),AJ104,0))&gt;0,MAX($AK$2:AK103)+1,0)</f>
        <v>0</v>
      </c>
    </row>
    <row r="105" spans="1:37" ht="12.6" customHeight="1" x14ac:dyDescent="0.15">
      <c r="A105" s="9">
        <v>1144</v>
      </c>
      <c r="B105" s="2" t="s">
        <v>879</v>
      </c>
      <c r="C105" s="2" t="s">
        <v>418</v>
      </c>
      <c r="D105" s="2" t="s">
        <v>673</v>
      </c>
      <c r="E105" s="10" t="s">
        <v>127</v>
      </c>
      <c r="F105" s="11" t="s">
        <v>880</v>
      </c>
      <c r="G105" s="2">
        <v>104</v>
      </c>
      <c r="H105" s="153">
        <f t="shared" si="5"/>
        <v>50000</v>
      </c>
      <c r="I105" s="23"/>
      <c r="J105" s="158">
        <f>IFERROR(INDEX(単価!D$3:G$16,MATCH(D105,単価!B$3:B$16,0),1+((I105&gt;29)+(I105&gt;59)+(I105&gt;89))*INDEX(単価!A:A,MATCH(D105,単価!B:B,0))),0)</f>
        <v>50000</v>
      </c>
      <c r="K105" s="153" t="str">
        <f>IFERROR(INDEX(単価!C:C,MATCH(D105,単価!B:B,0))&amp;IF(INDEX(単価!A:A,MATCH(D105,単価!B:B,0))=1,"（"&amp;INDEX(単価!D$2:G$2,1,1+(I105&gt;29)+(I105&gt;59)+(I105&gt;89))&amp;"）",""),D105)</f>
        <v>居宅介護</v>
      </c>
      <c r="L105" s="2">
        <f t="shared" ca="1" si="6"/>
        <v>1142</v>
      </c>
      <c r="M105" s="14">
        <f>IF(OR(ISERROR(FIND(DBCS(検索!C$3),DBCS(B105))),検索!C$3=""),0,1)</f>
        <v>0</v>
      </c>
      <c r="N105" s="15">
        <f>IF(OR(ISERROR(FIND(DBCS(検索!D$3),DBCS(C105))),検索!D$3=""),0,1)</f>
        <v>0</v>
      </c>
      <c r="O105" s="15">
        <f>IF(OR(ISERROR(FIND(検索!E$3,D105)),検索!E$3=""),0,1)</f>
        <v>0</v>
      </c>
      <c r="P105" s="13">
        <f>IF(OR(ISERROR(FIND(検索!F$3,E105)),検索!F$3=""),0,1)</f>
        <v>0</v>
      </c>
      <c r="Q105" s="13">
        <f>IF(OR(ISERROR(FIND(検索!G$3,F105)),検索!G$3=""),0,1)</f>
        <v>0</v>
      </c>
      <c r="R105" s="13">
        <f>IF(OR(検索!J$3="00000",M105&amp;N105&amp;O105&amp;P105&amp;Q105&lt;&gt;検索!J$3),0,1)</f>
        <v>0</v>
      </c>
      <c r="S105" s="13">
        <f t="shared" si="7"/>
        <v>0</v>
      </c>
      <c r="T105" s="14">
        <f>IF(OR(ISERROR(FIND(DBCS(検索!C$5),DBCS(B105))),検索!C$5=""),0,1)</f>
        <v>0</v>
      </c>
      <c r="U105" s="15">
        <f>IF(OR(ISERROR(FIND(DBCS(検索!D$5),DBCS(C105))),検索!D$5=""),0,1)</f>
        <v>0</v>
      </c>
      <c r="V105" s="15">
        <f>IF(OR(ISERROR(FIND(検索!E$5,D105)),検索!E$5=""),0,1)</f>
        <v>0</v>
      </c>
      <c r="W105" s="15">
        <f>IF(OR(ISERROR(FIND(検索!F$5,E105)),検索!F$5=""),0,1)</f>
        <v>0</v>
      </c>
      <c r="X105" s="15">
        <f>IF(OR(ISERROR(FIND(検索!G$5,F105)),検索!G$5=""),0,1)</f>
        <v>0</v>
      </c>
      <c r="Y105" s="13">
        <f>IF(OR(検索!J$5="00000",T105&amp;U105&amp;V105&amp;W105&amp;X105&lt;&gt;検索!J$5),0,1)</f>
        <v>0</v>
      </c>
      <c r="Z105" s="16">
        <f t="shared" si="8"/>
        <v>0</v>
      </c>
      <c r="AA105" s="13">
        <f>IF(OR(ISERROR(FIND(DBCS(検索!C$7),DBCS(B105))),検索!C$7=""),0,1)</f>
        <v>0</v>
      </c>
      <c r="AB105" s="13">
        <f>IF(OR(ISERROR(FIND(DBCS(検索!D$7),DBCS(C105))),検索!D$7=""),0,1)</f>
        <v>0</v>
      </c>
      <c r="AC105" s="13">
        <f>IF(OR(ISERROR(FIND(検索!E$7,D105)),検索!E$7=""),0,1)</f>
        <v>0</v>
      </c>
      <c r="AD105" s="13">
        <f>IF(OR(ISERROR(FIND(検索!F$7,E105)),検索!F$7=""),0,1)</f>
        <v>0</v>
      </c>
      <c r="AE105" s="13">
        <f>IF(OR(ISERROR(FIND(検索!G$7,F105)),検索!G$7=""),0,1)</f>
        <v>0</v>
      </c>
      <c r="AF105" s="15">
        <f>IF(OR(検索!J$7="00000",AA105&amp;AB105&amp;AC105&amp;AD105&amp;AE105&lt;&gt;検索!J$7),0,1)</f>
        <v>0</v>
      </c>
      <c r="AG105" s="16">
        <f t="shared" si="9"/>
        <v>0</v>
      </c>
      <c r="AH105" s="13">
        <f>IF(検索!K$3=0,R105,S105)</f>
        <v>0</v>
      </c>
      <c r="AI105" s="13">
        <f>IF(検索!K$5=0,Y105,Z105)</f>
        <v>0</v>
      </c>
      <c r="AJ105" s="13">
        <f>IF(検索!K$7=0,AF105,AG105)</f>
        <v>0</v>
      </c>
      <c r="AK105" s="20">
        <f>IF(IF(検索!J$5="00000",AH105,IF(検索!K$4=0,AH105+AI105,AH105*AI105)*IF(AND(検索!K$6=1,検索!J$7&lt;&gt;"00000"),AJ105,1)+IF(AND(検索!K$6=0,検索!J$7&lt;&gt;"00000"),AJ105,0))&gt;0,MAX($AK$2:AK104)+1,0)</f>
        <v>0</v>
      </c>
    </row>
    <row r="106" spans="1:37" ht="12.6" customHeight="1" x14ac:dyDescent="0.15">
      <c r="A106" s="9">
        <v>1156</v>
      </c>
      <c r="B106" s="2" t="s">
        <v>439</v>
      </c>
      <c r="C106" s="2" t="s">
        <v>440</v>
      </c>
      <c r="D106" s="2" t="s">
        <v>673</v>
      </c>
      <c r="E106" s="10" t="s">
        <v>163</v>
      </c>
      <c r="F106" s="11" t="s">
        <v>881</v>
      </c>
      <c r="G106" s="2">
        <v>105</v>
      </c>
      <c r="H106" s="153">
        <f t="shared" si="5"/>
        <v>50000</v>
      </c>
      <c r="I106" s="23"/>
      <c r="J106" s="158">
        <f>IFERROR(INDEX(単価!D$3:G$16,MATCH(D106,単価!B$3:B$16,0),1+((I106&gt;29)+(I106&gt;59)+(I106&gt;89))*INDEX(単価!A:A,MATCH(D106,単価!B:B,0))),0)</f>
        <v>50000</v>
      </c>
      <c r="K106" s="153" t="str">
        <f>IFERROR(INDEX(単価!C:C,MATCH(D106,単価!B:B,0))&amp;IF(INDEX(単価!A:A,MATCH(D106,単価!B:B,0))=1,"（"&amp;INDEX(単価!D$2:G$2,1,1+(I106&gt;29)+(I106&gt;59)+(I106&gt;89))&amp;"）",""),D106)</f>
        <v>居宅介護</v>
      </c>
      <c r="L106" s="2">
        <f t="shared" ca="1" si="6"/>
        <v>1152</v>
      </c>
      <c r="M106" s="14">
        <f>IF(OR(ISERROR(FIND(DBCS(検索!C$3),DBCS(B106))),検索!C$3=""),0,1)</f>
        <v>0</v>
      </c>
      <c r="N106" s="15">
        <f>IF(OR(ISERROR(FIND(DBCS(検索!D$3),DBCS(C106))),検索!D$3=""),0,1)</f>
        <v>0</v>
      </c>
      <c r="O106" s="15">
        <f>IF(OR(ISERROR(FIND(検索!E$3,D106)),検索!E$3=""),0,1)</f>
        <v>0</v>
      </c>
      <c r="P106" s="13">
        <f>IF(OR(ISERROR(FIND(検索!F$3,E106)),検索!F$3=""),0,1)</f>
        <v>0</v>
      </c>
      <c r="Q106" s="13">
        <f>IF(OR(ISERROR(FIND(検索!G$3,F106)),検索!G$3=""),0,1)</f>
        <v>0</v>
      </c>
      <c r="R106" s="13">
        <f>IF(OR(検索!J$3="00000",M106&amp;N106&amp;O106&amp;P106&amp;Q106&lt;&gt;検索!J$3),0,1)</f>
        <v>0</v>
      </c>
      <c r="S106" s="13">
        <f t="shared" si="7"/>
        <v>0</v>
      </c>
      <c r="T106" s="14">
        <f>IF(OR(ISERROR(FIND(DBCS(検索!C$5),DBCS(B106))),検索!C$5=""),0,1)</f>
        <v>0</v>
      </c>
      <c r="U106" s="15">
        <f>IF(OR(ISERROR(FIND(DBCS(検索!D$5),DBCS(C106))),検索!D$5=""),0,1)</f>
        <v>0</v>
      </c>
      <c r="V106" s="15">
        <f>IF(OR(ISERROR(FIND(検索!E$5,D106)),検索!E$5=""),0,1)</f>
        <v>0</v>
      </c>
      <c r="W106" s="15">
        <f>IF(OR(ISERROR(FIND(検索!F$5,E106)),検索!F$5=""),0,1)</f>
        <v>0</v>
      </c>
      <c r="X106" s="15">
        <f>IF(OR(ISERROR(FIND(検索!G$5,F106)),検索!G$5=""),0,1)</f>
        <v>0</v>
      </c>
      <c r="Y106" s="13">
        <f>IF(OR(検索!J$5="00000",T106&amp;U106&amp;V106&amp;W106&amp;X106&lt;&gt;検索!J$5),0,1)</f>
        <v>0</v>
      </c>
      <c r="Z106" s="16">
        <f t="shared" si="8"/>
        <v>0</v>
      </c>
      <c r="AA106" s="13">
        <f>IF(OR(ISERROR(FIND(DBCS(検索!C$7),DBCS(B106))),検索!C$7=""),0,1)</f>
        <v>0</v>
      </c>
      <c r="AB106" s="13">
        <f>IF(OR(ISERROR(FIND(DBCS(検索!D$7),DBCS(C106))),検索!D$7=""),0,1)</f>
        <v>0</v>
      </c>
      <c r="AC106" s="13">
        <f>IF(OR(ISERROR(FIND(検索!E$7,D106)),検索!E$7=""),0,1)</f>
        <v>0</v>
      </c>
      <c r="AD106" s="13">
        <f>IF(OR(ISERROR(FIND(検索!F$7,E106)),検索!F$7=""),0,1)</f>
        <v>0</v>
      </c>
      <c r="AE106" s="13">
        <f>IF(OR(ISERROR(FIND(検索!G$7,F106)),検索!G$7=""),0,1)</f>
        <v>0</v>
      </c>
      <c r="AF106" s="15">
        <f>IF(OR(検索!J$7="00000",AA106&amp;AB106&amp;AC106&amp;AD106&amp;AE106&lt;&gt;検索!J$7),0,1)</f>
        <v>0</v>
      </c>
      <c r="AG106" s="16">
        <f t="shared" si="9"/>
        <v>0</v>
      </c>
      <c r="AH106" s="13">
        <f>IF(検索!K$3=0,R106,S106)</f>
        <v>0</v>
      </c>
      <c r="AI106" s="13">
        <f>IF(検索!K$5=0,Y106,Z106)</f>
        <v>0</v>
      </c>
      <c r="AJ106" s="13">
        <f>IF(検索!K$7=0,AF106,AG106)</f>
        <v>0</v>
      </c>
      <c r="AK106" s="20">
        <f>IF(IF(検索!J$5="00000",AH106,IF(検索!K$4=0,AH106+AI106,AH106*AI106)*IF(AND(検索!K$6=1,検索!J$7&lt;&gt;"00000"),AJ106,1)+IF(AND(検索!K$6=0,検索!J$7&lt;&gt;"00000"),AJ106,0))&gt;0,MAX($AK$2:AK105)+1,0)</f>
        <v>0</v>
      </c>
    </row>
    <row r="107" spans="1:37" ht="12.6" customHeight="1" x14ac:dyDescent="0.15">
      <c r="A107" s="9">
        <v>1169</v>
      </c>
      <c r="B107" s="2" t="s">
        <v>882</v>
      </c>
      <c r="C107" s="2" t="s">
        <v>128</v>
      </c>
      <c r="D107" s="2" t="s">
        <v>673</v>
      </c>
      <c r="E107" s="10" t="s">
        <v>83</v>
      </c>
      <c r="F107" s="11" t="s">
        <v>883</v>
      </c>
      <c r="G107" s="2">
        <v>106</v>
      </c>
      <c r="H107" s="153">
        <f t="shared" si="5"/>
        <v>50000</v>
      </c>
      <c r="I107" s="23"/>
      <c r="J107" s="158">
        <f>IFERROR(INDEX(単価!D$3:G$16,MATCH(D107,単価!B$3:B$16,0),1+((I107&gt;29)+(I107&gt;59)+(I107&gt;89))*INDEX(単価!A:A,MATCH(D107,単価!B:B,0))),0)</f>
        <v>50000</v>
      </c>
      <c r="K107" s="153" t="str">
        <f>IFERROR(INDEX(単価!C:C,MATCH(D107,単価!B:B,0))&amp;IF(INDEX(単価!A:A,MATCH(D107,単価!B:B,0))=1,"（"&amp;INDEX(単価!D$2:G$2,1,1+(I107&gt;29)+(I107&gt;59)+(I107&gt;89))&amp;"）",""),D107)</f>
        <v>居宅介護</v>
      </c>
      <c r="L107" s="2">
        <f t="shared" ca="1" si="6"/>
        <v>1161</v>
      </c>
      <c r="M107" s="14">
        <f>IF(OR(ISERROR(FIND(DBCS(検索!C$3),DBCS(B107))),検索!C$3=""),0,1)</f>
        <v>0</v>
      </c>
      <c r="N107" s="15">
        <f>IF(OR(ISERROR(FIND(DBCS(検索!D$3),DBCS(C107))),検索!D$3=""),0,1)</f>
        <v>0</v>
      </c>
      <c r="O107" s="15">
        <f>IF(OR(ISERROR(FIND(検索!E$3,D107)),検索!E$3=""),0,1)</f>
        <v>0</v>
      </c>
      <c r="P107" s="13">
        <f>IF(OR(ISERROR(FIND(検索!F$3,E107)),検索!F$3=""),0,1)</f>
        <v>0</v>
      </c>
      <c r="Q107" s="13">
        <f>IF(OR(ISERROR(FIND(検索!G$3,F107)),検索!G$3=""),0,1)</f>
        <v>0</v>
      </c>
      <c r="R107" s="13">
        <f>IF(OR(検索!J$3="00000",M107&amp;N107&amp;O107&amp;P107&amp;Q107&lt;&gt;検索!J$3),0,1)</f>
        <v>0</v>
      </c>
      <c r="S107" s="13">
        <f t="shared" si="7"/>
        <v>0</v>
      </c>
      <c r="T107" s="14">
        <f>IF(OR(ISERROR(FIND(DBCS(検索!C$5),DBCS(B107))),検索!C$5=""),0,1)</f>
        <v>0</v>
      </c>
      <c r="U107" s="15">
        <f>IF(OR(ISERROR(FIND(DBCS(検索!D$5),DBCS(C107))),検索!D$5=""),0,1)</f>
        <v>0</v>
      </c>
      <c r="V107" s="15">
        <f>IF(OR(ISERROR(FIND(検索!E$5,D107)),検索!E$5=""),0,1)</f>
        <v>0</v>
      </c>
      <c r="W107" s="15">
        <f>IF(OR(ISERROR(FIND(検索!F$5,E107)),検索!F$5=""),0,1)</f>
        <v>0</v>
      </c>
      <c r="X107" s="15">
        <f>IF(OR(ISERROR(FIND(検索!G$5,F107)),検索!G$5=""),0,1)</f>
        <v>0</v>
      </c>
      <c r="Y107" s="13">
        <f>IF(OR(検索!J$5="00000",T107&amp;U107&amp;V107&amp;W107&amp;X107&lt;&gt;検索!J$5),0,1)</f>
        <v>0</v>
      </c>
      <c r="Z107" s="16">
        <f t="shared" si="8"/>
        <v>0</v>
      </c>
      <c r="AA107" s="13">
        <f>IF(OR(ISERROR(FIND(DBCS(検索!C$7),DBCS(B107))),検索!C$7=""),0,1)</f>
        <v>0</v>
      </c>
      <c r="AB107" s="13">
        <f>IF(OR(ISERROR(FIND(DBCS(検索!D$7),DBCS(C107))),検索!D$7=""),0,1)</f>
        <v>0</v>
      </c>
      <c r="AC107" s="13">
        <f>IF(OR(ISERROR(FIND(検索!E$7,D107)),検索!E$7=""),0,1)</f>
        <v>0</v>
      </c>
      <c r="AD107" s="13">
        <f>IF(OR(ISERROR(FIND(検索!F$7,E107)),検索!F$7=""),0,1)</f>
        <v>0</v>
      </c>
      <c r="AE107" s="13">
        <f>IF(OR(ISERROR(FIND(検索!G$7,F107)),検索!G$7=""),0,1)</f>
        <v>0</v>
      </c>
      <c r="AF107" s="15">
        <f>IF(OR(検索!J$7="00000",AA107&amp;AB107&amp;AC107&amp;AD107&amp;AE107&lt;&gt;検索!J$7),0,1)</f>
        <v>0</v>
      </c>
      <c r="AG107" s="16">
        <f t="shared" si="9"/>
        <v>0</v>
      </c>
      <c r="AH107" s="13">
        <f>IF(検索!K$3=0,R107,S107)</f>
        <v>0</v>
      </c>
      <c r="AI107" s="13">
        <f>IF(検索!K$5=0,Y107,Z107)</f>
        <v>0</v>
      </c>
      <c r="AJ107" s="13">
        <f>IF(検索!K$7=0,AF107,AG107)</f>
        <v>0</v>
      </c>
      <c r="AK107" s="20">
        <f>IF(IF(検索!J$5="00000",AH107,IF(検索!K$4=0,AH107+AI107,AH107*AI107)*IF(AND(検索!K$6=1,検索!J$7&lt;&gt;"00000"),AJ107,1)+IF(AND(検索!K$6=0,検索!J$7&lt;&gt;"00000"),AJ107,0))&gt;0,MAX($AK$2:AK106)+1,0)</f>
        <v>0</v>
      </c>
    </row>
    <row r="108" spans="1:37" ht="12.6" customHeight="1" x14ac:dyDescent="0.15">
      <c r="A108" s="9">
        <v>1171</v>
      </c>
      <c r="B108" s="2" t="s">
        <v>884</v>
      </c>
      <c r="C108" s="2" t="s">
        <v>625</v>
      </c>
      <c r="D108" s="2" t="s">
        <v>673</v>
      </c>
      <c r="E108" s="10" t="s">
        <v>445</v>
      </c>
      <c r="F108" s="11" t="s">
        <v>885</v>
      </c>
      <c r="G108" s="2">
        <v>107</v>
      </c>
      <c r="H108" s="153">
        <f t="shared" si="5"/>
        <v>100000</v>
      </c>
      <c r="I108" s="23"/>
      <c r="J108" s="158">
        <f>IFERROR(INDEX(単価!D$3:G$16,MATCH(D108,単価!B$3:B$16,0),1+((I108&gt;29)+(I108&gt;59)+(I108&gt;89))*INDEX(単価!A:A,MATCH(D108,単価!B:B,0))),0)</f>
        <v>50000</v>
      </c>
      <c r="K108" s="153" t="str">
        <f>IFERROR(INDEX(単価!C:C,MATCH(D108,単価!B:B,0))&amp;IF(INDEX(単価!A:A,MATCH(D108,単価!B:B,0))=1,"（"&amp;INDEX(単価!D$2:G$2,1,1+(I108&gt;29)+(I108&gt;59)+(I108&gt;89))&amp;"）",""),D108)</f>
        <v>居宅介護</v>
      </c>
      <c r="L108" s="2">
        <f t="shared" ca="1" si="6"/>
        <v>1179</v>
      </c>
      <c r="M108" s="14">
        <f>IF(OR(ISERROR(FIND(DBCS(検索!C$3),DBCS(B108))),検索!C$3=""),0,1)</f>
        <v>0</v>
      </c>
      <c r="N108" s="15">
        <f>IF(OR(ISERROR(FIND(DBCS(検索!D$3),DBCS(C108))),検索!D$3=""),0,1)</f>
        <v>0</v>
      </c>
      <c r="O108" s="15">
        <f>IF(OR(ISERROR(FIND(検索!E$3,D108)),検索!E$3=""),0,1)</f>
        <v>0</v>
      </c>
      <c r="P108" s="13">
        <f>IF(OR(ISERROR(FIND(検索!F$3,E108)),検索!F$3=""),0,1)</f>
        <v>0</v>
      </c>
      <c r="Q108" s="13">
        <f>IF(OR(ISERROR(FIND(検索!G$3,F108)),検索!G$3=""),0,1)</f>
        <v>0</v>
      </c>
      <c r="R108" s="13">
        <f>IF(OR(検索!J$3="00000",M108&amp;N108&amp;O108&amp;P108&amp;Q108&lt;&gt;検索!J$3),0,1)</f>
        <v>0</v>
      </c>
      <c r="S108" s="13">
        <f t="shared" si="7"/>
        <v>0</v>
      </c>
      <c r="T108" s="14">
        <f>IF(OR(ISERROR(FIND(DBCS(検索!C$5),DBCS(B108))),検索!C$5=""),0,1)</f>
        <v>0</v>
      </c>
      <c r="U108" s="15">
        <f>IF(OR(ISERROR(FIND(DBCS(検索!D$5),DBCS(C108))),検索!D$5=""),0,1)</f>
        <v>0</v>
      </c>
      <c r="V108" s="15">
        <f>IF(OR(ISERROR(FIND(検索!E$5,D108)),検索!E$5=""),0,1)</f>
        <v>0</v>
      </c>
      <c r="W108" s="15">
        <f>IF(OR(ISERROR(FIND(検索!F$5,E108)),検索!F$5=""),0,1)</f>
        <v>0</v>
      </c>
      <c r="X108" s="15">
        <f>IF(OR(ISERROR(FIND(検索!G$5,F108)),検索!G$5=""),0,1)</f>
        <v>0</v>
      </c>
      <c r="Y108" s="13">
        <f>IF(OR(検索!J$5="00000",T108&amp;U108&amp;V108&amp;W108&amp;X108&lt;&gt;検索!J$5),0,1)</f>
        <v>0</v>
      </c>
      <c r="Z108" s="16">
        <f t="shared" si="8"/>
        <v>0</v>
      </c>
      <c r="AA108" s="13">
        <f>IF(OR(ISERROR(FIND(DBCS(検索!C$7),DBCS(B108))),検索!C$7=""),0,1)</f>
        <v>0</v>
      </c>
      <c r="AB108" s="13">
        <f>IF(OR(ISERROR(FIND(DBCS(検索!D$7),DBCS(C108))),検索!D$7=""),0,1)</f>
        <v>0</v>
      </c>
      <c r="AC108" s="13">
        <f>IF(OR(ISERROR(FIND(検索!E$7,D108)),検索!E$7=""),0,1)</f>
        <v>0</v>
      </c>
      <c r="AD108" s="13">
        <f>IF(OR(ISERROR(FIND(検索!F$7,E108)),検索!F$7=""),0,1)</f>
        <v>0</v>
      </c>
      <c r="AE108" s="13">
        <f>IF(OR(ISERROR(FIND(検索!G$7,F108)),検索!G$7=""),0,1)</f>
        <v>0</v>
      </c>
      <c r="AF108" s="15">
        <f>IF(OR(検索!J$7="00000",AA108&amp;AB108&amp;AC108&amp;AD108&amp;AE108&lt;&gt;検索!J$7),0,1)</f>
        <v>0</v>
      </c>
      <c r="AG108" s="16">
        <f t="shared" si="9"/>
        <v>0</v>
      </c>
      <c r="AH108" s="13">
        <f>IF(検索!K$3=0,R108,S108)</f>
        <v>0</v>
      </c>
      <c r="AI108" s="13">
        <f>IF(検索!K$5=0,Y108,Z108)</f>
        <v>0</v>
      </c>
      <c r="AJ108" s="13">
        <f>IF(検索!K$7=0,AF108,AG108)</f>
        <v>0</v>
      </c>
      <c r="AK108" s="20">
        <f>IF(IF(検索!J$5="00000",AH108,IF(検索!K$4=0,AH108+AI108,AH108*AI108)*IF(AND(検索!K$6=1,検索!J$7&lt;&gt;"00000"),AJ108,1)+IF(AND(検索!K$6=0,検索!J$7&lt;&gt;"00000"),AJ108,0))&gt;0,MAX($AK$2:AK107)+1,0)</f>
        <v>0</v>
      </c>
    </row>
    <row r="109" spans="1:37" ht="12.6" customHeight="1" x14ac:dyDescent="0.15">
      <c r="A109" s="9">
        <v>1183</v>
      </c>
      <c r="B109" s="2" t="s">
        <v>886</v>
      </c>
      <c r="C109" s="2" t="s">
        <v>471</v>
      </c>
      <c r="D109" s="2" t="s">
        <v>673</v>
      </c>
      <c r="E109" s="10" t="s">
        <v>472</v>
      </c>
      <c r="F109" s="11" t="s">
        <v>887</v>
      </c>
      <c r="G109" s="2">
        <v>108</v>
      </c>
      <c r="H109" s="153">
        <f t="shared" si="5"/>
        <v>100000</v>
      </c>
      <c r="I109" s="23"/>
      <c r="J109" s="158">
        <f>IFERROR(INDEX(単価!D$3:G$16,MATCH(D109,単価!B$3:B$16,0),1+((I109&gt;29)+(I109&gt;59)+(I109&gt;89))*INDEX(単価!A:A,MATCH(D109,単価!B:B,0))),0)</f>
        <v>50000</v>
      </c>
      <c r="K109" s="153" t="str">
        <f>IFERROR(INDEX(単価!C:C,MATCH(D109,単価!B:B,0))&amp;IF(INDEX(単価!A:A,MATCH(D109,単価!B:B,0))=1,"（"&amp;INDEX(単価!D$2:G$2,1,1+(I109&gt;29)+(I109&gt;59)+(I109&gt;89))&amp;"）",""),D109)</f>
        <v>居宅介護</v>
      </c>
      <c r="L109" s="2">
        <f t="shared" ca="1" si="6"/>
        <v>1189</v>
      </c>
      <c r="M109" s="14">
        <f>IF(OR(ISERROR(FIND(DBCS(検索!C$3),DBCS(B109))),検索!C$3=""),0,1)</f>
        <v>0</v>
      </c>
      <c r="N109" s="15">
        <f>IF(OR(ISERROR(FIND(DBCS(検索!D$3),DBCS(C109))),検索!D$3=""),0,1)</f>
        <v>0</v>
      </c>
      <c r="O109" s="15">
        <f>IF(OR(ISERROR(FIND(検索!E$3,D109)),検索!E$3=""),0,1)</f>
        <v>0</v>
      </c>
      <c r="P109" s="13">
        <f>IF(OR(ISERROR(FIND(検索!F$3,E109)),検索!F$3=""),0,1)</f>
        <v>0</v>
      </c>
      <c r="Q109" s="13">
        <f>IF(OR(ISERROR(FIND(検索!G$3,F109)),検索!G$3=""),0,1)</f>
        <v>0</v>
      </c>
      <c r="R109" s="13">
        <f>IF(OR(検索!J$3="00000",M109&amp;N109&amp;O109&amp;P109&amp;Q109&lt;&gt;検索!J$3),0,1)</f>
        <v>0</v>
      </c>
      <c r="S109" s="13">
        <f t="shared" si="7"/>
        <v>0</v>
      </c>
      <c r="T109" s="14">
        <f>IF(OR(ISERROR(FIND(DBCS(検索!C$5),DBCS(B109))),検索!C$5=""),0,1)</f>
        <v>0</v>
      </c>
      <c r="U109" s="15">
        <f>IF(OR(ISERROR(FIND(DBCS(検索!D$5),DBCS(C109))),検索!D$5=""),0,1)</f>
        <v>0</v>
      </c>
      <c r="V109" s="15">
        <f>IF(OR(ISERROR(FIND(検索!E$5,D109)),検索!E$5=""),0,1)</f>
        <v>0</v>
      </c>
      <c r="W109" s="15">
        <f>IF(OR(ISERROR(FIND(検索!F$5,E109)),検索!F$5=""),0,1)</f>
        <v>0</v>
      </c>
      <c r="X109" s="15">
        <f>IF(OR(ISERROR(FIND(検索!G$5,F109)),検索!G$5=""),0,1)</f>
        <v>0</v>
      </c>
      <c r="Y109" s="13">
        <f>IF(OR(検索!J$5="00000",T109&amp;U109&amp;V109&amp;W109&amp;X109&lt;&gt;検索!J$5),0,1)</f>
        <v>0</v>
      </c>
      <c r="Z109" s="16">
        <f t="shared" si="8"/>
        <v>0</v>
      </c>
      <c r="AA109" s="13">
        <f>IF(OR(ISERROR(FIND(DBCS(検索!C$7),DBCS(B109))),検索!C$7=""),0,1)</f>
        <v>0</v>
      </c>
      <c r="AB109" s="13">
        <f>IF(OR(ISERROR(FIND(DBCS(検索!D$7),DBCS(C109))),検索!D$7=""),0,1)</f>
        <v>0</v>
      </c>
      <c r="AC109" s="13">
        <f>IF(OR(ISERROR(FIND(検索!E$7,D109)),検索!E$7=""),0,1)</f>
        <v>0</v>
      </c>
      <c r="AD109" s="13">
        <f>IF(OR(ISERROR(FIND(検索!F$7,E109)),検索!F$7=""),0,1)</f>
        <v>0</v>
      </c>
      <c r="AE109" s="13">
        <f>IF(OR(ISERROR(FIND(検索!G$7,F109)),検索!G$7=""),0,1)</f>
        <v>0</v>
      </c>
      <c r="AF109" s="15">
        <f>IF(OR(検索!J$7="00000",AA109&amp;AB109&amp;AC109&amp;AD109&amp;AE109&lt;&gt;検索!J$7),0,1)</f>
        <v>0</v>
      </c>
      <c r="AG109" s="16">
        <f t="shared" si="9"/>
        <v>0</v>
      </c>
      <c r="AH109" s="13">
        <f>IF(検索!K$3=0,R109,S109)</f>
        <v>0</v>
      </c>
      <c r="AI109" s="13">
        <f>IF(検索!K$5=0,Y109,Z109)</f>
        <v>0</v>
      </c>
      <c r="AJ109" s="13">
        <f>IF(検索!K$7=0,AF109,AG109)</f>
        <v>0</v>
      </c>
      <c r="AK109" s="20">
        <f>IF(IF(検索!J$5="00000",AH109,IF(検索!K$4=0,AH109+AI109,AH109*AI109)*IF(AND(検索!K$6=1,検索!J$7&lt;&gt;"00000"),AJ109,1)+IF(AND(検索!K$6=0,検索!J$7&lt;&gt;"00000"),AJ109,0))&gt;0,MAX($AK$2:AK108)+1,0)</f>
        <v>0</v>
      </c>
    </row>
    <row r="110" spans="1:37" ht="12.6" customHeight="1" x14ac:dyDescent="0.15">
      <c r="A110" s="9">
        <v>1197</v>
      </c>
      <c r="B110" s="2" t="s">
        <v>886</v>
      </c>
      <c r="C110" s="2" t="s">
        <v>470</v>
      </c>
      <c r="D110" s="2" t="s">
        <v>673</v>
      </c>
      <c r="E110" s="10" t="s">
        <v>78</v>
      </c>
      <c r="F110" s="11" t="s">
        <v>888</v>
      </c>
      <c r="G110" s="2">
        <v>109</v>
      </c>
      <c r="H110" s="153">
        <f t="shared" si="5"/>
        <v>100000</v>
      </c>
      <c r="I110" s="23"/>
      <c r="J110" s="158">
        <f>IFERROR(INDEX(単価!D$3:G$16,MATCH(D110,単価!B$3:B$16,0),1+((I110&gt;29)+(I110&gt;59)+(I110&gt;89))*INDEX(単価!A:A,MATCH(D110,単価!B:B,0))),0)</f>
        <v>50000</v>
      </c>
      <c r="K110" s="153" t="str">
        <f>IFERROR(INDEX(単価!C:C,MATCH(D110,単価!B:B,0))&amp;IF(INDEX(単価!A:A,MATCH(D110,単価!B:B,0))=1,"（"&amp;INDEX(単価!D$2:G$2,1,1+(I110&gt;29)+(I110&gt;59)+(I110&gt;89))&amp;"）",""),D110)</f>
        <v>居宅介護</v>
      </c>
      <c r="L110" s="2">
        <f t="shared" ca="1" si="6"/>
        <v>1190</v>
      </c>
      <c r="M110" s="14">
        <f>IF(OR(ISERROR(FIND(DBCS(検索!C$3),DBCS(B110))),検索!C$3=""),0,1)</f>
        <v>0</v>
      </c>
      <c r="N110" s="15">
        <f>IF(OR(ISERROR(FIND(DBCS(検索!D$3),DBCS(C110))),検索!D$3=""),0,1)</f>
        <v>0</v>
      </c>
      <c r="O110" s="15">
        <f>IF(OR(ISERROR(FIND(検索!E$3,D110)),検索!E$3=""),0,1)</f>
        <v>0</v>
      </c>
      <c r="P110" s="13">
        <f>IF(OR(ISERROR(FIND(検索!F$3,E110)),検索!F$3=""),0,1)</f>
        <v>0</v>
      </c>
      <c r="Q110" s="13">
        <f>IF(OR(ISERROR(FIND(検索!G$3,F110)),検索!G$3=""),0,1)</f>
        <v>0</v>
      </c>
      <c r="R110" s="13">
        <f>IF(OR(検索!J$3="00000",M110&amp;N110&amp;O110&amp;P110&amp;Q110&lt;&gt;検索!J$3),0,1)</f>
        <v>0</v>
      </c>
      <c r="S110" s="13">
        <f t="shared" si="7"/>
        <v>0</v>
      </c>
      <c r="T110" s="14">
        <f>IF(OR(ISERROR(FIND(DBCS(検索!C$5),DBCS(B110))),検索!C$5=""),0,1)</f>
        <v>0</v>
      </c>
      <c r="U110" s="15">
        <f>IF(OR(ISERROR(FIND(DBCS(検索!D$5),DBCS(C110))),検索!D$5=""),0,1)</f>
        <v>0</v>
      </c>
      <c r="V110" s="15">
        <f>IF(OR(ISERROR(FIND(検索!E$5,D110)),検索!E$5=""),0,1)</f>
        <v>0</v>
      </c>
      <c r="W110" s="15">
        <f>IF(OR(ISERROR(FIND(検索!F$5,E110)),検索!F$5=""),0,1)</f>
        <v>0</v>
      </c>
      <c r="X110" s="15">
        <f>IF(OR(ISERROR(FIND(検索!G$5,F110)),検索!G$5=""),0,1)</f>
        <v>0</v>
      </c>
      <c r="Y110" s="13">
        <f>IF(OR(検索!J$5="00000",T110&amp;U110&amp;V110&amp;W110&amp;X110&lt;&gt;検索!J$5),0,1)</f>
        <v>0</v>
      </c>
      <c r="Z110" s="16">
        <f t="shared" si="8"/>
        <v>0</v>
      </c>
      <c r="AA110" s="13">
        <f>IF(OR(ISERROR(FIND(DBCS(検索!C$7),DBCS(B110))),検索!C$7=""),0,1)</f>
        <v>0</v>
      </c>
      <c r="AB110" s="13">
        <f>IF(OR(ISERROR(FIND(DBCS(検索!D$7),DBCS(C110))),検索!D$7=""),0,1)</f>
        <v>0</v>
      </c>
      <c r="AC110" s="13">
        <f>IF(OR(ISERROR(FIND(検索!E$7,D110)),検索!E$7=""),0,1)</f>
        <v>0</v>
      </c>
      <c r="AD110" s="13">
        <f>IF(OR(ISERROR(FIND(検索!F$7,E110)),検索!F$7=""),0,1)</f>
        <v>0</v>
      </c>
      <c r="AE110" s="13">
        <f>IF(OR(ISERROR(FIND(検索!G$7,F110)),検索!G$7=""),0,1)</f>
        <v>0</v>
      </c>
      <c r="AF110" s="15">
        <f>IF(OR(検索!J$7="00000",AA110&amp;AB110&amp;AC110&amp;AD110&amp;AE110&lt;&gt;検索!J$7),0,1)</f>
        <v>0</v>
      </c>
      <c r="AG110" s="16">
        <f t="shared" si="9"/>
        <v>0</v>
      </c>
      <c r="AH110" s="13">
        <f>IF(検索!K$3=0,R110,S110)</f>
        <v>0</v>
      </c>
      <c r="AI110" s="13">
        <f>IF(検索!K$5=0,Y110,Z110)</f>
        <v>0</v>
      </c>
      <c r="AJ110" s="13">
        <f>IF(検索!K$7=0,AF110,AG110)</f>
        <v>0</v>
      </c>
      <c r="AK110" s="20">
        <f>IF(IF(検索!J$5="00000",AH110,IF(検索!K$4=0,AH110+AI110,AH110*AI110)*IF(AND(検索!K$6=1,検索!J$7&lt;&gt;"00000"),AJ110,1)+IF(AND(検索!K$6=0,検索!J$7&lt;&gt;"00000"),AJ110,0))&gt;0,MAX($AK$2:AK109)+1,0)</f>
        <v>0</v>
      </c>
    </row>
    <row r="111" spans="1:37" ht="12.6" customHeight="1" x14ac:dyDescent="0.15">
      <c r="A111" s="9">
        <v>1207</v>
      </c>
      <c r="B111" s="2" t="s">
        <v>889</v>
      </c>
      <c r="C111" s="2" t="s">
        <v>474</v>
      </c>
      <c r="D111" s="2" t="s">
        <v>673</v>
      </c>
      <c r="E111" s="10" t="s">
        <v>49</v>
      </c>
      <c r="F111" s="11" t="s">
        <v>890</v>
      </c>
      <c r="G111" s="2">
        <v>110</v>
      </c>
      <c r="H111" s="153">
        <f t="shared" si="5"/>
        <v>250000</v>
      </c>
      <c r="I111" s="23"/>
      <c r="J111" s="158">
        <f>IFERROR(INDEX(単価!D$3:G$16,MATCH(D111,単価!B$3:B$16,0),1+((I111&gt;29)+(I111&gt;59)+(I111&gt;89))*INDEX(単価!A:A,MATCH(D111,単価!B:B,0))),0)</f>
        <v>50000</v>
      </c>
      <c r="K111" s="153" t="str">
        <f>IFERROR(INDEX(単価!C:C,MATCH(D111,単価!B:B,0))&amp;IF(INDEX(単価!A:A,MATCH(D111,単価!B:B,0))=1,"（"&amp;INDEX(単価!D$2:G$2,1,1+(I111&gt;29)+(I111&gt;59)+(I111&gt;89))&amp;"）",""),D111)</f>
        <v>居宅介護</v>
      </c>
      <c r="L111" s="2">
        <f t="shared" ca="1" si="6"/>
        <v>1200</v>
      </c>
      <c r="M111" s="14">
        <f>IF(OR(ISERROR(FIND(DBCS(検索!C$3),DBCS(B111))),検索!C$3=""),0,1)</f>
        <v>0</v>
      </c>
      <c r="N111" s="15">
        <f>IF(OR(ISERROR(FIND(DBCS(検索!D$3),DBCS(C111))),検索!D$3=""),0,1)</f>
        <v>0</v>
      </c>
      <c r="O111" s="15">
        <f>IF(OR(ISERROR(FIND(検索!E$3,D111)),検索!E$3=""),0,1)</f>
        <v>0</v>
      </c>
      <c r="P111" s="13">
        <f>IF(OR(ISERROR(FIND(検索!F$3,E111)),検索!F$3=""),0,1)</f>
        <v>0</v>
      </c>
      <c r="Q111" s="13">
        <f>IF(OR(ISERROR(FIND(検索!G$3,F111)),検索!G$3=""),0,1)</f>
        <v>0</v>
      </c>
      <c r="R111" s="13">
        <f>IF(OR(検索!J$3="00000",M111&amp;N111&amp;O111&amp;P111&amp;Q111&lt;&gt;検索!J$3),0,1)</f>
        <v>0</v>
      </c>
      <c r="S111" s="13">
        <f t="shared" si="7"/>
        <v>0</v>
      </c>
      <c r="T111" s="14">
        <f>IF(OR(ISERROR(FIND(DBCS(検索!C$5),DBCS(B111))),検索!C$5=""),0,1)</f>
        <v>0</v>
      </c>
      <c r="U111" s="15">
        <f>IF(OR(ISERROR(FIND(DBCS(検索!D$5),DBCS(C111))),検索!D$5=""),0,1)</f>
        <v>0</v>
      </c>
      <c r="V111" s="15">
        <f>IF(OR(ISERROR(FIND(検索!E$5,D111)),検索!E$5=""),0,1)</f>
        <v>0</v>
      </c>
      <c r="W111" s="15">
        <f>IF(OR(ISERROR(FIND(検索!F$5,E111)),検索!F$5=""),0,1)</f>
        <v>0</v>
      </c>
      <c r="X111" s="15">
        <f>IF(OR(ISERROR(FIND(検索!G$5,F111)),検索!G$5=""),0,1)</f>
        <v>0</v>
      </c>
      <c r="Y111" s="13">
        <f>IF(OR(検索!J$5="00000",T111&amp;U111&amp;V111&amp;W111&amp;X111&lt;&gt;検索!J$5),0,1)</f>
        <v>0</v>
      </c>
      <c r="Z111" s="16">
        <f t="shared" si="8"/>
        <v>0</v>
      </c>
      <c r="AA111" s="13">
        <f>IF(OR(ISERROR(FIND(DBCS(検索!C$7),DBCS(B111))),検索!C$7=""),0,1)</f>
        <v>0</v>
      </c>
      <c r="AB111" s="13">
        <f>IF(OR(ISERROR(FIND(DBCS(検索!D$7),DBCS(C111))),検索!D$7=""),0,1)</f>
        <v>0</v>
      </c>
      <c r="AC111" s="13">
        <f>IF(OR(ISERROR(FIND(検索!E$7,D111)),検索!E$7=""),0,1)</f>
        <v>0</v>
      </c>
      <c r="AD111" s="13">
        <f>IF(OR(ISERROR(FIND(検索!F$7,E111)),検索!F$7=""),0,1)</f>
        <v>0</v>
      </c>
      <c r="AE111" s="13">
        <f>IF(OR(ISERROR(FIND(検索!G$7,F111)),検索!G$7=""),0,1)</f>
        <v>0</v>
      </c>
      <c r="AF111" s="15">
        <f>IF(OR(検索!J$7="00000",AA111&amp;AB111&amp;AC111&amp;AD111&amp;AE111&lt;&gt;検索!J$7),0,1)</f>
        <v>0</v>
      </c>
      <c r="AG111" s="16">
        <f t="shared" si="9"/>
        <v>0</v>
      </c>
      <c r="AH111" s="13">
        <f>IF(検索!K$3=0,R111,S111)</f>
        <v>0</v>
      </c>
      <c r="AI111" s="13">
        <f>IF(検索!K$5=0,Y111,Z111)</f>
        <v>0</v>
      </c>
      <c r="AJ111" s="13">
        <f>IF(検索!K$7=0,AF111,AG111)</f>
        <v>0</v>
      </c>
      <c r="AK111" s="20">
        <f>IF(IF(検索!J$5="00000",AH111,IF(検索!K$4=0,AH111+AI111,AH111*AI111)*IF(AND(検索!K$6=1,検索!J$7&lt;&gt;"00000"),AJ111,1)+IF(AND(検索!K$6=0,検索!J$7&lt;&gt;"00000"),AJ111,0))&gt;0,MAX($AK$2:AK110)+1,0)</f>
        <v>0</v>
      </c>
    </row>
    <row r="112" spans="1:37" ht="12.6" customHeight="1" x14ac:dyDescent="0.15">
      <c r="A112" s="9">
        <v>1217</v>
      </c>
      <c r="B112" s="2" t="s">
        <v>891</v>
      </c>
      <c r="C112" s="2" t="s">
        <v>489</v>
      </c>
      <c r="D112" s="2" t="s">
        <v>673</v>
      </c>
      <c r="E112" s="10" t="s">
        <v>490</v>
      </c>
      <c r="F112" s="11" t="s">
        <v>892</v>
      </c>
      <c r="G112" s="2">
        <v>111</v>
      </c>
      <c r="H112" s="153">
        <f t="shared" si="5"/>
        <v>50000</v>
      </c>
      <c r="I112" s="23"/>
      <c r="J112" s="158">
        <f>IFERROR(INDEX(単価!D$3:G$16,MATCH(D112,単価!B$3:B$16,0),1+((I112&gt;29)+(I112&gt;59)+(I112&gt;89))*INDEX(単価!A:A,MATCH(D112,単価!B:B,0))),0)</f>
        <v>50000</v>
      </c>
      <c r="K112" s="153" t="str">
        <f>IFERROR(INDEX(単価!C:C,MATCH(D112,単価!B:B,0))&amp;IF(INDEX(単価!A:A,MATCH(D112,単価!B:B,0))=1,"（"&amp;INDEX(単価!D$2:G$2,1,1+(I112&gt;29)+(I112&gt;59)+(I112&gt;89))&amp;"）",""),D112)</f>
        <v>居宅介護</v>
      </c>
      <c r="L112" s="2">
        <f t="shared" ca="1" si="6"/>
        <v>1215</v>
      </c>
      <c r="M112" s="14">
        <f>IF(OR(ISERROR(FIND(DBCS(検索!C$3),DBCS(B112))),検索!C$3=""),0,1)</f>
        <v>0</v>
      </c>
      <c r="N112" s="15">
        <f>IF(OR(ISERROR(FIND(DBCS(検索!D$3),DBCS(C112))),検索!D$3=""),0,1)</f>
        <v>0</v>
      </c>
      <c r="O112" s="15">
        <f>IF(OR(ISERROR(FIND(検索!E$3,D112)),検索!E$3=""),0,1)</f>
        <v>0</v>
      </c>
      <c r="P112" s="13">
        <f>IF(OR(ISERROR(FIND(検索!F$3,E112)),検索!F$3=""),0,1)</f>
        <v>0</v>
      </c>
      <c r="Q112" s="13">
        <f>IF(OR(ISERROR(FIND(検索!G$3,F112)),検索!G$3=""),0,1)</f>
        <v>0</v>
      </c>
      <c r="R112" s="13">
        <f>IF(OR(検索!J$3="00000",M112&amp;N112&amp;O112&amp;P112&amp;Q112&lt;&gt;検索!J$3),0,1)</f>
        <v>0</v>
      </c>
      <c r="S112" s="13">
        <f t="shared" si="7"/>
        <v>0</v>
      </c>
      <c r="T112" s="14">
        <f>IF(OR(ISERROR(FIND(DBCS(検索!C$5),DBCS(B112))),検索!C$5=""),0,1)</f>
        <v>0</v>
      </c>
      <c r="U112" s="15">
        <f>IF(OR(ISERROR(FIND(DBCS(検索!D$5),DBCS(C112))),検索!D$5=""),0,1)</f>
        <v>0</v>
      </c>
      <c r="V112" s="15">
        <f>IF(OR(ISERROR(FIND(検索!E$5,D112)),検索!E$5=""),0,1)</f>
        <v>0</v>
      </c>
      <c r="W112" s="15">
        <f>IF(OR(ISERROR(FIND(検索!F$5,E112)),検索!F$5=""),0,1)</f>
        <v>0</v>
      </c>
      <c r="X112" s="15">
        <f>IF(OR(ISERROR(FIND(検索!G$5,F112)),検索!G$5=""),0,1)</f>
        <v>0</v>
      </c>
      <c r="Y112" s="13">
        <f>IF(OR(検索!J$5="00000",T112&amp;U112&amp;V112&amp;W112&amp;X112&lt;&gt;検索!J$5),0,1)</f>
        <v>0</v>
      </c>
      <c r="Z112" s="16">
        <f t="shared" si="8"/>
        <v>0</v>
      </c>
      <c r="AA112" s="13">
        <f>IF(OR(ISERROR(FIND(DBCS(検索!C$7),DBCS(B112))),検索!C$7=""),0,1)</f>
        <v>0</v>
      </c>
      <c r="AB112" s="13">
        <f>IF(OR(ISERROR(FIND(DBCS(検索!D$7),DBCS(C112))),検索!D$7=""),0,1)</f>
        <v>0</v>
      </c>
      <c r="AC112" s="13">
        <f>IF(OR(ISERROR(FIND(検索!E$7,D112)),検索!E$7=""),0,1)</f>
        <v>0</v>
      </c>
      <c r="AD112" s="13">
        <f>IF(OR(ISERROR(FIND(検索!F$7,E112)),検索!F$7=""),0,1)</f>
        <v>0</v>
      </c>
      <c r="AE112" s="13">
        <f>IF(OR(ISERROR(FIND(検索!G$7,F112)),検索!G$7=""),0,1)</f>
        <v>0</v>
      </c>
      <c r="AF112" s="15">
        <f>IF(OR(検索!J$7="00000",AA112&amp;AB112&amp;AC112&amp;AD112&amp;AE112&lt;&gt;検索!J$7),0,1)</f>
        <v>0</v>
      </c>
      <c r="AG112" s="16">
        <f t="shared" si="9"/>
        <v>0</v>
      </c>
      <c r="AH112" s="13">
        <f>IF(検索!K$3=0,R112,S112)</f>
        <v>0</v>
      </c>
      <c r="AI112" s="13">
        <f>IF(検索!K$5=0,Y112,Z112)</f>
        <v>0</v>
      </c>
      <c r="AJ112" s="13">
        <f>IF(検索!K$7=0,AF112,AG112)</f>
        <v>0</v>
      </c>
      <c r="AK112" s="20">
        <f>IF(IF(検索!J$5="00000",AH112,IF(検索!K$4=0,AH112+AI112,AH112*AI112)*IF(AND(検索!K$6=1,検索!J$7&lt;&gt;"00000"),AJ112,1)+IF(AND(検索!K$6=0,検索!J$7&lt;&gt;"00000"),AJ112,0))&gt;0,MAX($AK$2:AK111)+1,0)</f>
        <v>0</v>
      </c>
    </row>
    <row r="113" spans="1:37" ht="12.6" customHeight="1" x14ac:dyDescent="0.15">
      <c r="A113" s="9">
        <v>1225</v>
      </c>
      <c r="B113" s="2" t="s">
        <v>893</v>
      </c>
      <c r="C113" s="2" t="s">
        <v>546</v>
      </c>
      <c r="D113" s="2" t="s">
        <v>673</v>
      </c>
      <c r="E113" s="10" t="s">
        <v>150</v>
      </c>
      <c r="F113" s="11" t="s">
        <v>894</v>
      </c>
      <c r="G113" s="2">
        <v>112</v>
      </c>
      <c r="H113" s="153">
        <f t="shared" si="5"/>
        <v>50000</v>
      </c>
      <c r="I113" s="23"/>
      <c r="J113" s="158">
        <f>IFERROR(INDEX(単価!D$3:G$16,MATCH(D113,単価!B$3:B$16,0),1+((I113&gt;29)+(I113&gt;59)+(I113&gt;89))*INDEX(単価!A:A,MATCH(D113,単価!B:B,0))),0)</f>
        <v>50000</v>
      </c>
      <c r="K113" s="153" t="str">
        <f>IFERROR(INDEX(単価!C:C,MATCH(D113,単価!B:B,0))&amp;IF(INDEX(単価!A:A,MATCH(D113,単価!B:B,0))=1,"（"&amp;INDEX(単価!D$2:G$2,1,1+(I113&gt;29)+(I113&gt;59)+(I113&gt;89))&amp;"）",""),D113)</f>
        <v>居宅介護</v>
      </c>
      <c r="L113" s="2">
        <f t="shared" ca="1" si="6"/>
        <v>1223</v>
      </c>
      <c r="M113" s="14">
        <f>IF(OR(ISERROR(FIND(DBCS(検索!C$3),DBCS(B113))),検索!C$3=""),0,1)</f>
        <v>0</v>
      </c>
      <c r="N113" s="15">
        <f>IF(OR(ISERROR(FIND(DBCS(検索!D$3),DBCS(C113))),検索!D$3=""),0,1)</f>
        <v>0</v>
      </c>
      <c r="O113" s="15">
        <f>IF(OR(ISERROR(FIND(検索!E$3,D113)),検索!E$3=""),0,1)</f>
        <v>0</v>
      </c>
      <c r="P113" s="13">
        <f>IF(OR(ISERROR(FIND(検索!F$3,E113)),検索!F$3=""),0,1)</f>
        <v>0</v>
      </c>
      <c r="Q113" s="13">
        <f>IF(OR(ISERROR(FIND(検索!G$3,F113)),検索!G$3=""),0,1)</f>
        <v>0</v>
      </c>
      <c r="R113" s="13">
        <f>IF(OR(検索!J$3="00000",M113&amp;N113&amp;O113&amp;P113&amp;Q113&lt;&gt;検索!J$3),0,1)</f>
        <v>0</v>
      </c>
      <c r="S113" s="13">
        <f t="shared" si="7"/>
        <v>0</v>
      </c>
      <c r="T113" s="14">
        <f>IF(OR(ISERROR(FIND(DBCS(検索!C$5),DBCS(B113))),検索!C$5=""),0,1)</f>
        <v>0</v>
      </c>
      <c r="U113" s="15">
        <f>IF(OR(ISERROR(FIND(DBCS(検索!D$5),DBCS(C113))),検索!D$5=""),0,1)</f>
        <v>0</v>
      </c>
      <c r="V113" s="15">
        <f>IF(OR(ISERROR(FIND(検索!E$5,D113)),検索!E$5=""),0,1)</f>
        <v>0</v>
      </c>
      <c r="W113" s="15">
        <f>IF(OR(ISERROR(FIND(検索!F$5,E113)),検索!F$5=""),0,1)</f>
        <v>0</v>
      </c>
      <c r="X113" s="15">
        <f>IF(OR(ISERROR(FIND(検索!G$5,F113)),検索!G$5=""),0,1)</f>
        <v>0</v>
      </c>
      <c r="Y113" s="13">
        <f>IF(OR(検索!J$5="00000",T113&amp;U113&amp;V113&amp;W113&amp;X113&lt;&gt;検索!J$5),0,1)</f>
        <v>0</v>
      </c>
      <c r="Z113" s="16">
        <f t="shared" si="8"/>
        <v>0</v>
      </c>
      <c r="AA113" s="13">
        <f>IF(OR(ISERROR(FIND(DBCS(検索!C$7),DBCS(B113))),検索!C$7=""),0,1)</f>
        <v>0</v>
      </c>
      <c r="AB113" s="13">
        <f>IF(OR(ISERROR(FIND(DBCS(検索!D$7),DBCS(C113))),検索!D$7=""),0,1)</f>
        <v>0</v>
      </c>
      <c r="AC113" s="13">
        <f>IF(OR(ISERROR(FIND(検索!E$7,D113)),検索!E$7=""),0,1)</f>
        <v>0</v>
      </c>
      <c r="AD113" s="13">
        <f>IF(OR(ISERROR(FIND(検索!F$7,E113)),検索!F$7=""),0,1)</f>
        <v>0</v>
      </c>
      <c r="AE113" s="13">
        <f>IF(OR(ISERROR(FIND(検索!G$7,F113)),検索!G$7=""),0,1)</f>
        <v>0</v>
      </c>
      <c r="AF113" s="15">
        <f>IF(OR(検索!J$7="00000",AA113&amp;AB113&amp;AC113&amp;AD113&amp;AE113&lt;&gt;検索!J$7),0,1)</f>
        <v>0</v>
      </c>
      <c r="AG113" s="16">
        <f t="shared" si="9"/>
        <v>0</v>
      </c>
      <c r="AH113" s="13">
        <f>IF(検索!K$3=0,R113,S113)</f>
        <v>0</v>
      </c>
      <c r="AI113" s="13">
        <f>IF(検索!K$5=0,Y113,Z113)</f>
        <v>0</v>
      </c>
      <c r="AJ113" s="13">
        <f>IF(検索!K$7=0,AF113,AG113)</f>
        <v>0</v>
      </c>
      <c r="AK113" s="20">
        <f>IF(IF(検索!J$5="00000",AH113,IF(検索!K$4=0,AH113+AI113,AH113*AI113)*IF(AND(検索!K$6=1,検索!J$7&lt;&gt;"00000"),AJ113,1)+IF(AND(検索!K$6=0,検索!J$7&lt;&gt;"00000"),AJ113,0))&gt;0,MAX($AK$2:AK112)+1,0)</f>
        <v>0</v>
      </c>
    </row>
    <row r="114" spans="1:37" ht="12.6" customHeight="1" x14ac:dyDescent="0.15">
      <c r="A114" s="9">
        <v>1232</v>
      </c>
      <c r="B114" s="2" t="s">
        <v>895</v>
      </c>
      <c r="C114" s="2" t="s">
        <v>591</v>
      </c>
      <c r="D114" s="2" t="s">
        <v>673</v>
      </c>
      <c r="E114" s="10" t="s">
        <v>472</v>
      </c>
      <c r="F114" s="11" t="s">
        <v>896</v>
      </c>
      <c r="G114" s="2">
        <v>113</v>
      </c>
      <c r="H114" s="153">
        <f t="shared" si="5"/>
        <v>100000</v>
      </c>
      <c r="I114" s="23"/>
      <c r="J114" s="158">
        <f>IFERROR(INDEX(単価!D$3:G$16,MATCH(D114,単価!B$3:B$16,0),1+((I114&gt;29)+(I114&gt;59)+(I114&gt;89))*INDEX(単価!A:A,MATCH(D114,単価!B:B,0))),0)</f>
        <v>50000</v>
      </c>
      <c r="K114" s="153" t="str">
        <f>IFERROR(INDEX(単価!C:C,MATCH(D114,単価!B:B,0))&amp;IF(INDEX(単価!A:A,MATCH(D114,単価!B:B,0))=1,"（"&amp;INDEX(単価!D$2:G$2,1,1+(I114&gt;29)+(I114&gt;59)+(I114&gt;89))&amp;"）",""),D114)</f>
        <v>居宅介護</v>
      </c>
      <c r="L114" s="2">
        <f t="shared" ca="1" si="6"/>
        <v>1239</v>
      </c>
      <c r="M114" s="14">
        <f>IF(OR(ISERROR(FIND(DBCS(検索!C$3),DBCS(B114))),検索!C$3=""),0,1)</f>
        <v>0</v>
      </c>
      <c r="N114" s="15">
        <f>IF(OR(ISERROR(FIND(DBCS(検索!D$3),DBCS(C114))),検索!D$3=""),0,1)</f>
        <v>0</v>
      </c>
      <c r="O114" s="15">
        <f>IF(OR(ISERROR(FIND(検索!E$3,D114)),検索!E$3=""),0,1)</f>
        <v>0</v>
      </c>
      <c r="P114" s="13">
        <f>IF(OR(ISERROR(FIND(検索!F$3,E114)),検索!F$3=""),0,1)</f>
        <v>0</v>
      </c>
      <c r="Q114" s="13">
        <f>IF(OR(ISERROR(FIND(検索!G$3,F114)),検索!G$3=""),0,1)</f>
        <v>0</v>
      </c>
      <c r="R114" s="13">
        <f>IF(OR(検索!J$3="00000",M114&amp;N114&amp;O114&amp;P114&amp;Q114&lt;&gt;検索!J$3),0,1)</f>
        <v>0</v>
      </c>
      <c r="S114" s="13">
        <f t="shared" si="7"/>
        <v>0</v>
      </c>
      <c r="T114" s="14">
        <f>IF(OR(ISERROR(FIND(DBCS(検索!C$5),DBCS(B114))),検索!C$5=""),0,1)</f>
        <v>0</v>
      </c>
      <c r="U114" s="15">
        <f>IF(OR(ISERROR(FIND(DBCS(検索!D$5),DBCS(C114))),検索!D$5=""),0,1)</f>
        <v>0</v>
      </c>
      <c r="V114" s="15">
        <f>IF(OR(ISERROR(FIND(検索!E$5,D114)),検索!E$5=""),0,1)</f>
        <v>0</v>
      </c>
      <c r="W114" s="15">
        <f>IF(OR(ISERROR(FIND(検索!F$5,E114)),検索!F$5=""),0,1)</f>
        <v>0</v>
      </c>
      <c r="X114" s="15">
        <f>IF(OR(ISERROR(FIND(検索!G$5,F114)),検索!G$5=""),0,1)</f>
        <v>0</v>
      </c>
      <c r="Y114" s="13">
        <f>IF(OR(検索!J$5="00000",T114&amp;U114&amp;V114&amp;W114&amp;X114&lt;&gt;検索!J$5),0,1)</f>
        <v>0</v>
      </c>
      <c r="Z114" s="16">
        <f t="shared" si="8"/>
        <v>0</v>
      </c>
      <c r="AA114" s="13">
        <f>IF(OR(ISERROR(FIND(DBCS(検索!C$7),DBCS(B114))),検索!C$7=""),0,1)</f>
        <v>0</v>
      </c>
      <c r="AB114" s="13">
        <f>IF(OR(ISERROR(FIND(DBCS(検索!D$7),DBCS(C114))),検索!D$7=""),0,1)</f>
        <v>0</v>
      </c>
      <c r="AC114" s="13">
        <f>IF(OR(ISERROR(FIND(検索!E$7,D114)),検索!E$7=""),0,1)</f>
        <v>0</v>
      </c>
      <c r="AD114" s="13">
        <f>IF(OR(ISERROR(FIND(検索!F$7,E114)),検索!F$7=""),0,1)</f>
        <v>0</v>
      </c>
      <c r="AE114" s="13">
        <f>IF(OR(ISERROR(FIND(検索!G$7,F114)),検索!G$7=""),0,1)</f>
        <v>0</v>
      </c>
      <c r="AF114" s="15">
        <f>IF(OR(検索!J$7="00000",AA114&amp;AB114&amp;AC114&amp;AD114&amp;AE114&lt;&gt;検索!J$7),0,1)</f>
        <v>0</v>
      </c>
      <c r="AG114" s="16">
        <f t="shared" si="9"/>
        <v>0</v>
      </c>
      <c r="AH114" s="13">
        <f>IF(検索!K$3=0,R114,S114)</f>
        <v>0</v>
      </c>
      <c r="AI114" s="13">
        <f>IF(検索!K$5=0,Y114,Z114)</f>
        <v>0</v>
      </c>
      <c r="AJ114" s="13">
        <f>IF(検索!K$7=0,AF114,AG114)</f>
        <v>0</v>
      </c>
      <c r="AK114" s="20">
        <f>IF(IF(検索!J$5="00000",AH114,IF(検索!K$4=0,AH114+AI114,AH114*AI114)*IF(AND(検索!K$6=1,検索!J$7&lt;&gt;"00000"),AJ114,1)+IF(AND(検索!K$6=0,検索!J$7&lt;&gt;"00000"),AJ114,0))&gt;0,MAX($AK$2:AK113)+1,0)</f>
        <v>0</v>
      </c>
    </row>
    <row r="115" spans="1:37" ht="12.6" customHeight="1" x14ac:dyDescent="0.15">
      <c r="A115" s="9">
        <v>1240</v>
      </c>
      <c r="B115" s="2" t="s">
        <v>897</v>
      </c>
      <c r="C115" s="2" t="s">
        <v>621</v>
      </c>
      <c r="D115" s="2" t="s">
        <v>673</v>
      </c>
      <c r="E115" s="10" t="s">
        <v>91</v>
      </c>
      <c r="F115" s="11" t="s">
        <v>898</v>
      </c>
      <c r="G115" s="2">
        <v>114</v>
      </c>
      <c r="H115" s="153">
        <f t="shared" si="5"/>
        <v>50000</v>
      </c>
      <c r="I115" s="23"/>
      <c r="J115" s="158">
        <f>IFERROR(INDEX(単価!D$3:G$16,MATCH(D115,単価!B$3:B$16,0),1+((I115&gt;29)+(I115&gt;59)+(I115&gt;89))*INDEX(単価!A:A,MATCH(D115,単価!B:B,0))),0)</f>
        <v>50000</v>
      </c>
      <c r="K115" s="153" t="str">
        <f>IFERROR(INDEX(単価!C:C,MATCH(D115,単価!B:B,0))&amp;IF(INDEX(単価!A:A,MATCH(D115,単価!B:B,0))=1,"（"&amp;INDEX(単価!D$2:G$2,1,1+(I115&gt;29)+(I115&gt;59)+(I115&gt;89))&amp;"）",""),D115)</f>
        <v>居宅介護</v>
      </c>
      <c r="L115" s="2">
        <f t="shared" ca="1" si="6"/>
        <v>1249</v>
      </c>
      <c r="M115" s="14">
        <f>IF(OR(ISERROR(FIND(DBCS(検索!C$3),DBCS(B115))),検索!C$3=""),0,1)</f>
        <v>0</v>
      </c>
      <c r="N115" s="15">
        <f>IF(OR(ISERROR(FIND(DBCS(検索!D$3),DBCS(C115))),検索!D$3=""),0,1)</f>
        <v>0</v>
      </c>
      <c r="O115" s="15">
        <f>IF(OR(ISERROR(FIND(検索!E$3,D115)),検索!E$3=""),0,1)</f>
        <v>0</v>
      </c>
      <c r="P115" s="13">
        <f>IF(OR(ISERROR(FIND(検索!F$3,E115)),検索!F$3=""),0,1)</f>
        <v>0</v>
      </c>
      <c r="Q115" s="13">
        <f>IF(OR(ISERROR(FIND(検索!G$3,F115)),検索!G$3=""),0,1)</f>
        <v>0</v>
      </c>
      <c r="R115" s="13">
        <f>IF(OR(検索!J$3="00000",M115&amp;N115&amp;O115&amp;P115&amp;Q115&lt;&gt;検索!J$3),0,1)</f>
        <v>0</v>
      </c>
      <c r="S115" s="13">
        <f t="shared" si="7"/>
        <v>0</v>
      </c>
      <c r="T115" s="14">
        <f>IF(OR(ISERROR(FIND(DBCS(検索!C$5),DBCS(B115))),検索!C$5=""),0,1)</f>
        <v>0</v>
      </c>
      <c r="U115" s="15">
        <f>IF(OR(ISERROR(FIND(DBCS(検索!D$5),DBCS(C115))),検索!D$5=""),0,1)</f>
        <v>0</v>
      </c>
      <c r="V115" s="15">
        <f>IF(OR(ISERROR(FIND(検索!E$5,D115)),検索!E$5=""),0,1)</f>
        <v>0</v>
      </c>
      <c r="W115" s="15">
        <f>IF(OR(ISERROR(FIND(検索!F$5,E115)),検索!F$5=""),0,1)</f>
        <v>0</v>
      </c>
      <c r="X115" s="15">
        <f>IF(OR(ISERROR(FIND(検索!G$5,F115)),検索!G$5=""),0,1)</f>
        <v>0</v>
      </c>
      <c r="Y115" s="13">
        <f>IF(OR(検索!J$5="00000",T115&amp;U115&amp;V115&amp;W115&amp;X115&lt;&gt;検索!J$5),0,1)</f>
        <v>0</v>
      </c>
      <c r="Z115" s="16">
        <f t="shared" si="8"/>
        <v>0</v>
      </c>
      <c r="AA115" s="13">
        <f>IF(OR(ISERROR(FIND(DBCS(検索!C$7),DBCS(B115))),検索!C$7=""),0,1)</f>
        <v>0</v>
      </c>
      <c r="AB115" s="13">
        <f>IF(OR(ISERROR(FIND(DBCS(検索!D$7),DBCS(C115))),検索!D$7=""),0,1)</f>
        <v>0</v>
      </c>
      <c r="AC115" s="13">
        <f>IF(OR(ISERROR(FIND(検索!E$7,D115)),検索!E$7=""),0,1)</f>
        <v>0</v>
      </c>
      <c r="AD115" s="13">
        <f>IF(OR(ISERROR(FIND(検索!F$7,E115)),検索!F$7=""),0,1)</f>
        <v>0</v>
      </c>
      <c r="AE115" s="13">
        <f>IF(OR(ISERROR(FIND(検索!G$7,F115)),検索!G$7=""),0,1)</f>
        <v>0</v>
      </c>
      <c r="AF115" s="15">
        <f>IF(OR(検索!J$7="00000",AA115&amp;AB115&amp;AC115&amp;AD115&amp;AE115&lt;&gt;検索!J$7),0,1)</f>
        <v>0</v>
      </c>
      <c r="AG115" s="16">
        <f t="shared" si="9"/>
        <v>0</v>
      </c>
      <c r="AH115" s="13">
        <f>IF(検索!K$3=0,R115,S115)</f>
        <v>0</v>
      </c>
      <c r="AI115" s="13">
        <f>IF(検索!K$5=0,Y115,Z115)</f>
        <v>0</v>
      </c>
      <c r="AJ115" s="13">
        <f>IF(検索!K$7=0,AF115,AG115)</f>
        <v>0</v>
      </c>
      <c r="AK115" s="20">
        <f>IF(IF(検索!J$5="00000",AH115,IF(検索!K$4=0,AH115+AI115,AH115*AI115)*IF(AND(検索!K$6=1,検索!J$7&lt;&gt;"00000"),AJ115,1)+IF(AND(検索!K$6=0,検索!J$7&lt;&gt;"00000"),AJ115,0))&gt;0,MAX($AK$2:AK114)+1,0)</f>
        <v>0</v>
      </c>
    </row>
    <row r="116" spans="1:37" ht="12.6" customHeight="1" x14ac:dyDescent="0.15">
      <c r="A116" s="9">
        <v>1253</v>
      </c>
      <c r="B116" s="2" t="s">
        <v>899</v>
      </c>
      <c r="C116" s="2" t="s">
        <v>498</v>
      </c>
      <c r="D116" s="2" t="s">
        <v>673</v>
      </c>
      <c r="E116" s="10" t="s">
        <v>453</v>
      </c>
      <c r="F116" s="11" t="s">
        <v>900</v>
      </c>
      <c r="G116" s="2">
        <v>115</v>
      </c>
      <c r="H116" s="153">
        <f t="shared" si="5"/>
        <v>150000</v>
      </c>
      <c r="I116" s="23"/>
      <c r="J116" s="158">
        <f>IFERROR(INDEX(単価!D$3:G$16,MATCH(D116,単価!B$3:B$16,0),1+((I116&gt;29)+(I116&gt;59)+(I116&gt;89))*INDEX(単価!A:A,MATCH(D116,単価!B:B,0))),0)</f>
        <v>50000</v>
      </c>
      <c r="K116" s="153" t="str">
        <f>IFERROR(INDEX(単価!C:C,MATCH(D116,単価!B:B,0))&amp;IF(INDEX(単価!A:A,MATCH(D116,単価!B:B,0))=1,"（"&amp;INDEX(単価!D$2:G$2,1,1+(I116&gt;29)+(I116&gt;59)+(I116&gt;89))&amp;"）",""),D116)</f>
        <v>居宅介護</v>
      </c>
      <c r="L116" s="2">
        <f t="shared" ca="1" si="6"/>
        <v>1257</v>
      </c>
      <c r="M116" s="14">
        <f>IF(OR(ISERROR(FIND(DBCS(検索!C$3),DBCS(B116))),検索!C$3=""),0,1)</f>
        <v>0</v>
      </c>
      <c r="N116" s="15">
        <f>IF(OR(ISERROR(FIND(DBCS(検索!D$3),DBCS(C116))),検索!D$3=""),0,1)</f>
        <v>0</v>
      </c>
      <c r="O116" s="15">
        <f>IF(OR(ISERROR(FIND(検索!E$3,D116)),検索!E$3=""),0,1)</f>
        <v>0</v>
      </c>
      <c r="P116" s="13">
        <f>IF(OR(ISERROR(FIND(検索!F$3,E116)),検索!F$3=""),0,1)</f>
        <v>0</v>
      </c>
      <c r="Q116" s="13">
        <f>IF(OR(ISERROR(FIND(検索!G$3,F116)),検索!G$3=""),0,1)</f>
        <v>0</v>
      </c>
      <c r="R116" s="13">
        <f>IF(OR(検索!J$3="00000",M116&amp;N116&amp;O116&amp;P116&amp;Q116&lt;&gt;検索!J$3),0,1)</f>
        <v>0</v>
      </c>
      <c r="S116" s="13">
        <f t="shared" si="7"/>
        <v>0</v>
      </c>
      <c r="T116" s="14">
        <f>IF(OR(ISERROR(FIND(DBCS(検索!C$5),DBCS(B116))),検索!C$5=""),0,1)</f>
        <v>0</v>
      </c>
      <c r="U116" s="15">
        <f>IF(OR(ISERROR(FIND(DBCS(検索!D$5),DBCS(C116))),検索!D$5=""),0,1)</f>
        <v>0</v>
      </c>
      <c r="V116" s="15">
        <f>IF(OR(ISERROR(FIND(検索!E$5,D116)),検索!E$5=""),0,1)</f>
        <v>0</v>
      </c>
      <c r="W116" s="15">
        <f>IF(OR(ISERROR(FIND(検索!F$5,E116)),検索!F$5=""),0,1)</f>
        <v>0</v>
      </c>
      <c r="X116" s="15">
        <f>IF(OR(ISERROR(FIND(検索!G$5,F116)),検索!G$5=""),0,1)</f>
        <v>0</v>
      </c>
      <c r="Y116" s="13">
        <f>IF(OR(検索!J$5="00000",T116&amp;U116&amp;V116&amp;W116&amp;X116&lt;&gt;検索!J$5),0,1)</f>
        <v>0</v>
      </c>
      <c r="Z116" s="16">
        <f t="shared" si="8"/>
        <v>0</v>
      </c>
      <c r="AA116" s="13">
        <f>IF(OR(ISERROR(FIND(DBCS(検索!C$7),DBCS(B116))),検索!C$7=""),0,1)</f>
        <v>0</v>
      </c>
      <c r="AB116" s="13">
        <f>IF(OR(ISERROR(FIND(DBCS(検索!D$7),DBCS(C116))),検索!D$7=""),0,1)</f>
        <v>0</v>
      </c>
      <c r="AC116" s="13">
        <f>IF(OR(ISERROR(FIND(検索!E$7,D116)),検索!E$7=""),0,1)</f>
        <v>0</v>
      </c>
      <c r="AD116" s="13">
        <f>IF(OR(ISERROR(FIND(検索!F$7,E116)),検索!F$7=""),0,1)</f>
        <v>0</v>
      </c>
      <c r="AE116" s="13">
        <f>IF(OR(ISERROR(FIND(検索!G$7,F116)),検索!G$7=""),0,1)</f>
        <v>0</v>
      </c>
      <c r="AF116" s="15">
        <f>IF(OR(検索!J$7="00000",AA116&amp;AB116&amp;AC116&amp;AD116&amp;AE116&lt;&gt;検索!J$7),0,1)</f>
        <v>0</v>
      </c>
      <c r="AG116" s="16">
        <f t="shared" si="9"/>
        <v>0</v>
      </c>
      <c r="AH116" s="13">
        <f>IF(検索!K$3=0,R116,S116)</f>
        <v>0</v>
      </c>
      <c r="AI116" s="13">
        <f>IF(検索!K$5=0,Y116,Z116)</f>
        <v>0</v>
      </c>
      <c r="AJ116" s="13">
        <f>IF(検索!K$7=0,AF116,AG116)</f>
        <v>0</v>
      </c>
      <c r="AK116" s="20">
        <f>IF(IF(検索!J$5="00000",AH116,IF(検索!K$4=0,AH116+AI116,AH116*AI116)*IF(AND(検索!K$6=1,検索!J$7&lt;&gt;"00000"),AJ116,1)+IF(AND(検索!K$6=0,検索!J$7&lt;&gt;"00000"),AJ116,0))&gt;0,MAX($AK$2:AK115)+1,0)</f>
        <v>0</v>
      </c>
    </row>
    <row r="117" spans="1:37" ht="12.6" customHeight="1" x14ac:dyDescent="0.15">
      <c r="A117" s="9">
        <v>1260</v>
      </c>
      <c r="B117" s="2" t="s">
        <v>901</v>
      </c>
      <c r="C117" s="2" t="s">
        <v>610</v>
      </c>
      <c r="D117" s="2" t="s">
        <v>673</v>
      </c>
      <c r="E117" s="10" t="s">
        <v>160</v>
      </c>
      <c r="F117" s="11" t="s">
        <v>902</v>
      </c>
      <c r="G117" s="2">
        <v>116</v>
      </c>
      <c r="H117" s="153">
        <f t="shared" si="5"/>
        <v>50000</v>
      </c>
      <c r="I117" s="23"/>
      <c r="J117" s="158">
        <f>IFERROR(INDEX(単価!D$3:G$16,MATCH(D117,単価!B$3:B$16,0),1+((I117&gt;29)+(I117&gt;59)+(I117&gt;89))*INDEX(単価!A:A,MATCH(D117,単価!B:B,0))),0)</f>
        <v>50000</v>
      </c>
      <c r="K117" s="153" t="str">
        <f>IFERROR(INDEX(単価!C:C,MATCH(D117,単価!B:B,0))&amp;IF(INDEX(単価!A:A,MATCH(D117,単価!B:B,0))=1,"（"&amp;INDEX(単価!D$2:G$2,1,1+(I117&gt;29)+(I117&gt;59)+(I117&gt;89))&amp;"）",""),D117)</f>
        <v>居宅介護</v>
      </c>
      <c r="L117" s="2">
        <f t="shared" ca="1" si="6"/>
        <v>1265</v>
      </c>
      <c r="M117" s="14">
        <f>IF(OR(ISERROR(FIND(DBCS(検索!C$3),DBCS(B117))),検索!C$3=""),0,1)</f>
        <v>0</v>
      </c>
      <c r="N117" s="15">
        <f>IF(OR(ISERROR(FIND(DBCS(検索!D$3),DBCS(C117))),検索!D$3=""),0,1)</f>
        <v>0</v>
      </c>
      <c r="O117" s="15">
        <f>IF(OR(ISERROR(FIND(検索!E$3,D117)),検索!E$3=""),0,1)</f>
        <v>0</v>
      </c>
      <c r="P117" s="13">
        <f>IF(OR(ISERROR(FIND(検索!F$3,E117)),検索!F$3=""),0,1)</f>
        <v>0</v>
      </c>
      <c r="Q117" s="13">
        <f>IF(OR(ISERROR(FIND(検索!G$3,F117)),検索!G$3=""),0,1)</f>
        <v>0</v>
      </c>
      <c r="R117" s="13">
        <f>IF(OR(検索!J$3="00000",M117&amp;N117&amp;O117&amp;P117&amp;Q117&lt;&gt;検索!J$3),0,1)</f>
        <v>0</v>
      </c>
      <c r="S117" s="13">
        <f t="shared" si="7"/>
        <v>0</v>
      </c>
      <c r="T117" s="14">
        <f>IF(OR(ISERROR(FIND(DBCS(検索!C$5),DBCS(B117))),検索!C$5=""),0,1)</f>
        <v>0</v>
      </c>
      <c r="U117" s="15">
        <f>IF(OR(ISERROR(FIND(DBCS(検索!D$5),DBCS(C117))),検索!D$5=""),0,1)</f>
        <v>0</v>
      </c>
      <c r="V117" s="15">
        <f>IF(OR(ISERROR(FIND(検索!E$5,D117)),検索!E$5=""),0,1)</f>
        <v>0</v>
      </c>
      <c r="W117" s="15">
        <f>IF(OR(ISERROR(FIND(検索!F$5,E117)),検索!F$5=""),0,1)</f>
        <v>0</v>
      </c>
      <c r="X117" s="15">
        <f>IF(OR(ISERROR(FIND(検索!G$5,F117)),検索!G$5=""),0,1)</f>
        <v>0</v>
      </c>
      <c r="Y117" s="13">
        <f>IF(OR(検索!J$5="00000",T117&amp;U117&amp;V117&amp;W117&amp;X117&lt;&gt;検索!J$5),0,1)</f>
        <v>0</v>
      </c>
      <c r="Z117" s="16">
        <f t="shared" si="8"/>
        <v>0</v>
      </c>
      <c r="AA117" s="13">
        <f>IF(OR(ISERROR(FIND(DBCS(検索!C$7),DBCS(B117))),検索!C$7=""),0,1)</f>
        <v>0</v>
      </c>
      <c r="AB117" s="13">
        <f>IF(OR(ISERROR(FIND(DBCS(検索!D$7),DBCS(C117))),検索!D$7=""),0,1)</f>
        <v>0</v>
      </c>
      <c r="AC117" s="13">
        <f>IF(OR(ISERROR(FIND(検索!E$7,D117)),検索!E$7=""),0,1)</f>
        <v>0</v>
      </c>
      <c r="AD117" s="13">
        <f>IF(OR(ISERROR(FIND(検索!F$7,E117)),検索!F$7=""),0,1)</f>
        <v>0</v>
      </c>
      <c r="AE117" s="13">
        <f>IF(OR(ISERROR(FIND(検索!G$7,F117)),検索!G$7=""),0,1)</f>
        <v>0</v>
      </c>
      <c r="AF117" s="15">
        <f>IF(OR(検索!J$7="00000",AA117&amp;AB117&amp;AC117&amp;AD117&amp;AE117&lt;&gt;検索!J$7),0,1)</f>
        <v>0</v>
      </c>
      <c r="AG117" s="16">
        <f t="shared" si="9"/>
        <v>0</v>
      </c>
      <c r="AH117" s="13">
        <f>IF(検索!K$3=0,R117,S117)</f>
        <v>0</v>
      </c>
      <c r="AI117" s="13">
        <f>IF(検索!K$5=0,Y117,Z117)</f>
        <v>0</v>
      </c>
      <c r="AJ117" s="13">
        <f>IF(検索!K$7=0,AF117,AG117)</f>
        <v>0</v>
      </c>
      <c r="AK117" s="20">
        <f>IF(IF(検索!J$5="00000",AH117,IF(検索!K$4=0,AH117+AI117,AH117*AI117)*IF(AND(検索!K$6=1,検索!J$7&lt;&gt;"00000"),AJ117,1)+IF(AND(検索!K$6=0,検索!J$7&lt;&gt;"00000"),AJ117,0))&gt;0,MAX($AK$2:AK116)+1,0)</f>
        <v>0</v>
      </c>
    </row>
    <row r="118" spans="1:37" ht="12.6" customHeight="1" x14ac:dyDescent="0.15">
      <c r="A118" s="9">
        <v>1273</v>
      </c>
      <c r="B118" s="2" t="s">
        <v>903</v>
      </c>
      <c r="C118" s="2" t="s">
        <v>639</v>
      </c>
      <c r="D118" s="2" t="s">
        <v>673</v>
      </c>
      <c r="E118" s="10" t="s">
        <v>148</v>
      </c>
      <c r="F118" s="11" t="s">
        <v>904</v>
      </c>
      <c r="G118" s="2">
        <v>117</v>
      </c>
      <c r="H118" s="153">
        <f t="shared" si="5"/>
        <v>100000</v>
      </c>
      <c r="I118" s="23"/>
      <c r="J118" s="158">
        <f>IFERROR(INDEX(単価!D$3:G$16,MATCH(D118,単価!B$3:B$16,0),1+((I118&gt;29)+(I118&gt;59)+(I118&gt;89))*INDEX(単価!A:A,MATCH(D118,単価!B:B,0))),0)</f>
        <v>50000</v>
      </c>
      <c r="K118" s="153" t="str">
        <f>IFERROR(INDEX(単価!C:C,MATCH(D118,単価!B:B,0))&amp;IF(INDEX(単価!A:A,MATCH(D118,単価!B:B,0))=1,"（"&amp;INDEX(単価!D$2:G$2,1,1+(I118&gt;29)+(I118&gt;59)+(I118&gt;89))&amp;"）",""),D118)</f>
        <v>居宅介護</v>
      </c>
      <c r="L118" s="2">
        <f t="shared" ca="1" si="6"/>
        <v>1278</v>
      </c>
      <c r="M118" s="14">
        <f>IF(OR(ISERROR(FIND(DBCS(検索!C$3),DBCS(B118))),検索!C$3=""),0,1)</f>
        <v>0</v>
      </c>
      <c r="N118" s="15">
        <f>IF(OR(ISERROR(FIND(DBCS(検索!D$3),DBCS(C118))),検索!D$3=""),0,1)</f>
        <v>0</v>
      </c>
      <c r="O118" s="15">
        <f>IF(OR(ISERROR(FIND(検索!E$3,D118)),検索!E$3=""),0,1)</f>
        <v>0</v>
      </c>
      <c r="P118" s="13">
        <f>IF(OR(ISERROR(FIND(検索!F$3,E118)),検索!F$3=""),0,1)</f>
        <v>0</v>
      </c>
      <c r="Q118" s="13">
        <f>IF(OR(ISERROR(FIND(検索!G$3,F118)),検索!G$3=""),0,1)</f>
        <v>0</v>
      </c>
      <c r="R118" s="13">
        <f>IF(OR(検索!J$3="00000",M118&amp;N118&amp;O118&amp;P118&amp;Q118&lt;&gt;検索!J$3),0,1)</f>
        <v>0</v>
      </c>
      <c r="S118" s="13">
        <f t="shared" si="7"/>
        <v>0</v>
      </c>
      <c r="T118" s="14">
        <f>IF(OR(ISERROR(FIND(DBCS(検索!C$5),DBCS(B118))),検索!C$5=""),0,1)</f>
        <v>0</v>
      </c>
      <c r="U118" s="15">
        <f>IF(OR(ISERROR(FIND(DBCS(検索!D$5),DBCS(C118))),検索!D$5=""),0,1)</f>
        <v>0</v>
      </c>
      <c r="V118" s="15">
        <f>IF(OR(ISERROR(FIND(検索!E$5,D118)),検索!E$5=""),0,1)</f>
        <v>0</v>
      </c>
      <c r="W118" s="15">
        <f>IF(OR(ISERROR(FIND(検索!F$5,E118)),検索!F$5=""),0,1)</f>
        <v>0</v>
      </c>
      <c r="X118" s="15">
        <f>IF(OR(ISERROR(FIND(検索!G$5,F118)),検索!G$5=""),0,1)</f>
        <v>0</v>
      </c>
      <c r="Y118" s="13">
        <f>IF(OR(検索!J$5="00000",T118&amp;U118&amp;V118&amp;W118&amp;X118&lt;&gt;検索!J$5),0,1)</f>
        <v>0</v>
      </c>
      <c r="Z118" s="16">
        <f t="shared" si="8"/>
        <v>0</v>
      </c>
      <c r="AA118" s="13">
        <f>IF(OR(ISERROR(FIND(DBCS(検索!C$7),DBCS(B118))),検索!C$7=""),0,1)</f>
        <v>0</v>
      </c>
      <c r="AB118" s="13">
        <f>IF(OR(ISERROR(FIND(DBCS(検索!D$7),DBCS(C118))),検索!D$7=""),0,1)</f>
        <v>0</v>
      </c>
      <c r="AC118" s="13">
        <f>IF(OR(ISERROR(FIND(検索!E$7,D118)),検索!E$7=""),0,1)</f>
        <v>0</v>
      </c>
      <c r="AD118" s="13">
        <f>IF(OR(ISERROR(FIND(検索!F$7,E118)),検索!F$7=""),0,1)</f>
        <v>0</v>
      </c>
      <c r="AE118" s="13">
        <f>IF(OR(ISERROR(FIND(検索!G$7,F118)),検索!G$7=""),0,1)</f>
        <v>0</v>
      </c>
      <c r="AF118" s="15">
        <f>IF(OR(検索!J$7="00000",AA118&amp;AB118&amp;AC118&amp;AD118&amp;AE118&lt;&gt;検索!J$7),0,1)</f>
        <v>0</v>
      </c>
      <c r="AG118" s="16">
        <f t="shared" si="9"/>
        <v>0</v>
      </c>
      <c r="AH118" s="13">
        <f>IF(検索!K$3=0,R118,S118)</f>
        <v>0</v>
      </c>
      <c r="AI118" s="13">
        <f>IF(検索!K$5=0,Y118,Z118)</f>
        <v>0</v>
      </c>
      <c r="AJ118" s="13">
        <f>IF(検索!K$7=0,AF118,AG118)</f>
        <v>0</v>
      </c>
      <c r="AK118" s="20">
        <f>IF(IF(検索!J$5="00000",AH118,IF(検索!K$4=0,AH118+AI118,AH118*AI118)*IF(AND(検索!K$6=1,検索!J$7&lt;&gt;"00000"),AJ118,1)+IF(AND(検索!K$6=0,検索!J$7&lt;&gt;"00000"),AJ118,0))&gt;0,MAX($AK$2:AK117)+1,0)</f>
        <v>0</v>
      </c>
    </row>
    <row r="119" spans="1:37" ht="12.6" customHeight="1" x14ac:dyDescent="0.15">
      <c r="A119" s="9">
        <v>1287</v>
      </c>
      <c r="B119" s="2" t="s">
        <v>905</v>
      </c>
      <c r="C119" s="2" t="s">
        <v>483</v>
      </c>
      <c r="D119" s="2" t="s">
        <v>673</v>
      </c>
      <c r="E119" s="10" t="s">
        <v>125</v>
      </c>
      <c r="F119" s="11" t="s">
        <v>906</v>
      </c>
      <c r="G119" s="2">
        <v>118</v>
      </c>
      <c r="H119" s="153">
        <f t="shared" si="5"/>
        <v>50000</v>
      </c>
      <c r="I119" s="23"/>
      <c r="J119" s="158">
        <f>IFERROR(INDEX(単価!D$3:G$16,MATCH(D119,単価!B$3:B$16,0),1+((I119&gt;29)+(I119&gt;59)+(I119&gt;89))*INDEX(単価!A:A,MATCH(D119,単価!B:B,0))),0)</f>
        <v>50000</v>
      </c>
      <c r="K119" s="153" t="str">
        <f>IFERROR(INDEX(単価!C:C,MATCH(D119,単価!B:B,0))&amp;IF(INDEX(単価!A:A,MATCH(D119,単価!B:B,0))=1,"（"&amp;INDEX(単価!D$2:G$2,1,1+(I119&gt;29)+(I119&gt;59)+(I119&gt;89))&amp;"）",""),D119)</f>
        <v>居宅介護</v>
      </c>
      <c r="L119" s="2">
        <f t="shared" ca="1" si="6"/>
        <v>1285</v>
      </c>
      <c r="M119" s="14">
        <f>IF(OR(ISERROR(FIND(DBCS(検索!C$3),DBCS(B119))),検索!C$3=""),0,1)</f>
        <v>0</v>
      </c>
      <c r="N119" s="15">
        <f>IF(OR(ISERROR(FIND(DBCS(検索!D$3),DBCS(C119))),検索!D$3=""),0,1)</f>
        <v>0</v>
      </c>
      <c r="O119" s="15">
        <f>IF(OR(ISERROR(FIND(検索!E$3,D119)),検索!E$3=""),0,1)</f>
        <v>0</v>
      </c>
      <c r="P119" s="13">
        <f>IF(OR(ISERROR(FIND(検索!F$3,E119)),検索!F$3=""),0,1)</f>
        <v>0</v>
      </c>
      <c r="Q119" s="13">
        <f>IF(OR(ISERROR(FIND(検索!G$3,F119)),検索!G$3=""),0,1)</f>
        <v>0</v>
      </c>
      <c r="R119" s="13">
        <f>IF(OR(検索!J$3="00000",M119&amp;N119&amp;O119&amp;P119&amp;Q119&lt;&gt;検索!J$3),0,1)</f>
        <v>0</v>
      </c>
      <c r="S119" s="13">
        <f t="shared" si="7"/>
        <v>0</v>
      </c>
      <c r="T119" s="14">
        <f>IF(OR(ISERROR(FIND(DBCS(検索!C$5),DBCS(B119))),検索!C$5=""),0,1)</f>
        <v>0</v>
      </c>
      <c r="U119" s="15">
        <f>IF(OR(ISERROR(FIND(DBCS(検索!D$5),DBCS(C119))),検索!D$5=""),0,1)</f>
        <v>0</v>
      </c>
      <c r="V119" s="15">
        <f>IF(OR(ISERROR(FIND(検索!E$5,D119)),検索!E$5=""),0,1)</f>
        <v>0</v>
      </c>
      <c r="W119" s="15">
        <f>IF(OR(ISERROR(FIND(検索!F$5,E119)),検索!F$5=""),0,1)</f>
        <v>0</v>
      </c>
      <c r="X119" s="15">
        <f>IF(OR(ISERROR(FIND(検索!G$5,F119)),検索!G$5=""),0,1)</f>
        <v>0</v>
      </c>
      <c r="Y119" s="13">
        <f>IF(OR(検索!J$5="00000",T119&amp;U119&amp;V119&amp;W119&amp;X119&lt;&gt;検索!J$5),0,1)</f>
        <v>0</v>
      </c>
      <c r="Z119" s="16">
        <f t="shared" si="8"/>
        <v>0</v>
      </c>
      <c r="AA119" s="13">
        <f>IF(OR(ISERROR(FIND(DBCS(検索!C$7),DBCS(B119))),検索!C$7=""),0,1)</f>
        <v>0</v>
      </c>
      <c r="AB119" s="13">
        <f>IF(OR(ISERROR(FIND(DBCS(検索!D$7),DBCS(C119))),検索!D$7=""),0,1)</f>
        <v>0</v>
      </c>
      <c r="AC119" s="13">
        <f>IF(OR(ISERROR(FIND(検索!E$7,D119)),検索!E$7=""),0,1)</f>
        <v>0</v>
      </c>
      <c r="AD119" s="13">
        <f>IF(OR(ISERROR(FIND(検索!F$7,E119)),検索!F$7=""),0,1)</f>
        <v>0</v>
      </c>
      <c r="AE119" s="13">
        <f>IF(OR(ISERROR(FIND(検索!G$7,F119)),検索!G$7=""),0,1)</f>
        <v>0</v>
      </c>
      <c r="AF119" s="15">
        <f>IF(OR(検索!J$7="00000",AA119&amp;AB119&amp;AC119&amp;AD119&amp;AE119&lt;&gt;検索!J$7),0,1)</f>
        <v>0</v>
      </c>
      <c r="AG119" s="16">
        <f t="shared" si="9"/>
        <v>0</v>
      </c>
      <c r="AH119" s="13">
        <f>IF(検索!K$3=0,R119,S119)</f>
        <v>0</v>
      </c>
      <c r="AI119" s="13">
        <f>IF(検索!K$5=0,Y119,Z119)</f>
        <v>0</v>
      </c>
      <c r="AJ119" s="13">
        <f>IF(検索!K$7=0,AF119,AG119)</f>
        <v>0</v>
      </c>
      <c r="AK119" s="20">
        <f>IF(IF(検索!J$5="00000",AH119,IF(検索!K$4=0,AH119+AI119,AH119*AI119)*IF(AND(検索!K$6=1,検索!J$7&lt;&gt;"00000"),AJ119,1)+IF(AND(検索!K$6=0,検索!J$7&lt;&gt;"00000"),AJ119,0))&gt;0,MAX($AK$2:AK118)+1,0)</f>
        <v>0</v>
      </c>
    </row>
    <row r="120" spans="1:37" ht="12.6" customHeight="1" x14ac:dyDescent="0.15">
      <c r="A120" s="9">
        <v>1294</v>
      </c>
      <c r="B120" s="2" t="s">
        <v>907</v>
      </c>
      <c r="C120" s="2" t="s">
        <v>908</v>
      </c>
      <c r="D120" s="2" t="s">
        <v>673</v>
      </c>
      <c r="E120" s="10" t="s">
        <v>74</v>
      </c>
      <c r="F120" s="11" t="s">
        <v>909</v>
      </c>
      <c r="G120" s="2">
        <v>119</v>
      </c>
      <c r="H120" s="153">
        <f t="shared" si="5"/>
        <v>650000</v>
      </c>
      <c r="I120" s="23"/>
      <c r="J120" s="158">
        <f>IFERROR(INDEX(単価!D$3:G$16,MATCH(D120,単価!B$3:B$16,0),1+((I120&gt;29)+(I120&gt;59)+(I120&gt;89))*INDEX(単価!A:A,MATCH(D120,単価!B:B,0))),0)</f>
        <v>50000</v>
      </c>
      <c r="K120" s="153" t="str">
        <f>IFERROR(INDEX(単価!C:C,MATCH(D120,単価!B:B,0))&amp;IF(INDEX(単価!A:A,MATCH(D120,単価!B:B,0))=1,"（"&amp;INDEX(単価!D$2:G$2,1,1+(I120&gt;29)+(I120&gt;59)+(I120&gt;89))&amp;"）",""),D120)</f>
        <v>居宅介護</v>
      </c>
      <c r="L120" s="2">
        <f t="shared" ca="1" si="6"/>
        <v>1295</v>
      </c>
      <c r="M120" s="14">
        <f>IF(OR(ISERROR(FIND(DBCS(検索!C$3),DBCS(B120))),検索!C$3=""),0,1)</f>
        <v>0</v>
      </c>
      <c r="N120" s="15">
        <f>IF(OR(ISERROR(FIND(DBCS(検索!D$3),DBCS(C120))),検索!D$3=""),0,1)</f>
        <v>0</v>
      </c>
      <c r="O120" s="15">
        <f>IF(OR(ISERROR(FIND(検索!E$3,D120)),検索!E$3=""),0,1)</f>
        <v>0</v>
      </c>
      <c r="P120" s="13">
        <f>IF(OR(ISERROR(FIND(検索!F$3,E120)),検索!F$3=""),0,1)</f>
        <v>0</v>
      </c>
      <c r="Q120" s="13">
        <f>IF(OR(ISERROR(FIND(検索!G$3,F120)),検索!G$3=""),0,1)</f>
        <v>0</v>
      </c>
      <c r="R120" s="13">
        <f>IF(OR(検索!J$3="00000",M120&amp;N120&amp;O120&amp;P120&amp;Q120&lt;&gt;検索!J$3),0,1)</f>
        <v>0</v>
      </c>
      <c r="S120" s="13">
        <f t="shared" si="7"/>
        <v>0</v>
      </c>
      <c r="T120" s="14">
        <f>IF(OR(ISERROR(FIND(DBCS(検索!C$5),DBCS(B120))),検索!C$5=""),0,1)</f>
        <v>0</v>
      </c>
      <c r="U120" s="15">
        <f>IF(OR(ISERROR(FIND(DBCS(検索!D$5),DBCS(C120))),検索!D$5=""),0,1)</f>
        <v>0</v>
      </c>
      <c r="V120" s="15">
        <f>IF(OR(ISERROR(FIND(検索!E$5,D120)),検索!E$5=""),0,1)</f>
        <v>0</v>
      </c>
      <c r="W120" s="15">
        <f>IF(OR(ISERROR(FIND(検索!F$5,E120)),検索!F$5=""),0,1)</f>
        <v>0</v>
      </c>
      <c r="X120" s="15">
        <f>IF(OR(ISERROR(FIND(検索!G$5,F120)),検索!G$5=""),0,1)</f>
        <v>0</v>
      </c>
      <c r="Y120" s="13">
        <f>IF(OR(検索!J$5="00000",T120&amp;U120&amp;V120&amp;W120&amp;X120&lt;&gt;検索!J$5),0,1)</f>
        <v>0</v>
      </c>
      <c r="Z120" s="16">
        <f t="shared" si="8"/>
        <v>0</v>
      </c>
      <c r="AA120" s="13">
        <f>IF(OR(ISERROR(FIND(DBCS(検索!C$7),DBCS(B120))),検索!C$7=""),0,1)</f>
        <v>0</v>
      </c>
      <c r="AB120" s="13">
        <f>IF(OR(ISERROR(FIND(DBCS(検索!D$7),DBCS(C120))),検索!D$7=""),0,1)</f>
        <v>0</v>
      </c>
      <c r="AC120" s="13">
        <f>IF(OR(ISERROR(FIND(検索!E$7,D120)),検索!E$7=""),0,1)</f>
        <v>0</v>
      </c>
      <c r="AD120" s="13">
        <f>IF(OR(ISERROR(FIND(検索!F$7,E120)),検索!F$7=""),0,1)</f>
        <v>0</v>
      </c>
      <c r="AE120" s="13">
        <f>IF(OR(ISERROR(FIND(検索!G$7,F120)),検索!G$7=""),0,1)</f>
        <v>0</v>
      </c>
      <c r="AF120" s="15">
        <f>IF(OR(検索!J$7="00000",AA120&amp;AB120&amp;AC120&amp;AD120&amp;AE120&lt;&gt;検索!J$7),0,1)</f>
        <v>0</v>
      </c>
      <c r="AG120" s="16">
        <f t="shared" si="9"/>
        <v>0</v>
      </c>
      <c r="AH120" s="13">
        <f>IF(検索!K$3=0,R120,S120)</f>
        <v>0</v>
      </c>
      <c r="AI120" s="13">
        <f>IF(検索!K$5=0,Y120,Z120)</f>
        <v>0</v>
      </c>
      <c r="AJ120" s="13">
        <f>IF(検索!K$7=0,AF120,AG120)</f>
        <v>0</v>
      </c>
      <c r="AK120" s="20">
        <f>IF(IF(検索!J$5="00000",AH120,IF(検索!K$4=0,AH120+AI120,AH120*AI120)*IF(AND(検索!K$6=1,検索!J$7&lt;&gt;"00000"),AJ120,1)+IF(AND(検索!K$6=0,検索!J$7&lt;&gt;"00000"),AJ120,0))&gt;0,MAX($AK$2:AK119)+1,0)</f>
        <v>0</v>
      </c>
    </row>
    <row r="121" spans="1:37" ht="12.6" customHeight="1" x14ac:dyDescent="0.15">
      <c r="A121" s="9">
        <v>1306</v>
      </c>
      <c r="B121" s="2" t="s">
        <v>910</v>
      </c>
      <c r="C121" s="2" t="s">
        <v>911</v>
      </c>
      <c r="D121" s="2" t="s">
        <v>673</v>
      </c>
      <c r="E121" s="10" t="s">
        <v>165</v>
      </c>
      <c r="F121" s="11" t="s">
        <v>912</v>
      </c>
      <c r="G121" s="2">
        <v>120</v>
      </c>
      <c r="H121" s="153">
        <f t="shared" si="5"/>
        <v>100000</v>
      </c>
      <c r="I121" s="23"/>
      <c r="J121" s="158">
        <f>IFERROR(INDEX(単価!D$3:G$16,MATCH(D121,単価!B$3:B$16,0),1+((I121&gt;29)+(I121&gt;59)+(I121&gt;89))*INDEX(単価!A:A,MATCH(D121,単価!B:B,0))),0)</f>
        <v>50000</v>
      </c>
      <c r="K121" s="153" t="str">
        <f>IFERROR(INDEX(単価!C:C,MATCH(D121,単価!B:B,0))&amp;IF(INDEX(単価!A:A,MATCH(D121,単価!B:B,0))=1,"（"&amp;INDEX(単価!D$2:G$2,1,1+(I121&gt;29)+(I121&gt;59)+(I121&gt;89))&amp;"）",""),D121)</f>
        <v>居宅介護</v>
      </c>
      <c r="L121" s="2">
        <f t="shared" ca="1" si="6"/>
        <v>1306</v>
      </c>
      <c r="M121" s="14">
        <f>IF(OR(ISERROR(FIND(DBCS(検索!C$3),DBCS(B121))),検索!C$3=""),0,1)</f>
        <v>0</v>
      </c>
      <c r="N121" s="15">
        <f>IF(OR(ISERROR(FIND(DBCS(検索!D$3),DBCS(C121))),検索!D$3=""),0,1)</f>
        <v>0</v>
      </c>
      <c r="O121" s="15">
        <f>IF(OR(ISERROR(FIND(検索!E$3,D121)),検索!E$3=""),0,1)</f>
        <v>0</v>
      </c>
      <c r="P121" s="13">
        <f>IF(OR(ISERROR(FIND(検索!F$3,E121)),検索!F$3=""),0,1)</f>
        <v>0</v>
      </c>
      <c r="Q121" s="13">
        <f>IF(OR(ISERROR(FIND(検索!G$3,F121)),検索!G$3=""),0,1)</f>
        <v>0</v>
      </c>
      <c r="R121" s="13">
        <f>IF(OR(検索!J$3="00000",M121&amp;N121&amp;O121&amp;P121&amp;Q121&lt;&gt;検索!J$3),0,1)</f>
        <v>0</v>
      </c>
      <c r="S121" s="13">
        <f t="shared" si="7"/>
        <v>0</v>
      </c>
      <c r="T121" s="14">
        <f>IF(OR(ISERROR(FIND(DBCS(検索!C$5),DBCS(B121))),検索!C$5=""),0,1)</f>
        <v>0</v>
      </c>
      <c r="U121" s="15">
        <f>IF(OR(ISERROR(FIND(DBCS(検索!D$5),DBCS(C121))),検索!D$5=""),0,1)</f>
        <v>0</v>
      </c>
      <c r="V121" s="15">
        <f>IF(OR(ISERROR(FIND(検索!E$5,D121)),検索!E$5=""),0,1)</f>
        <v>0</v>
      </c>
      <c r="W121" s="15">
        <f>IF(OR(ISERROR(FIND(検索!F$5,E121)),検索!F$5=""),0,1)</f>
        <v>0</v>
      </c>
      <c r="X121" s="15">
        <f>IF(OR(ISERROR(FIND(検索!G$5,F121)),検索!G$5=""),0,1)</f>
        <v>0</v>
      </c>
      <c r="Y121" s="13">
        <f>IF(OR(検索!J$5="00000",T121&amp;U121&amp;V121&amp;W121&amp;X121&lt;&gt;検索!J$5),0,1)</f>
        <v>0</v>
      </c>
      <c r="Z121" s="16">
        <f t="shared" si="8"/>
        <v>0</v>
      </c>
      <c r="AA121" s="13">
        <f>IF(OR(ISERROR(FIND(DBCS(検索!C$7),DBCS(B121))),検索!C$7=""),0,1)</f>
        <v>0</v>
      </c>
      <c r="AB121" s="13">
        <f>IF(OR(ISERROR(FIND(DBCS(検索!D$7),DBCS(C121))),検索!D$7=""),0,1)</f>
        <v>0</v>
      </c>
      <c r="AC121" s="13">
        <f>IF(OR(ISERROR(FIND(検索!E$7,D121)),検索!E$7=""),0,1)</f>
        <v>0</v>
      </c>
      <c r="AD121" s="13">
        <f>IF(OR(ISERROR(FIND(検索!F$7,E121)),検索!F$7=""),0,1)</f>
        <v>0</v>
      </c>
      <c r="AE121" s="13">
        <f>IF(OR(ISERROR(FIND(検索!G$7,F121)),検索!G$7=""),0,1)</f>
        <v>0</v>
      </c>
      <c r="AF121" s="15">
        <f>IF(OR(検索!J$7="00000",AA121&amp;AB121&amp;AC121&amp;AD121&amp;AE121&lt;&gt;検索!J$7),0,1)</f>
        <v>0</v>
      </c>
      <c r="AG121" s="16">
        <f t="shared" si="9"/>
        <v>0</v>
      </c>
      <c r="AH121" s="13">
        <f>IF(検索!K$3=0,R121,S121)</f>
        <v>0</v>
      </c>
      <c r="AI121" s="13">
        <f>IF(検索!K$5=0,Y121,Z121)</f>
        <v>0</v>
      </c>
      <c r="AJ121" s="13">
        <f>IF(検索!K$7=0,AF121,AG121)</f>
        <v>0</v>
      </c>
      <c r="AK121" s="20">
        <f>IF(IF(検索!J$5="00000",AH121,IF(検索!K$4=0,AH121+AI121,AH121*AI121)*IF(AND(検索!K$6=1,検索!J$7&lt;&gt;"00000"),AJ121,1)+IF(AND(検索!K$6=0,検索!J$7&lt;&gt;"00000"),AJ121,0))&gt;0,MAX($AK$2:AK120)+1,0)</f>
        <v>0</v>
      </c>
    </row>
    <row r="122" spans="1:37" ht="12.6" customHeight="1" x14ac:dyDescent="0.15">
      <c r="A122" s="9">
        <v>1318</v>
      </c>
      <c r="B122" s="2" t="s">
        <v>913</v>
      </c>
      <c r="C122" s="2" t="s">
        <v>496</v>
      </c>
      <c r="D122" s="2" t="s">
        <v>673</v>
      </c>
      <c r="E122" s="10" t="s">
        <v>490</v>
      </c>
      <c r="F122" s="11" t="s">
        <v>914</v>
      </c>
      <c r="G122" s="2">
        <v>121</v>
      </c>
      <c r="H122" s="153">
        <f t="shared" si="5"/>
        <v>50000</v>
      </c>
      <c r="I122" s="23"/>
      <c r="J122" s="158">
        <f>IFERROR(INDEX(単価!D$3:G$16,MATCH(D122,単価!B$3:B$16,0),1+((I122&gt;29)+(I122&gt;59)+(I122&gt;89))*INDEX(単価!A:A,MATCH(D122,単価!B:B,0))),0)</f>
        <v>50000</v>
      </c>
      <c r="K122" s="153" t="str">
        <f>IFERROR(INDEX(単価!C:C,MATCH(D122,単価!B:B,0))&amp;IF(INDEX(単価!A:A,MATCH(D122,単価!B:B,0))=1,"（"&amp;INDEX(単価!D$2:G$2,1,1+(I122&gt;29)+(I122&gt;59)+(I122&gt;89))&amp;"）",""),D122)</f>
        <v>居宅介護</v>
      </c>
      <c r="L122" s="2">
        <f t="shared" ca="1" si="6"/>
        <v>1310</v>
      </c>
      <c r="M122" s="14">
        <f>IF(OR(ISERROR(FIND(DBCS(検索!C$3),DBCS(B122))),検索!C$3=""),0,1)</f>
        <v>0</v>
      </c>
      <c r="N122" s="15">
        <f>IF(OR(ISERROR(FIND(DBCS(検索!D$3),DBCS(C122))),検索!D$3=""),0,1)</f>
        <v>0</v>
      </c>
      <c r="O122" s="15">
        <f>IF(OR(ISERROR(FIND(検索!E$3,D122)),検索!E$3=""),0,1)</f>
        <v>0</v>
      </c>
      <c r="P122" s="13">
        <f>IF(OR(ISERROR(FIND(検索!F$3,E122)),検索!F$3=""),0,1)</f>
        <v>0</v>
      </c>
      <c r="Q122" s="13">
        <f>IF(OR(ISERROR(FIND(検索!G$3,F122)),検索!G$3=""),0,1)</f>
        <v>0</v>
      </c>
      <c r="R122" s="13">
        <f>IF(OR(検索!J$3="00000",M122&amp;N122&amp;O122&amp;P122&amp;Q122&lt;&gt;検索!J$3),0,1)</f>
        <v>0</v>
      </c>
      <c r="S122" s="13">
        <f t="shared" si="7"/>
        <v>0</v>
      </c>
      <c r="T122" s="14">
        <f>IF(OR(ISERROR(FIND(DBCS(検索!C$5),DBCS(B122))),検索!C$5=""),0,1)</f>
        <v>0</v>
      </c>
      <c r="U122" s="15">
        <f>IF(OR(ISERROR(FIND(DBCS(検索!D$5),DBCS(C122))),検索!D$5=""),0,1)</f>
        <v>0</v>
      </c>
      <c r="V122" s="15">
        <f>IF(OR(ISERROR(FIND(検索!E$5,D122)),検索!E$5=""),0,1)</f>
        <v>0</v>
      </c>
      <c r="W122" s="15">
        <f>IF(OR(ISERROR(FIND(検索!F$5,E122)),検索!F$5=""),0,1)</f>
        <v>0</v>
      </c>
      <c r="X122" s="15">
        <f>IF(OR(ISERROR(FIND(検索!G$5,F122)),検索!G$5=""),0,1)</f>
        <v>0</v>
      </c>
      <c r="Y122" s="13">
        <f>IF(OR(検索!J$5="00000",T122&amp;U122&amp;V122&amp;W122&amp;X122&lt;&gt;検索!J$5),0,1)</f>
        <v>0</v>
      </c>
      <c r="Z122" s="16">
        <f t="shared" si="8"/>
        <v>0</v>
      </c>
      <c r="AA122" s="13">
        <f>IF(OR(ISERROR(FIND(DBCS(検索!C$7),DBCS(B122))),検索!C$7=""),0,1)</f>
        <v>0</v>
      </c>
      <c r="AB122" s="13">
        <f>IF(OR(ISERROR(FIND(DBCS(検索!D$7),DBCS(C122))),検索!D$7=""),0,1)</f>
        <v>0</v>
      </c>
      <c r="AC122" s="13">
        <f>IF(OR(ISERROR(FIND(検索!E$7,D122)),検索!E$7=""),0,1)</f>
        <v>0</v>
      </c>
      <c r="AD122" s="13">
        <f>IF(OR(ISERROR(FIND(検索!F$7,E122)),検索!F$7=""),0,1)</f>
        <v>0</v>
      </c>
      <c r="AE122" s="13">
        <f>IF(OR(ISERROR(FIND(検索!G$7,F122)),検索!G$7=""),0,1)</f>
        <v>0</v>
      </c>
      <c r="AF122" s="15">
        <f>IF(OR(検索!J$7="00000",AA122&amp;AB122&amp;AC122&amp;AD122&amp;AE122&lt;&gt;検索!J$7),0,1)</f>
        <v>0</v>
      </c>
      <c r="AG122" s="16">
        <f t="shared" si="9"/>
        <v>0</v>
      </c>
      <c r="AH122" s="13">
        <f>IF(検索!K$3=0,R122,S122)</f>
        <v>0</v>
      </c>
      <c r="AI122" s="13">
        <f>IF(検索!K$5=0,Y122,Z122)</f>
        <v>0</v>
      </c>
      <c r="AJ122" s="13">
        <f>IF(検索!K$7=0,AF122,AG122)</f>
        <v>0</v>
      </c>
      <c r="AK122" s="20">
        <f>IF(IF(検索!J$5="00000",AH122,IF(検索!K$4=0,AH122+AI122,AH122*AI122)*IF(AND(検索!K$6=1,検索!J$7&lt;&gt;"00000"),AJ122,1)+IF(AND(検索!K$6=0,検索!J$7&lt;&gt;"00000"),AJ122,0))&gt;0,MAX($AK$2:AK121)+1,0)</f>
        <v>0</v>
      </c>
    </row>
    <row r="123" spans="1:37" ht="12.6" customHeight="1" x14ac:dyDescent="0.15">
      <c r="A123" s="9">
        <v>1324</v>
      </c>
      <c r="B123" s="2" t="s">
        <v>915</v>
      </c>
      <c r="C123" s="2" t="s">
        <v>916</v>
      </c>
      <c r="D123" s="2" t="s">
        <v>673</v>
      </c>
      <c r="E123" s="10" t="s">
        <v>104</v>
      </c>
      <c r="F123" s="11" t="s">
        <v>917</v>
      </c>
      <c r="G123" s="2">
        <v>122</v>
      </c>
      <c r="H123" s="153">
        <f t="shared" si="5"/>
        <v>50000</v>
      </c>
      <c r="I123" s="23"/>
      <c r="J123" s="158">
        <f>IFERROR(INDEX(単価!D$3:G$16,MATCH(D123,単価!B$3:B$16,0),1+((I123&gt;29)+(I123&gt;59)+(I123&gt;89))*INDEX(単価!A:A,MATCH(D123,単価!B:B,0))),0)</f>
        <v>50000</v>
      </c>
      <c r="K123" s="153" t="str">
        <f>IFERROR(INDEX(単価!C:C,MATCH(D123,単価!B:B,0))&amp;IF(INDEX(単価!A:A,MATCH(D123,単価!B:B,0))=1,"（"&amp;INDEX(単価!D$2:G$2,1,1+(I123&gt;29)+(I123&gt;59)+(I123&gt;89))&amp;"）",""),D123)</f>
        <v>居宅介護</v>
      </c>
      <c r="L123" s="2">
        <f t="shared" ca="1" si="6"/>
        <v>1321</v>
      </c>
      <c r="M123" s="14">
        <f>IF(OR(ISERROR(FIND(DBCS(検索!C$3),DBCS(B123))),検索!C$3=""),0,1)</f>
        <v>0</v>
      </c>
      <c r="N123" s="15">
        <f>IF(OR(ISERROR(FIND(DBCS(検索!D$3),DBCS(C123))),検索!D$3=""),0,1)</f>
        <v>0</v>
      </c>
      <c r="O123" s="15">
        <f>IF(OR(ISERROR(FIND(検索!E$3,D123)),検索!E$3=""),0,1)</f>
        <v>0</v>
      </c>
      <c r="P123" s="13">
        <f>IF(OR(ISERROR(FIND(検索!F$3,E123)),検索!F$3=""),0,1)</f>
        <v>0</v>
      </c>
      <c r="Q123" s="13">
        <f>IF(OR(ISERROR(FIND(検索!G$3,F123)),検索!G$3=""),0,1)</f>
        <v>0</v>
      </c>
      <c r="R123" s="13">
        <f>IF(OR(検索!J$3="00000",M123&amp;N123&amp;O123&amp;P123&amp;Q123&lt;&gt;検索!J$3),0,1)</f>
        <v>0</v>
      </c>
      <c r="S123" s="13">
        <f t="shared" si="7"/>
        <v>0</v>
      </c>
      <c r="T123" s="14">
        <f>IF(OR(ISERROR(FIND(DBCS(検索!C$5),DBCS(B123))),検索!C$5=""),0,1)</f>
        <v>0</v>
      </c>
      <c r="U123" s="15">
        <f>IF(OR(ISERROR(FIND(DBCS(検索!D$5),DBCS(C123))),検索!D$5=""),0,1)</f>
        <v>0</v>
      </c>
      <c r="V123" s="15">
        <f>IF(OR(ISERROR(FIND(検索!E$5,D123)),検索!E$5=""),0,1)</f>
        <v>0</v>
      </c>
      <c r="W123" s="15">
        <f>IF(OR(ISERROR(FIND(検索!F$5,E123)),検索!F$5=""),0,1)</f>
        <v>0</v>
      </c>
      <c r="X123" s="15">
        <f>IF(OR(ISERROR(FIND(検索!G$5,F123)),検索!G$5=""),0,1)</f>
        <v>0</v>
      </c>
      <c r="Y123" s="13">
        <f>IF(OR(検索!J$5="00000",T123&amp;U123&amp;V123&amp;W123&amp;X123&lt;&gt;検索!J$5),0,1)</f>
        <v>0</v>
      </c>
      <c r="Z123" s="16">
        <f t="shared" si="8"/>
        <v>0</v>
      </c>
      <c r="AA123" s="13">
        <f>IF(OR(ISERROR(FIND(DBCS(検索!C$7),DBCS(B123))),検索!C$7=""),0,1)</f>
        <v>0</v>
      </c>
      <c r="AB123" s="13">
        <f>IF(OR(ISERROR(FIND(DBCS(検索!D$7),DBCS(C123))),検索!D$7=""),0,1)</f>
        <v>0</v>
      </c>
      <c r="AC123" s="13">
        <f>IF(OR(ISERROR(FIND(検索!E$7,D123)),検索!E$7=""),0,1)</f>
        <v>0</v>
      </c>
      <c r="AD123" s="13">
        <f>IF(OR(ISERROR(FIND(検索!F$7,E123)),検索!F$7=""),0,1)</f>
        <v>0</v>
      </c>
      <c r="AE123" s="13">
        <f>IF(OR(ISERROR(FIND(検索!G$7,F123)),検索!G$7=""),0,1)</f>
        <v>0</v>
      </c>
      <c r="AF123" s="15">
        <f>IF(OR(検索!J$7="00000",AA123&amp;AB123&amp;AC123&amp;AD123&amp;AE123&lt;&gt;検索!J$7),0,1)</f>
        <v>0</v>
      </c>
      <c r="AG123" s="16">
        <f t="shared" si="9"/>
        <v>0</v>
      </c>
      <c r="AH123" s="13">
        <f>IF(検索!K$3=0,R123,S123)</f>
        <v>0</v>
      </c>
      <c r="AI123" s="13">
        <f>IF(検索!K$5=0,Y123,Z123)</f>
        <v>0</v>
      </c>
      <c r="AJ123" s="13">
        <f>IF(検索!K$7=0,AF123,AG123)</f>
        <v>0</v>
      </c>
      <c r="AK123" s="20">
        <f>IF(IF(検索!J$5="00000",AH123,IF(検索!K$4=0,AH123+AI123,AH123*AI123)*IF(AND(検索!K$6=1,検索!J$7&lt;&gt;"00000"),AJ123,1)+IF(AND(検索!K$6=0,検索!J$7&lt;&gt;"00000"),AJ123,0))&gt;0,MAX($AK$2:AK122)+1,0)</f>
        <v>0</v>
      </c>
    </row>
    <row r="124" spans="1:37" ht="12.6" customHeight="1" x14ac:dyDescent="0.15">
      <c r="A124" s="9">
        <v>1332</v>
      </c>
      <c r="B124" s="2" t="s">
        <v>918</v>
      </c>
      <c r="C124" s="2" t="s">
        <v>545</v>
      </c>
      <c r="D124" s="2" t="s">
        <v>673</v>
      </c>
      <c r="E124" s="10" t="s">
        <v>69</v>
      </c>
      <c r="F124" s="11" t="s">
        <v>919</v>
      </c>
      <c r="G124" s="2">
        <v>123</v>
      </c>
      <c r="H124" s="153">
        <f t="shared" si="5"/>
        <v>50000</v>
      </c>
      <c r="I124" s="23"/>
      <c r="J124" s="158">
        <f>IFERROR(INDEX(単価!D$3:G$16,MATCH(D124,単価!B$3:B$16,0),1+((I124&gt;29)+(I124&gt;59)+(I124&gt;89))*INDEX(単価!A:A,MATCH(D124,単価!B:B,0))),0)</f>
        <v>50000</v>
      </c>
      <c r="K124" s="153" t="str">
        <f>IFERROR(INDEX(単価!C:C,MATCH(D124,単価!B:B,0))&amp;IF(INDEX(単価!A:A,MATCH(D124,単価!B:B,0))=1,"（"&amp;INDEX(単価!D$2:G$2,1,1+(I124&gt;29)+(I124&gt;59)+(I124&gt;89))&amp;"）",""),D124)</f>
        <v>居宅介護</v>
      </c>
      <c r="L124" s="2">
        <f t="shared" ca="1" si="6"/>
        <v>1339</v>
      </c>
      <c r="M124" s="14">
        <f>IF(OR(ISERROR(FIND(DBCS(検索!C$3),DBCS(B124))),検索!C$3=""),0,1)</f>
        <v>0</v>
      </c>
      <c r="N124" s="15">
        <f>IF(OR(ISERROR(FIND(DBCS(検索!D$3),DBCS(C124))),検索!D$3=""),0,1)</f>
        <v>0</v>
      </c>
      <c r="O124" s="15">
        <f>IF(OR(ISERROR(FIND(検索!E$3,D124)),検索!E$3=""),0,1)</f>
        <v>0</v>
      </c>
      <c r="P124" s="13">
        <f>IF(OR(ISERROR(FIND(検索!F$3,E124)),検索!F$3=""),0,1)</f>
        <v>0</v>
      </c>
      <c r="Q124" s="13">
        <f>IF(OR(ISERROR(FIND(検索!G$3,F124)),検索!G$3=""),0,1)</f>
        <v>0</v>
      </c>
      <c r="R124" s="13">
        <f>IF(OR(検索!J$3="00000",M124&amp;N124&amp;O124&amp;P124&amp;Q124&lt;&gt;検索!J$3),0,1)</f>
        <v>0</v>
      </c>
      <c r="S124" s="13">
        <f t="shared" si="7"/>
        <v>0</v>
      </c>
      <c r="T124" s="14">
        <f>IF(OR(ISERROR(FIND(DBCS(検索!C$5),DBCS(B124))),検索!C$5=""),0,1)</f>
        <v>0</v>
      </c>
      <c r="U124" s="15">
        <f>IF(OR(ISERROR(FIND(DBCS(検索!D$5),DBCS(C124))),検索!D$5=""),0,1)</f>
        <v>0</v>
      </c>
      <c r="V124" s="15">
        <f>IF(OR(ISERROR(FIND(検索!E$5,D124)),検索!E$5=""),0,1)</f>
        <v>0</v>
      </c>
      <c r="W124" s="15">
        <f>IF(OR(ISERROR(FIND(検索!F$5,E124)),検索!F$5=""),0,1)</f>
        <v>0</v>
      </c>
      <c r="X124" s="15">
        <f>IF(OR(ISERROR(FIND(検索!G$5,F124)),検索!G$5=""),0,1)</f>
        <v>0</v>
      </c>
      <c r="Y124" s="13">
        <f>IF(OR(検索!J$5="00000",T124&amp;U124&amp;V124&amp;W124&amp;X124&lt;&gt;検索!J$5),0,1)</f>
        <v>0</v>
      </c>
      <c r="Z124" s="16">
        <f t="shared" si="8"/>
        <v>0</v>
      </c>
      <c r="AA124" s="13">
        <f>IF(OR(ISERROR(FIND(DBCS(検索!C$7),DBCS(B124))),検索!C$7=""),0,1)</f>
        <v>0</v>
      </c>
      <c r="AB124" s="13">
        <f>IF(OR(ISERROR(FIND(DBCS(検索!D$7),DBCS(C124))),検索!D$7=""),0,1)</f>
        <v>0</v>
      </c>
      <c r="AC124" s="13">
        <f>IF(OR(ISERROR(FIND(検索!E$7,D124)),検索!E$7=""),0,1)</f>
        <v>0</v>
      </c>
      <c r="AD124" s="13">
        <f>IF(OR(ISERROR(FIND(検索!F$7,E124)),検索!F$7=""),0,1)</f>
        <v>0</v>
      </c>
      <c r="AE124" s="13">
        <f>IF(OR(ISERROR(FIND(検索!G$7,F124)),検索!G$7=""),0,1)</f>
        <v>0</v>
      </c>
      <c r="AF124" s="15">
        <f>IF(OR(検索!J$7="00000",AA124&amp;AB124&amp;AC124&amp;AD124&amp;AE124&lt;&gt;検索!J$7),0,1)</f>
        <v>0</v>
      </c>
      <c r="AG124" s="16">
        <f t="shared" si="9"/>
        <v>0</v>
      </c>
      <c r="AH124" s="13">
        <f>IF(検索!K$3=0,R124,S124)</f>
        <v>0</v>
      </c>
      <c r="AI124" s="13">
        <f>IF(検索!K$5=0,Y124,Z124)</f>
        <v>0</v>
      </c>
      <c r="AJ124" s="13">
        <f>IF(検索!K$7=0,AF124,AG124)</f>
        <v>0</v>
      </c>
      <c r="AK124" s="20">
        <f>IF(IF(検索!J$5="00000",AH124,IF(検索!K$4=0,AH124+AI124,AH124*AI124)*IF(AND(検索!K$6=1,検索!J$7&lt;&gt;"00000"),AJ124,1)+IF(AND(検索!K$6=0,検索!J$7&lt;&gt;"00000"),AJ124,0))&gt;0,MAX($AK$2:AK123)+1,0)</f>
        <v>0</v>
      </c>
    </row>
    <row r="125" spans="1:37" ht="12.6" customHeight="1" x14ac:dyDescent="0.15">
      <c r="A125" s="9">
        <v>1346</v>
      </c>
      <c r="B125" s="2" t="s">
        <v>920</v>
      </c>
      <c r="C125" s="2" t="s">
        <v>394</v>
      </c>
      <c r="D125" s="2" t="s">
        <v>673</v>
      </c>
      <c r="E125" s="10" t="s">
        <v>94</v>
      </c>
      <c r="F125" s="11" t="s">
        <v>921</v>
      </c>
      <c r="G125" s="2">
        <v>124</v>
      </c>
      <c r="H125" s="153">
        <f t="shared" si="5"/>
        <v>300000</v>
      </c>
      <c r="I125" s="23"/>
      <c r="J125" s="158">
        <f>IFERROR(INDEX(単価!D$3:G$16,MATCH(D125,単価!B$3:B$16,0),1+((I125&gt;29)+(I125&gt;59)+(I125&gt;89))*INDEX(単価!A:A,MATCH(D125,単価!B:B,0))),0)</f>
        <v>50000</v>
      </c>
      <c r="K125" s="153" t="str">
        <f>IFERROR(INDEX(単価!C:C,MATCH(D125,単価!B:B,0))&amp;IF(INDEX(単価!A:A,MATCH(D125,単価!B:B,0))=1,"（"&amp;INDEX(単価!D$2:G$2,1,1+(I125&gt;29)+(I125&gt;59)+(I125&gt;89))&amp;"）",""),D125)</f>
        <v>居宅介護</v>
      </c>
      <c r="L125" s="2">
        <f t="shared" ca="1" si="6"/>
        <v>1349</v>
      </c>
      <c r="M125" s="14">
        <f>IF(OR(ISERROR(FIND(DBCS(検索!C$3),DBCS(B125))),検索!C$3=""),0,1)</f>
        <v>0</v>
      </c>
      <c r="N125" s="15">
        <f>IF(OR(ISERROR(FIND(DBCS(検索!D$3),DBCS(C125))),検索!D$3=""),0,1)</f>
        <v>0</v>
      </c>
      <c r="O125" s="15">
        <f>IF(OR(ISERROR(FIND(検索!E$3,D125)),検索!E$3=""),0,1)</f>
        <v>0</v>
      </c>
      <c r="P125" s="13">
        <f>IF(OR(ISERROR(FIND(検索!F$3,E125)),検索!F$3=""),0,1)</f>
        <v>0</v>
      </c>
      <c r="Q125" s="13">
        <f>IF(OR(ISERROR(FIND(検索!G$3,F125)),検索!G$3=""),0,1)</f>
        <v>0</v>
      </c>
      <c r="R125" s="13">
        <f>IF(OR(検索!J$3="00000",M125&amp;N125&amp;O125&amp;P125&amp;Q125&lt;&gt;検索!J$3),0,1)</f>
        <v>0</v>
      </c>
      <c r="S125" s="13">
        <f t="shared" si="7"/>
        <v>0</v>
      </c>
      <c r="T125" s="14">
        <f>IF(OR(ISERROR(FIND(DBCS(検索!C$5),DBCS(B125))),検索!C$5=""),0,1)</f>
        <v>0</v>
      </c>
      <c r="U125" s="15">
        <f>IF(OR(ISERROR(FIND(DBCS(検索!D$5),DBCS(C125))),検索!D$5=""),0,1)</f>
        <v>0</v>
      </c>
      <c r="V125" s="15">
        <f>IF(OR(ISERROR(FIND(検索!E$5,D125)),検索!E$5=""),0,1)</f>
        <v>0</v>
      </c>
      <c r="W125" s="15">
        <f>IF(OR(ISERROR(FIND(検索!F$5,E125)),検索!F$5=""),0,1)</f>
        <v>0</v>
      </c>
      <c r="X125" s="15">
        <f>IF(OR(ISERROR(FIND(検索!G$5,F125)),検索!G$5=""),0,1)</f>
        <v>0</v>
      </c>
      <c r="Y125" s="13">
        <f>IF(OR(検索!J$5="00000",T125&amp;U125&amp;V125&amp;W125&amp;X125&lt;&gt;検索!J$5),0,1)</f>
        <v>0</v>
      </c>
      <c r="Z125" s="16">
        <f t="shared" si="8"/>
        <v>0</v>
      </c>
      <c r="AA125" s="13">
        <f>IF(OR(ISERROR(FIND(DBCS(検索!C$7),DBCS(B125))),検索!C$7=""),0,1)</f>
        <v>0</v>
      </c>
      <c r="AB125" s="13">
        <f>IF(OR(ISERROR(FIND(DBCS(検索!D$7),DBCS(C125))),検索!D$7=""),0,1)</f>
        <v>0</v>
      </c>
      <c r="AC125" s="13">
        <f>IF(OR(ISERROR(FIND(検索!E$7,D125)),検索!E$7=""),0,1)</f>
        <v>0</v>
      </c>
      <c r="AD125" s="13">
        <f>IF(OR(ISERROR(FIND(検索!F$7,E125)),検索!F$7=""),0,1)</f>
        <v>0</v>
      </c>
      <c r="AE125" s="13">
        <f>IF(OR(ISERROR(FIND(検索!G$7,F125)),検索!G$7=""),0,1)</f>
        <v>0</v>
      </c>
      <c r="AF125" s="15">
        <f>IF(OR(検索!J$7="00000",AA125&amp;AB125&amp;AC125&amp;AD125&amp;AE125&lt;&gt;検索!J$7),0,1)</f>
        <v>0</v>
      </c>
      <c r="AG125" s="16">
        <f t="shared" si="9"/>
        <v>0</v>
      </c>
      <c r="AH125" s="13">
        <f>IF(検索!K$3=0,R125,S125)</f>
        <v>0</v>
      </c>
      <c r="AI125" s="13">
        <f>IF(検索!K$5=0,Y125,Z125)</f>
        <v>0</v>
      </c>
      <c r="AJ125" s="13">
        <f>IF(検索!K$7=0,AF125,AG125)</f>
        <v>0</v>
      </c>
      <c r="AK125" s="20">
        <f>IF(IF(検索!J$5="00000",AH125,IF(検索!K$4=0,AH125+AI125,AH125*AI125)*IF(AND(検索!K$6=1,検索!J$7&lt;&gt;"00000"),AJ125,1)+IF(AND(検索!K$6=0,検索!J$7&lt;&gt;"00000"),AJ125,0))&gt;0,MAX($AK$2:AK124)+1,0)</f>
        <v>0</v>
      </c>
    </row>
    <row r="126" spans="1:37" ht="12.6" customHeight="1" x14ac:dyDescent="0.15">
      <c r="A126" s="9">
        <v>1352</v>
      </c>
      <c r="B126" s="2" t="s">
        <v>922</v>
      </c>
      <c r="C126" s="2" t="s">
        <v>577</v>
      </c>
      <c r="D126" s="2" t="s">
        <v>673</v>
      </c>
      <c r="E126" s="10" t="s">
        <v>90</v>
      </c>
      <c r="F126" s="11" t="s">
        <v>923</v>
      </c>
      <c r="G126" s="2">
        <v>125</v>
      </c>
      <c r="H126" s="153">
        <f t="shared" si="5"/>
        <v>50000</v>
      </c>
      <c r="I126" s="23"/>
      <c r="J126" s="158">
        <f>IFERROR(INDEX(単価!D$3:G$16,MATCH(D126,単価!B$3:B$16,0),1+((I126&gt;29)+(I126&gt;59)+(I126&gt;89))*INDEX(単価!A:A,MATCH(D126,単価!B:B,0))),0)</f>
        <v>50000</v>
      </c>
      <c r="K126" s="153" t="str">
        <f>IFERROR(INDEX(単価!C:C,MATCH(D126,単価!B:B,0))&amp;IF(INDEX(単価!A:A,MATCH(D126,単価!B:B,0))=1,"（"&amp;INDEX(単価!D$2:G$2,1,1+(I126&gt;29)+(I126&gt;59)+(I126&gt;89))&amp;"）",""),D126)</f>
        <v>居宅介護</v>
      </c>
      <c r="L126" s="2">
        <f t="shared" ca="1" si="6"/>
        <v>1358</v>
      </c>
      <c r="M126" s="14">
        <f>IF(OR(ISERROR(FIND(DBCS(検索!C$3),DBCS(B126))),検索!C$3=""),0,1)</f>
        <v>0</v>
      </c>
      <c r="N126" s="15">
        <f>IF(OR(ISERROR(FIND(DBCS(検索!D$3),DBCS(C126))),検索!D$3=""),0,1)</f>
        <v>0</v>
      </c>
      <c r="O126" s="15">
        <f>IF(OR(ISERROR(FIND(検索!E$3,D126)),検索!E$3=""),0,1)</f>
        <v>0</v>
      </c>
      <c r="P126" s="13">
        <f>IF(OR(ISERROR(FIND(検索!F$3,E126)),検索!F$3=""),0,1)</f>
        <v>0</v>
      </c>
      <c r="Q126" s="13">
        <f>IF(OR(ISERROR(FIND(検索!G$3,F126)),検索!G$3=""),0,1)</f>
        <v>0</v>
      </c>
      <c r="R126" s="13">
        <f>IF(OR(検索!J$3="00000",M126&amp;N126&amp;O126&amp;P126&amp;Q126&lt;&gt;検索!J$3),0,1)</f>
        <v>0</v>
      </c>
      <c r="S126" s="13">
        <f t="shared" si="7"/>
        <v>0</v>
      </c>
      <c r="T126" s="14">
        <f>IF(OR(ISERROR(FIND(DBCS(検索!C$5),DBCS(B126))),検索!C$5=""),0,1)</f>
        <v>0</v>
      </c>
      <c r="U126" s="15">
        <f>IF(OR(ISERROR(FIND(DBCS(検索!D$5),DBCS(C126))),検索!D$5=""),0,1)</f>
        <v>0</v>
      </c>
      <c r="V126" s="15">
        <f>IF(OR(ISERROR(FIND(検索!E$5,D126)),検索!E$5=""),0,1)</f>
        <v>0</v>
      </c>
      <c r="W126" s="15">
        <f>IF(OR(ISERROR(FIND(検索!F$5,E126)),検索!F$5=""),0,1)</f>
        <v>0</v>
      </c>
      <c r="X126" s="15">
        <f>IF(OR(ISERROR(FIND(検索!G$5,F126)),検索!G$5=""),0,1)</f>
        <v>0</v>
      </c>
      <c r="Y126" s="13">
        <f>IF(OR(検索!J$5="00000",T126&amp;U126&amp;V126&amp;W126&amp;X126&lt;&gt;検索!J$5),0,1)</f>
        <v>0</v>
      </c>
      <c r="Z126" s="16">
        <f t="shared" si="8"/>
        <v>0</v>
      </c>
      <c r="AA126" s="13">
        <f>IF(OR(ISERROR(FIND(DBCS(検索!C$7),DBCS(B126))),検索!C$7=""),0,1)</f>
        <v>0</v>
      </c>
      <c r="AB126" s="13">
        <f>IF(OR(ISERROR(FIND(DBCS(検索!D$7),DBCS(C126))),検索!D$7=""),0,1)</f>
        <v>0</v>
      </c>
      <c r="AC126" s="13">
        <f>IF(OR(ISERROR(FIND(検索!E$7,D126)),検索!E$7=""),0,1)</f>
        <v>0</v>
      </c>
      <c r="AD126" s="13">
        <f>IF(OR(ISERROR(FIND(検索!F$7,E126)),検索!F$7=""),0,1)</f>
        <v>0</v>
      </c>
      <c r="AE126" s="13">
        <f>IF(OR(ISERROR(FIND(検索!G$7,F126)),検索!G$7=""),0,1)</f>
        <v>0</v>
      </c>
      <c r="AF126" s="15">
        <f>IF(OR(検索!J$7="00000",AA126&amp;AB126&amp;AC126&amp;AD126&amp;AE126&lt;&gt;検索!J$7),0,1)</f>
        <v>0</v>
      </c>
      <c r="AG126" s="16">
        <f t="shared" si="9"/>
        <v>0</v>
      </c>
      <c r="AH126" s="13">
        <f>IF(検索!K$3=0,R126,S126)</f>
        <v>0</v>
      </c>
      <c r="AI126" s="13">
        <f>IF(検索!K$5=0,Y126,Z126)</f>
        <v>0</v>
      </c>
      <c r="AJ126" s="13">
        <f>IF(検索!K$7=0,AF126,AG126)</f>
        <v>0</v>
      </c>
      <c r="AK126" s="20">
        <f>IF(IF(検索!J$5="00000",AH126,IF(検索!K$4=0,AH126+AI126,AH126*AI126)*IF(AND(検索!K$6=1,検索!J$7&lt;&gt;"00000"),AJ126,1)+IF(AND(検索!K$6=0,検索!J$7&lt;&gt;"00000"),AJ126,0))&gt;0,MAX($AK$2:AK125)+1,0)</f>
        <v>0</v>
      </c>
    </row>
    <row r="127" spans="1:37" ht="12.6" customHeight="1" x14ac:dyDescent="0.15">
      <c r="A127" s="9">
        <v>1361</v>
      </c>
      <c r="B127" s="2" t="s">
        <v>924</v>
      </c>
      <c r="C127" s="2" t="s">
        <v>636</v>
      </c>
      <c r="D127" s="2" t="s">
        <v>673</v>
      </c>
      <c r="E127" s="10" t="s">
        <v>135</v>
      </c>
      <c r="F127" s="11" t="s">
        <v>925</v>
      </c>
      <c r="G127" s="2">
        <v>126</v>
      </c>
      <c r="H127" s="153">
        <f t="shared" si="5"/>
        <v>50000</v>
      </c>
      <c r="I127" s="23"/>
      <c r="J127" s="158">
        <f>IFERROR(INDEX(単価!D$3:G$16,MATCH(D127,単価!B$3:B$16,0),1+((I127&gt;29)+(I127&gt;59)+(I127&gt;89))*INDEX(単価!A:A,MATCH(D127,単価!B:B,0))),0)</f>
        <v>50000</v>
      </c>
      <c r="K127" s="153" t="str">
        <f>IFERROR(INDEX(単価!C:C,MATCH(D127,単価!B:B,0))&amp;IF(INDEX(単価!A:A,MATCH(D127,単価!B:B,0))=1,"（"&amp;INDEX(単価!D$2:G$2,1,1+(I127&gt;29)+(I127&gt;59)+(I127&gt;89))&amp;"）",""),D127)</f>
        <v>居宅介護</v>
      </c>
      <c r="L127" s="2">
        <f t="shared" ca="1" si="6"/>
        <v>1364</v>
      </c>
      <c r="M127" s="14">
        <f>IF(OR(ISERROR(FIND(DBCS(検索!C$3),DBCS(B127))),検索!C$3=""),0,1)</f>
        <v>0</v>
      </c>
      <c r="N127" s="15">
        <f>IF(OR(ISERROR(FIND(DBCS(検索!D$3),DBCS(C127))),検索!D$3=""),0,1)</f>
        <v>0</v>
      </c>
      <c r="O127" s="15">
        <f>IF(OR(ISERROR(FIND(検索!E$3,D127)),検索!E$3=""),0,1)</f>
        <v>0</v>
      </c>
      <c r="P127" s="13">
        <f>IF(OR(ISERROR(FIND(検索!F$3,E127)),検索!F$3=""),0,1)</f>
        <v>0</v>
      </c>
      <c r="Q127" s="13">
        <f>IF(OR(ISERROR(FIND(検索!G$3,F127)),検索!G$3=""),0,1)</f>
        <v>0</v>
      </c>
      <c r="R127" s="13">
        <f>IF(OR(検索!J$3="00000",M127&amp;N127&amp;O127&amp;P127&amp;Q127&lt;&gt;検索!J$3),0,1)</f>
        <v>0</v>
      </c>
      <c r="S127" s="13">
        <f t="shared" si="7"/>
        <v>0</v>
      </c>
      <c r="T127" s="14">
        <f>IF(OR(ISERROR(FIND(DBCS(検索!C$5),DBCS(B127))),検索!C$5=""),0,1)</f>
        <v>0</v>
      </c>
      <c r="U127" s="15">
        <f>IF(OR(ISERROR(FIND(DBCS(検索!D$5),DBCS(C127))),検索!D$5=""),0,1)</f>
        <v>0</v>
      </c>
      <c r="V127" s="15">
        <f>IF(OR(ISERROR(FIND(検索!E$5,D127)),検索!E$5=""),0,1)</f>
        <v>0</v>
      </c>
      <c r="W127" s="15">
        <f>IF(OR(ISERROR(FIND(検索!F$5,E127)),検索!F$5=""),0,1)</f>
        <v>0</v>
      </c>
      <c r="X127" s="15">
        <f>IF(OR(ISERROR(FIND(検索!G$5,F127)),検索!G$5=""),0,1)</f>
        <v>0</v>
      </c>
      <c r="Y127" s="13">
        <f>IF(OR(検索!J$5="00000",T127&amp;U127&amp;V127&amp;W127&amp;X127&lt;&gt;検索!J$5),0,1)</f>
        <v>0</v>
      </c>
      <c r="Z127" s="16">
        <f t="shared" si="8"/>
        <v>0</v>
      </c>
      <c r="AA127" s="13">
        <f>IF(OR(ISERROR(FIND(DBCS(検索!C$7),DBCS(B127))),検索!C$7=""),0,1)</f>
        <v>0</v>
      </c>
      <c r="AB127" s="13">
        <f>IF(OR(ISERROR(FIND(DBCS(検索!D$7),DBCS(C127))),検索!D$7=""),0,1)</f>
        <v>0</v>
      </c>
      <c r="AC127" s="13">
        <f>IF(OR(ISERROR(FIND(検索!E$7,D127)),検索!E$7=""),0,1)</f>
        <v>0</v>
      </c>
      <c r="AD127" s="13">
        <f>IF(OR(ISERROR(FIND(検索!F$7,E127)),検索!F$7=""),0,1)</f>
        <v>0</v>
      </c>
      <c r="AE127" s="13">
        <f>IF(OR(ISERROR(FIND(検索!G$7,F127)),検索!G$7=""),0,1)</f>
        <v>0</v>
      </c>
      <c r="AF127" s="15">
        <f>IF(OR(検索!J$7="00000",AA127&amp;AB127&amp;AC127&amp;AD127&amp;AE127&lt;&gt;検索!J$7),0,1)</f>
        <v>0</v>
      </c>
      <c r="AG127" s="16">
        <f t="shared" si="9"/>
        <v>0</v>
      </c>
      <c r="AH127" s="13">
        <f>IF(検索!K$3=0,R127,S127)</f>
        <v>0</v>
      </c>
      <c r="AI127" s="13">
        <f>IF(検索!K$5=0,Y127,Z127)</f>
        <v>0</v>
      </c>
      <c r="AJ127" s="13">
        <f>IF(検索!K$7=0,AF127,AG127)</f>
        <v>0</v>
      </c>
      <c r="AK127" s="20">
        <f>IF(IF(検索!J$5="00000",AH127,IF(検索!K$4=0,AH127+AI127,AH127*AI127)*IF(AND(検索!K$6=1,検索!J$7&lt;&gt;"00000"),AJ127,1)+IF(AND(検索!K$6=0,検索!J$7&lt;&gt;"00000"),AJ127,0))&gt;0,MAX($AK$2:AK126)+1,0)</f>
        <v>0</v>
      </c>
    </row>
    <row r="128" spans="1:37" ht="12.6" customHeight="1" x14ac:dyDescent="0.15">
      <c r="A128" s="9">
        <v>1374</v>
      </c>
      <c r="B128" s="2" t="s">
        <v>926</v>
      </c>
      <c r="C128" s="2" t="s">
        <v>401</v>
      </c>
      <c r="D128" s="2" t="s">
        <v>673</v>
      </c>
      <c r="E128" s="10" t="s">
        <v>82</v>
      </c>
      <c r="F128" s="11" t="s">
        <v>927</v>
      </c>
      <c r="G128" s="2">
        <v>127</v>
      </c>
      <c r="H128" s="153">
        <f t="shared" si="5"/>
        <v>50000</v>
      </c>
      <c r="I128" s="23"/>
      <c r="J128" s="158">
        <f>IFERROR(INDEX(単価!D$3:G$16,MATCH(D128,単価!B$3:B$16,0),1+((I128&gt;29)+(I128&gt;59)+(I128&gt;89))*INDEX(単価!A:A,MATCH(D128,単価!B:B,0))),0)</f>
        <v>50000</v>
      </c>
      <c r="K128" s="153" t="str">
        <f>IFERROR(INDEX(単価!C:C,MATCH(D128,単価!B:B,0))&amp;IF(INDEX(単価!A:A,MATCH(D128,単価!B:B,0))=1,"（"&amp;INDEX(単価!D$2:G$2,1,1+(I128&gt;29)+(I128&gt;59)+(I128&gt;89))&amp;"）",""),D128)</f>
        <v>居宅介護</v>
      </c>
      <c r="L128" s="2">
        <f t="shared" ca="1" si="6"/>
        <v>1378</v>
      </c>
      <c r="M128" s="14">
        <f>IF(OR(ISERROR(FIND(DBCS(検索!C$3),DBCS(B128))),検索!C$3=""),0,1)</f>
        <v>0</v>
      </c>
      <c r="N128" s="15">
        <f>IF(OR(ISERROR(FIND(DBCS(検索!D$3),DBCS(C128))),検索!D$3=""),0,1)</f>
        <v>0</v>
      </c>
      <c r="O128" s="15">
        <f>IF(OR(ISERROR(FIND(検索!E$3,D128)),検索!E$3=""),0,1)</f>
        <v>0</v>
      </c>
      <c r="P128" s="13">
        <f>IF(OR(ISERROR(FIND(検索!F$3,E128)),検索!F$3=""),0,1)</f>
        <v>0</v>
      </c>
      <c r="Q128" s="13">
        <f>IF(OR(ISERROR(FIND(検索!G$3,F128)),検索!G$3=""),0,1)</f>
        <v>0</v>
      </c>
      <c r="R128" s="13">
        <f>IF(OR(検索!J$3="00000",M128&amp;N128&amp;O128&amp;P128&amp;Q128&lt;&gt;検索!J$3),0,1)</f>
        <v>0</v>
      </c>
      <c r="S128" s="13">
        <f t="shared" si="7"/>
        <v>0</v>
      </c>
      <c r="T128" s="14">
        <f>IF(OR(ISERROR(FIND(DBCS(検索!C$5),DBCS(B128))),検索!C$5=""),0,1)</f>
        <v>0</v>
      </c>
      <c r="U128" s="15">
        <f>IF(OR(ISERROR(FIND(DBCS(検索!D$5),DBCS(C128))),検索!D$5=""),0,1)</f>
        <v>0</v>
      </c>
      <c r="V128" s="15">
        <f>IF(OR(ISERROR(FIND(検索!E$5,D128)),検索!E$5=""),0,1)</f>
        <v>0</v>
      </c>
      <c r="W128" s="15">
        <f>IF(OR(ISERROR(FIND(検索!F$5,E128)),検索!F$5=""),0,1)</f>
        <v>0</v>
      </c>
      <c r="X128" s="15">
        <f>IF(OR(ISERROR(FIND(検索!G$5,F128)),検索!G$5=""),0,1)</f>
        <v>0</v>
      </c>
      <c r="Y128" s="13">
        <f>IF(OR(検索!J$5="00000",T128&amp;U128&amp;V128&amp;W128&amp;X128&lt;&gt;検索!J$5),0,1)</f>
        <v>0</v>
      </c>
      <c r="Z128" s="16">
        <f t="shared" si="8"/>
        <v>0</v>
      </c>
      <c r="AA128" s="13">
        <f>IF(OR(ISERROR(FIND(DBCS(検索!C$7),DBCS(B128))),検索!C$7=""),0,1)</f>
        <v>0</v>
      </c>
      <c r="AB128" s="13">
        <f>IF(OR(ISERROR(FIND(DBCS(検索!D$7),DBCS(C128))),検索!D$7=""),0,1)</f>
        <v>0</v>
      </c>
      <c r="AC128" s="13">
        <f>IF(OR(ISERROR(FIND(検索!E$7,D128)),検索!E$7=""),0,1)</f>
        <v>0</v>
      </c>
      <c r="AD128" s="13">
        <f>IF(OR(ISERROR(FIND(検索!F$7,E128)),検索!F$7=""),0,1)</f>
        <v>0</v>
      </c>
      <c r="AE128" s="13">
        <f>IF(OR(ISERROR(FIND(検索!G$7,F128)),検索!G$7=""),0,1)</f>
        <v>0</v>
      </c>
      <c r="AF128" s="15">
        <f>IF(OR(検索!J$7="00000",AA128&amp;AB128&amp;AC128&amp;AD128&amp;AE128&lt;&gt;検索!J$7),0,1)</f>
        <v>0</v>
      </c>
      <c r="AG128" s="16">
        <f t="shared" si="9"/>
        <v>0</v>
      </c>
      <c r="AH128" s="13">
        <f>IF(検索!K$3=0,R128,S128)</f>
        <v>0</v>
      </c>
      <c r="AI128" s="13">
        <f>IF(検索!K$5=0,Y128,Z128)</f>
        <v>0</v>
      </c>
      <c r="AJ128" s="13">
        <f>IF(検索!K$7=0,AF128,AG128)</f>
        <v>0</v>
      </c>
      <c r="AK128" s="20">
        <f>IF(IF(検索!J$5="00000",AH128,IF(検索!K$4=0,AH128+AI128,AH128*AI128)*IF(AND(検索!K$6=1,検索!J$7&lt;&gt;"00000"),AJ128,1)+IF(AND(検索!K$6=0,検索!J$7&lt;&gt;"00000"),AJ128,0))&gt;0,MAX($AK$2:AK127)+1,0)</f>
        <v>0</v>
      </c>
    </row>
    <row r="129" spans="1:37" ht="12.6" customHeight="1" x14ac:dyDescent="0.15">
      <c r="A129" s="9">
        <v>1382</v>
      </c>
      <c r="B129" s="2" t="s">
        <v>928</v>
      </c>
      <c r="C129" s="2" t="s">
        <v>396</v>
      </c>
      <c r="D129" s="2" t="s">
        <v>673</v>
      </c>
      <c r="E129" s="10" t="s">
        <v>98</v>
      </c>
      <c r="F129" s="11" t="s">
        <v>929</v>
      </c>
      <c r="G129" s="2">
        <v>128</v>
      </c>
      <c r="H129" s="153">
        <f t="shared" si="5"/>
        <v>800000</v>
      </c>
      <c r="I129" s="23"/>
      <c r="J129" s="158">
        <f>IFERROR(INDEX(単価!D$3:G$16,MATCH(D129,単価!B$3:B$16,0),1+((I129&gt;29)+(I129&gt;59)+(I129&gt;89))*INDEX(単価!A:A,MATCH(D129,単価!B:B,0))),0)</f>
        <v>50000</v>
      </c>
      <c r="K129" s="153" t="str">
        <f>IFERROR(INDEX(単価!C:C,MATCH(D129,単価!B:B,0))&amp;IF(INDEX(単価!A:A,MATCH(D129,単価!B:B,0))=1,"（"&amp;INDEX(単価!D$2:G$2,1,1+(I129&gt;29)+(I129&gt;59)+(I129&gt;89))&amp;"）",""),D129)</f>
        <v>居宅介護</v>
      </c>
      <c r="L129" s="2">
        <f t="shared" ca="1" si="6"/>
        <v>1384</v>
      </c>
      <c r="M129" s="14">
        <f>IF(OR(ISERROR(FIND(DBCS(検索!C$3),DBCS(B129))),検索!C$3=""),0,1)</f>
        <v>0</v>
      </c>
      <c r="N129" s="15">
        <f>IF(OR(ISERROR(FIND(DBCS(検索!D$3),DBCS(C129))),検索!D$3=""),0,1)</f>
        <v>0</v>
      </c>
      <c r="O129" s="15">
        <f>IF(OR(ISERROR(FIND(検索!E$3,D129)),検索!E$3=""),0,1)</f>
        <v>0</v>
      </c>
      <c r="P129" s="13">
        <f>IF(OR(ISERROR(FIND(検索!F$3,E129)),検索!F$3=""),0,1)</f>
        <v>0</v>
      </c>
      <c r="Q129" s="13">
        <f>IF(OR(ISERROR(FIND(検索!G$3,F129)),検索!G$3=""),0,1)</f>
        <v>0</v>
      </c>
      <c r="R129" s="13">
        <f>IF(OR(検索!J$3="00000",M129&amp;N129&amp;O129&amp;P129&amp;Q129&lt;&gt;検索!J$3),0,1)</f>
        <v>0</v>
      </c>
      <c r="S129" s="13">
        <f t="shared" si="7"/>
        <v>0</v>
      </c>
      <c r="T129" s="14">
        <f>IF(OR(ISERROR(FIND(DBCS(検索!C$5),DBCS(B129))),検索!C$5=""),0,1)</f>
        <v>0</v>
      </c>
      <c r="U129" s="15">
        <f>IF(OR(ISERROR(FIND(DBCS(検索!D$5),DBCS(C129))),検索!D$5=""),0,1)</f>
        <v>0</v>
      </c>
      <c r="V129" s="15">
        <f>IF(OR(ISERROR(FIND(検索!E$5,D129)),検索!E$5=""),0,1)</f>
        <v>0</v>
      </c>
      <c r="W129" s="15">
        <f>IF(OR(ISERROR(FIND(検索!F$5,E129)),検索!F$5=""),0,1)</f>
        <v>0</v>
      </c>
      <c r="X129" s="15">
        <f>IF(OR(ISERROR(FIND(検索!G$5,F129)),検索!G$5=""),0,1)</f>
        <v>0</v>
      </c>
      <c r="Y129" s="13">
        <f>IF(OR(検索!J$5="00000",T129&amp;U129&amp;V129&amp;W129&amp;X129&lt;&gt;検索!J$5),0,1)</f>
        <v>0</v>
      </c>
      <c r="Z129" s="16">
        <f t="shared" si="8"/>
        <v>0</v>
      </c>
      <c r="AA129" s="13">
        <f>IF(OR(ISERROR(FIND(DBCS(検索!C$7),DBCS(B129))),検索!C$7=""),0,1)</f>
        <v>0</v>
      </c>
      <c r="AB129" s="13">
        <f>IF(OR(ISERROR(FIND(DBCS(検索!D$7),DBCS(C129))),検索!D$7=""),0,1)</f>
        <v>0</v>
      </c>
      <c r="AC129" s="13">
        <f>IF(OR(ISERROR(FIND(検索!E$7,D129)),検索!E$7=""),0,1)</f>
        <v>0</v>
      </c>
      <c r="AD129" s="13">
        <f>IF(OR(ISERROR(FIND(検索!F$7,E129)),検索!F$7=""),0,1)</f>
        <v>0</v>
      </c>
      <c r="AE129" s="13">
        <f>IF(OR(ISERROR(FIND(検索!G$7,F129)),検索!G$7=""),0,1)</f>
        <v>0</v>
      </c>
      <c r="AF129" s="15">
        <f>IF(OR(検索!J$7="00000",AA129&amp;AB129&amp;AC129&amp;AD129&amp;AE129&lt;&gt;検索!J$7),0,1)</f>
        <v>0</v>
      </c>
      <c r="AG129" s="16">
        <f t="shared" si="9"/>
        <v>0</v>
      </c>
      <c r="AH129" s="13">
        <f>IF(検索!K$3=0,R129,S129)</f>
        <v>0</v>
      </c>
      <c r="AI129" s="13">
        <f>IF(検索!K$5=0,Y129,Z129)</f>
        <v>0</v>
      </c>
      <c r="AJ129" s="13">
        <f>IF(検索!K$7=0,AF129,AG129)</f>
        <v>0</v>
      </c>
      <c r="AK129" s="20">
        <f>IF(IF(検索!J$5="00000",AH129,IF(検索!K$4=0,AH129+AI129,AH129*AI129)*IF(AND(検索!K$6=1,検索!J$7&lt;&gt;"00000"),AJ129,1)+IF(AND(検索!K$6=0,検索!J$7&lt;&gt;"00000"),AJ129,0))&gt;0,MAX($AK$2:AK128)+1,0)</f>
        <v>0</v>
      </c>
    </row>
    <row r="130" spans="1:37" ht="12.6" customHeight="1" x14ac:dyDescent="0.15">
      <c r="A130" s="9">
        <v>1397</v>
      </c>
      <c r="B130" s="2" t="s">
        <v>930</v>
      </c>
      <c r="C130" s="2" t="s">
        <v>397</v>
      </c>
      <c r="D130" s="2" t="s">
        <v>673</v>
      </c>
      <c r="E130" s="10" t="s">
        <v>73</v>
      </c>
      <c r="F130" s="11" t="s">
        <v>931</v>
      </c>
      <c r="G130" s="2">
        <v>129</v>
      </c>
      <c r="H130" s="153">
        <f t="shared" ref="H130:H193" si="10">SUMIF(B$2:B$1177,B130,J$2:J$1177)</f>
        <v>50000</v>
      </c>
      <c r="I130" s="23"/>
      <c r="J130" s="158">
        <f>IFERROR(INDEX(単価!D$3:G$16,MATCH(D130,単価!B$3:B$16,0),1+((I130&gt;29)+(I130&gt;59)+(I130&gt;89))*INDEX(単価!A:A,MATCH(D130,単価!B:B,0))),0)</f>
        <v>50000</v>
      </c>
      <c r="K130" s="153" t="str">
        <f>IFERROR(INDEX(単価!C:C,MATCH(D130,単価!B:B,0))&amp;IF(INDEX(単価!A:A,MATCH(D130,単価!B:B,0))=1,"（"&amp;INDEX(単価!D$2:G$2,1,1+(I130&gt;29)+(I130&gt;59)+(I130&gt;89))&amp;"）",""),D130)</f>
        <v>居宅介護</v>
      </c>
      <c r="L130" s="2">
        <f t="shared" ca="1" si="6"/>
        <v>1396</v>
      </c>
      <c r="M130" s="14">
        <f>IF(OR(ISERROR(FIND(DBCS(検索!C$3),DBCS(B130))),検索!C$3=""),0,1)</f>
        <v>0</v>
      </c>
      <c r="N130" s="15">
        <f>IF(OR(ISERROR(FIND(DBCS(検索!D$3),DBCS(C130))),検索!D$3=""),0,1)</f>
        <v>0</v>
      </c>
      <c r="O130" s="15">
        <f>IF(OR(ISERROR(FIND(検索!E$3,D130)),検索!E$3=""),0,1)</f>
        <v>0</v>
      </c>
      <c r="P130" s="13">
        <f>IF(OR(ISERROR(FIND(検索!F$3,E130)),検索!F$3=""),0,1)</f>
        <v>0</v>
      </c>
      <c r="Q130" s="13">
        <f>IF(OR(ISERROR(FIND(検索!G$3,F130)),検索!G$3=""),0,1)</f>
        <v>0</v>
      </c>
      <c r="R130" s="13">
        <f>IF(OR(検索!J$3="00000",M130&amp;N130&amp;O130&amp;P130&amp;Q130&lt;&gt;検索!J$3),0,1)</f>
        <v>0</v>
      </c>
      <c r="S130" s="13">
        <f t="shared" si="7"/>
        <v>0</v>
      </c>
      <c r="T130" s="14">
        <f>IF(OR(ISERROR(FIND(DBCS(検索!C$5),DBCS(B130))),検索!C$5=""),0,1)</f>
        <v>0</v>
      </c>
      <c r="U130" s="15">
        <f>IF(OR(ISERROR(FIND(DBCS(検索!D$5),DBCS(C130))),検索!D$5=""),0,1)</f>
        <v>0</v>
      </c>
      <c r="V130" s="15">
        <f>IF(OR(ISERROR(FIND(検索!E$5,D130)),検索!E$5=""),0,1)</f>
        <v>0</v>
      </c>
      <c r="W130" s="15">
        <f>IF(OR(ISERROR(FIND(検索!F$5,E130)),検索!F$5=""),0,1)</f>
        <v>0</v>
      </c>
      <c r="X130" s="15">
        <f>IF(OR(ISERROR(FIND(検索!G$5,F130)),検索!G$5=""),0,1)</f>
        <v>0</v>
      </c>
      <c r="Y130" s="13">
        <f>IF(OR(検索!J$5="00000",T130&amp;U130&amp;V130&amp;W130&amp;X130&lt;&gt;検索!J$5),0,1)</f>
        <v>0</v>
      </c>
      <c r="Z130" s="16">
        <f t="shared" si="8"/>
        <v>0</v>
      </c>
      <c r="AA130" s="13">
        <f>IF(OR(ISERROR(FIND(DBCS(検索!C$7),DBCS(B130))),検索!C$7=""),0,1)</f>
        <v>0</v>
      </c>
      <c r="AB130" s="13">
        <f>IF(OR(ISERROR(FIND(DBCS(検索!D$7),DBCS(C130))),検索!D$7=""),0,1)</f>
        <v>0</v>
      </c>
      <c r="AC130" s="13">
        <f>IF(OR(ISERROR(FIND(検索!E$7,D130)),検索!E$7=""),0,1)</f>
        <v>0</v>
      </c>
      <c r="AD130" s="13">
        <f>IF(OR(ISERROR(FIND(検索!F$7,E130)),検索!F$7=""),0,1)</f>
        <v>0</v>
      </c>
      <c r="AE130" s="13">
        <f>IF(OR(ISERROR(FIND(検索!G$7,F130)),検索!G$7=""),0,1)</f>
        <v>0</v>
      </c>
      <c r="AF130" s="15">
        <f>IF(OR(検索!J$7="00000",AA130&amp;AB130&amp;AC130&amp;AD130&amp;AE130&lt;&gt;検索!J$7),0,1)</f>
        <v>0</v>
      </c>
      <c r="AG130" s="16">
        <f t="shared" si="9"/>
        <v>0</v>
      </c>
      <c r="AH130" s="13">
        <f>IF(検索!K$3=0,R130,S130)</f>
        <v>0</v>
      </c>
      <c r="AI130" s="13">
        <f>IF(検索!K$5=0,Y130,Z130)</f>
        <v>0</v>
      </c>
      <c r="AJ130" s="13">
        <f>IF(検索!K$7=0,AF130,AG130)</f>
        <v>0</v>
      </c>
      <c r="AK130" s="20">
        <f>IF(IF(検索!J$5="00000",AH130,IF(検索!K$4=0,AH130+AI130,AH130*AI130)*IF(AND(検索!K$6=1,検索!J$7&lt;&gt;"00000"),AJ130,1)+IF(AND(検索!K$6=0,検索!J$7&lt;&gt;"00000"),AJ130,0))&gt;0,MAX($AK$2:AK129)+1,0)</f>
        <v>0</v>
      </c>
    </row>
    <row r="131" spans="1:37" ht="12.6" customHeight="1" x14ac:dyDescent="0.15">
      <c r="A131" s="9">
        <v>1401</v>
      </c>
      <c r="B131" s="2" t="s">
        <v>932</v>
      </c>
      <c r="C131" s="2" t="s">
        <v>642</v>
      </c>
      <c r="D131" s="2" t="s">
        <v>673</v>
      </c>
      <c r="E131" s="10" t="s">
        <v>106</v>
      </c>
      <c r="F131" s="11" t="s">
        <v>933</v>
      </c>
      <c r="G131" s="2">
        <v>130</v>
      </c>
      <c r="H131" s="153">
        <f t="shared" si="10"/>
        <v>150000</v>
      </c>
      <c r="I131" s="23"/>
      <c r="J131" s="158">
        <f>IFERROR(INDEX(単価!D$3:G$16,MATCH(D131,単価!B$3:B$16,0),1+((I131&gt;29)+(I131&gt;59)+(I131&gt;89))*INDEX(単価!A:A,MATCH(D131,単価!B:B,0))),0)</f>
        <v>50000</v>
      </c>
      <c r="K131" s="153" t="str">
        <f>IFERROR(INDEX(単価!C:C,MATCH(D131,単価!B:B,0))&amp;IF(INDEX(単価!A:A,MATCH(D131,単価!B:B,0))=1,"（"&amp;INDEX(単価!D$2:G$2,1,1+(I131&gt;29)+(I131&gt;59)+(I131&gt;89))&amp;"）",""),D131)</f>
        <v>居宅介護</v>
      </c>
      <c r="L131" s="2">
        <f t="shared" ref="L131:L194" ca="1" si="11">(G131+10)*10+INT(RAND()*10)</f>
        <v>1402</v>
      </c>
      <c r="M131" s="14">
        <f>IF(OR(ISERROR(FIND(DBCS(検索!C$3),DBCS(B131))),検索!C$3=""),0,1)</f>
        <v>0</v>
      </c>
      <c r="N131" s="15">
        <f>IF(OR(ISERROR(FIND(DBCS(検索!D$3),DBCS(C131))),検索!D$3=""),0,1)</f>
        <v>0</v>
      </c>
      <c r="O131" s="15">
        <f>IF(OR(ISERROR(FIND(検索!E$3,D131)),検索!E$3=""),0,1)</f>
        <v>0</v>
      </c>
      <c r="P131" s="13">
        <f>IF(OR(ISERROR(FIND(検索!F$3,E131)),検索!F$3=""),0,1)</f>
        <v>0</v>
      </c>
      <c r="Q131" s="13">
        <f>IF(OR(ISERROR(FIND(検索!G$3,F131)),検索!G$3=""),0,1)</f>
        <v>0</v>
      </c>
      <c r="R131" s="13">
        <f>IF(OR(検索!J$3="00000",M131&amp;N131&amp;O131&amp;P131&amp;Q131&lt;&gt;検索!J$3),0,1)</f>
        <v>0</v>
      </c>
      <c r="S131" s="13">
        <f t="shared" ref="S131:S194" si="12">IF(SUM(M131:Q131)=0,0,1)</f>
        <v>0</v>
      </c>
      <c r="T131" s="14">
        <f>IF(OR(ISERROR(FIND(DBCS(検索!C$5),DBCS(B131))),検索!C$5=""),0,1)</f>
        <v>0</v>
      </c>
      <c r="U131" s="15">
        <f>IF(OR(ISERROR(FIND(DBCS(検索!D$5),DBCS(C131))),検索!D$5=""),0,1)</f>
        <v>0</v>
      </c>
      <c r="V131" s="15">
        <f>IF(OR(ISERROR(FIND(検索!E$5,D131)),検索!E$5=""),0,1)</f>
        <v>0</v>
      </c>
      <c r="W131" s="15">
        <f>IF(OR(ISERROR(FIND(検索!F$5,E131)),検索!F$5=""),0,1)</f>
        <v>0</v>
      </c>
      <c r="X131" s="15">
        <f>IF(OR(ISERROR(FIND(検索!G$5,F131)),検索!G$5=""),0,1)</f>
        <v>0</v>
      </c>
      <c r="Y131" s="13">
        <f>IF(OR(検索!J$5="00000",T131&amp;U131&amp;V131&amp;W131&amp;X131&lt;&gt;検索!J$5),0,1)</f>
        <v>0</v>
      </c>
      <c r="Z131" s="16">
        <f t="shared" ref="Z131:Z194" si="13">IF(SUM(T131:X131)=0,0,1)</f>
        <v>0</v>
      </c>
      <c r="AA131" s="13">
        <f>IF(OR(ISERROR(FIND(DBCS(検索!C$7),DBCS(B131))),検索!C$7=""),0,1)</f>
        <v>0</v>
      </c>
      <c r="AB131" s="13">
        <f>IF(OR(ISERROR(FIND(DBCS(検索!D$7),DBCS(C131))),検索!D$7=""),0,1)</f>
        <v>0</v>
      </c>
      <c r="AC131" s="13">
        <f>IF(OR(ISERROR(FIND(検索!E$7,D131)),検索!E$7=""),0,1)</f>
        <v>0</v>
      </c>
      <c r="AD131" s="13">
        <f>IF(OR(ISERROR(FIND(検索!F$7,E131)),検索!F$7=""),0,1)</f>
        <v>0</v>
      </c>
      <c r="AE131" s="13">
        <f>IF(OR(ISERROR(FIND(検索!G$7,F131)),検索!G$7=""),0,1)</f>
        <v>0</v>
      </c>
      <c r="AF131" s="15">
        <f>IF(OR(検索!J$7="00000",AA131&amp;AB131&amp;AC131&amp;AD131&amp;AE131&lt;&gt;検索!J$7),0,1)</f>
        <v>0</v>
      </c>
      <c r="AG131" s="16">
        <f t="shared" ref="AG131:AG194" si="14">IF(SUM(AA131:AE131)=0,0,1)</f>
        <v>0</v>
      </c>
      <c r="AH131" s="13">
        <f>IF(検索!K$3=0,R131,S131)</f>
        <v>0</v>
      </c>
      <c r="AI131" s="13">
        <f>IF(検索!K$5=0,Y131,Z131)</f>
        <v>0</v>
      </c>
      <c r="AJ131" s="13">
        <f>IF(検索!K$7=0,AF131,AG131)</f>
        <v>0</v>
      </c>
      <c r="AK131" s="20">
        <f>IF(IF(検索!J$5="00000",AH131,IF(検索!K$4=0,AH131+AI131,AH131*AI131)*IF(AND(検索!K$6=1,検索!J$7&lt;&gt;"00000"),AJ131,1)+IF(AND(検索!K$6=0,検索!J$7&lt;&gt;"00000"),AJ131,0))&gt;0,MAX($AK$2:AK130)+1,0)</f>
        <v>0</v>
      </c>
    </row>
    <row r="132" spans="1:37" ht="12.6" customHeight="1" x14ac:dyDescent="0.15">
      <c r="A132" s="9">
        <v>1418</v>
      </c>
      <c r="B132" s="2" t="s">
        <v>934</v>
      </c>
      <c r="C132" s="2" t="s">
        <v>404</v>
      </c>
      <c r="D132" s="2" t="s">
        <v>673</v>
      </c>
      <c r="E132" s="10" t="s">
        <v>116</v>
      </c>
      <c r="F132" s="11" t="s">
        <v>935</v>
      </c>
      <c r="G132" s="2">
        <v>131</v>
      </c>
      <c r="H132" s="153">
        <f t="shared" si="10"/>
        <v>50000</v>
      </c>
      <c r="I132" s="23"/>
      <c r="J132" s="158">
        <f>IFERROR(INDEX(単価!D$3:G$16,MATCH(D132,単価!B$3:B$16,0),1+((I132&gt;29)+(I132&gt;59)+(I132&gt;89))*INDEX(単価!A:A,MATCH(D132,単価!B:B,0))),0)</f>
        <v>50000</v>
      </c>
      <c r="K132" s="153" t="str">
        <f>IFERROR(INDEX(単価!C:C,MATCH(D132,単価!B:B,0))&amp;IF(INDEX(単価!A:A,MATCH(D132,単価!B:B,0))=1,"（"&amp;INDEX(単価!D$2:G$2,1,1+(I132&gt;29)+(I132&gt;59)+(I132&gt;89))&amp;"）",""),D132)</f>
        <v>居宅介護</v>
      </c>
      <c r="L132" s="2">
        <f t="shared" ca="1" si="11"/>
        <v>1418</v>
      </c>
      <c r="M132" s="14">
        <f>IF(OR(ISERROR(FIND(DBCS(検索!C$3),DBCS(B132))),検索!C$3=""),0,1)</f>
        <v>0</v>
      </c>
      <c r="N132" s="15">
        <f>IF(OR(ISERROR(FIND(DBCS(検索!D$3),DBCS(C132))),検索!D$3=""),0,1)</f>
        <v>0</v>
      </c>
      <c r="O132" s="15">
        <f>IF(OR(ISERROR(FIND(検索!E$3,D132)),検索!E$3=""),0,1)</f>
        <v>0</v>
      </c>
      <c r="P132" s="13">
        <f>IF(OR(ISERROR(FIND(検索!F$3,E132)),検索!F$3=""),0,1)</f>
        <v>0</v>
      </c>
      <c r="Q132" s="13">
        <f>IF(OR(ISERROR(FIND(検索!G$3,F132)),検索!G$3=""),0,1)</f>
        <v>0</v>
      </c>
      <c r="R132" s="13">
        <f>IF(OR(検索!J$3="00000",M132&amp;N132&amp;O132&amp;P132&amp;Q132&lt;&gt;検索!J$3),0,1)</f>
        <v>0</v>
      </c>
      <c r="S132" s="13">
        <f t="shared" si="12"/>
        <v>0</v>
      </c>
      <c r="T132" s="14">
        <f>IF(OR(ISERROR(FIND(DBCS(検索!C$5),DBCS(B132))),検索!C$5=""),0,1)</f>
        <v>0</v>
      </c>
      <c r="U132" s="15">
        <f>IF(OR(ISERROR(FIND(DBCS(検索!D$5),DBCS(C132))),検索!D$5=""),0,1)</f>
        <v>0</v>
      </c>
      <c r="V132" s="15">
        <f>IF(OR(ISERROR(FIND(検索!E$5,D132)),検索!E$5=""),0,1)</f>
        <v>0</v>
      </c>
      <c r="W132" s="15">
        <f>IF(OR(ISERROR(FIND(検索!F$5,E132)),検索!F$5=""),0,1)</f>
        <v>0</v>
      </c>
      <c r="X132" s="15">
        <f>IF(OR(ISERROR(FIND(検索!G$5,F132)),検索!G$5=""),0,1)</f>
        <v>0</v>
      </c>
      <c r="Y132" s="13">
        <f>IF(OR(検索!J$5="00000",T132&amp;U132&amp;V132&amp;W132&amp;X132&lt;&gt;検索!J$5),0,1)</f>
        <v>0</v>
      </c>
      <c r="Z132" s="16">
        <f t="shared" si="13"/>
        <v>0</v>
      </c>
      <c r="AA132" s="13">
        <f>IF(OR(ISERROR(FIND(DBCS(検索!C$7),DBCS(B132))),検索!C$7=""),0,1)</f>
        <v>0</v>
      </c>
      <c r="AB132" s="13">
        <f>IF(OR(ISERROR(FIND(DBCS(検索!D$7),DBCS(C132))),検索!D$7=""),0,1)</f>
        <v>0</v>
      </c>
      <c r="AC132" s="13">
        <f>IF(OR(ISERROR(FIND(検索!E$7,D132)),検索!E$7=""),0,1)</f>
        <v>0</v>
      </c>
      <c r="AD132" s="13">
        <f>IF(OR(ISERROR(FIND(検索!F$7,E132)),検索!F$7=""),0,1)</f>
        <v>0</v>
      </c>
      <c r="AE132" s="13">
        <f>IF(OR(ISERROR(FIND(検索!G$7,F132)),検索!G$7=""),0,1)</f>
        <v>0</v>
      </c>
      <c r="AF132" s="15">
        <f>IF(OR(検索!J$7="00000",AA132&amp;AB132&amp;AC132&amp;AD132&amp;AE132&lt;&gt;検索!J$7),0,1)</f>
        <v>0</v>
      </c>
      <c r="AG132" s="16">
        <f t="shared" si="14"/>
        <v>0</v>
      </c>
      <c r="AH132" s="13">
        <f>IF(検索!K$3=0,R132,S132)</f>
        <v>0</v>
      </c>
      <c r="AI132" s="13">
        <f>IF(検索!K$5=0,Y132,Z132)</f>
        <v>0</v>
      </c>
      <c r="AJ132" s="13">
        <f>IF(検索!K$7=0,AF132,AG132)</f>
        <v>0</v>
      </c>
      <c r="AK132" s="20">
        <f>IF(IF(検索!J$5="00000",AH132,IF(検索!K$4=0,AH132+AI132,AH132*AI132)*IF(AND(検索!K$6=1,検索!J$7&lt;&gt;"00000"),AJ132,1)+IF(AND(検索!K$6=0,検索!J$7&lt;&gt;"00000"),AJ132,0))&gt;0,MAX($AK$2:AK131)+1,0)</f>
        <v>0</v>
      </c>
    </row>
    <row r="133" spans="1:37" ht="12.6" customHeight="1" x14ac:dyDescent="0.15">
      <c r="A133" s="9">
        <v>1428</v>
      </c>
      <c r="B133" s="2" t="s">
        <v>936</v>
      </c>
      <c r="C133" s="2" t="s">
        <v>937</v>
      </c>
      <c r="D133" s="2" t="s">
        <v>673</v>
      </c>
      <c r="E133" s="10" t="s">
        <v>136</v>
      </c>
      <c r="F133" s="11" t="s">
        <v>938</v>
      </c>
      <c r="G133" s="2">
        <v>132</v>
      </c>
      <c r="H133" s="153">
        <f t="shared" si="10"/>
        <v>50000</v>
      </c>
      <c r="I133" s="23"/>
      <c r="J133" s="158">
        <f>IFERROR(INDEX(単価!D$3:G$16,MATCH(D133,単価!B$3:B$16,0),1+((I133&gt;29)+(I133&gt;59)+(I133&gt;89))*INDEX(単価!A:A,MATCH(D133,単価!B:B,0))),0)</f>
        <v>50000</v>
      </c>
      <c r="K133" s="153" t="str">
        <f>IFERROR(INDEX(単価!C:C,MATCH(D133,単価!B:B,0))&amp;IF(INDEX(単価!A:A,MATCH(D133,単価!B:B,0))=1,"（"&amp;INDEX(単価!D$2:G$2,1,1+(I133&gt;29)+(I133&gt;59)+(I133&gt;89))&amp;"）",""),D133)</f>
        <v>居宅介護</v>
      </c>
      <c r="L133" s="2">
        <f t="shared" ca="1" si="11"/>
        <v>1429</v>
      </c>
      <c r="M133" s="14">
        <f>IF(OR(ISERROR(FIND(DBCS(検索!C$3),DBCS(B133))),検索!C$3=""),0,1)</f>
        <v>0</v>
      </c>
      <c r="N133" s="15">
        <f>IF(OR(ISERROR(FIND(DBCS(検索!D$3),DBCS(C133))),検索!D$3=""),0,1)</f>
        <v>0</v>
      </c>
      <c r="O133" s="15">
        <f>IF(OR(ISERROR(FIND(検索!E$3,D133)),検索!E$3=""),0,1)</f>
        <v>0</v>
      </c>
      <c r="P133" s="13">
        <f>IF(OR(ISERROR(FIND(検索!F$3,E133)),検索!F$3=""),0,1)</f>
        <v>0</v>
      </c>
      <c r="Q133" s="13">
        <f>IF(OR(ISERROR(FIND(検索!G$3,F133)),検索!G$3=""),0,1)</f>
        <v>0</v>
      </c>
      <c r="R133" s="13">
        <f>IF(OR(検索!J$3="00000",M133&amp;N133&amp;O133&amp;P133&amp;Q133&lt;&gt;検索!J$3),0,1)</f>
        <v>0</v>
      </c>
      <c r="S133" s="13">
        <f t="shared" si="12"/>
        <v>0</v>
      </c>
      <c r="T133" s="14">
        <f>IF(OR(ISERROR(FIND(DBCS(検索!C$5),DBCS(B133))),検索!C$5=""),0,1)</f>
        <v>0</v>
      </c>
      <c r="U133" s="15">
        <f>IF(OR(ISERROR(FIND(DBCS(検索!D$5),DBCS(C133))),検索!D$5=""),0,1)</f>
        <v>0</v>
      </c>
      <c r="V133" s="15">
        <f>IF(OR(ISERROR(FIND(検索!E$5,D133)),検索!E$5=""),0,1)</f>
        <v>0</v>
      </c>
      <c r="W133" s="15">
        <f>IF(OR(ISERROR(FIND(検索!F$5,E133)),検索!F$5=""),0,1)</f>
        <v>0</v>
      </c>
      <c r="X133" s="15">
        <f>IF(OR(ISERROR(FIND(検索!G$5,F133)),検索!G$5=""),0,1)</f>
        <v>0</v>
      </c>
      <c r="Y133" s="13">
        <f>IF(OR(検索!J$5="00000",T133&amp;U133&amp;V133&amp;W133&amp;X133&lt;&gt;検索!J$5),0,1)</f>
        <v>0</v>
      </c>
      <c r="Z133" s="16">
        <f t="shared" si="13"/>
        <v>0</v>
      </c>
      <c r="AA133" s="13">
        <f>IF(OR(ISERROR(FIND(DBCS(検索!C$7),DBCS(B133))),検索!C$7=""),0,1)</f>
        <v>0</v>
      </c>
      <c r="AB133" s="13">
        <f>IF(OR(ISERROR(FIND(DBCS(検索!D$7),DBCS(C133))),検索!D$7=""),0,1)</f>
        <v>0</v>
      </c>
      <c r="AC133" s="13">
        <f>IF(OR(ISERROR(FIND(検索!E$7,D133)),検索!E$7=""),0,1)</f>
        <v>0</v>
      </c>
      <c r="AD133" s="13">
        <f>IF(OR(ISERROR(FIND(検索!F$7,E133)),検索!F$7=""),0,1)</f>
        <v>0</v>
      </c>
      <c r="AE133" s="13">
        <f>IF(OR(ISERROR(FIND(検索!G$7,F133)),検索!G$7=""),0,1)</f>
        <v>0</v>
      </c>
      <c r="AF133" s="15">
        <f>IF(OR(検索!J$7="00000",AA133&amp;AB133&amp;AC133&amp;AD133&amp;AE133&lt;&gt;検索!J$7),0,1)</f>
        <v>0</v>
      </c>
      <c r="AG133" s="16">
        <f t="shared" si="14"/>
        <v>0</v>
      </c>
      <c r="AH133" s="13">
        <f>IF(検索!K$3=0,R133,S133)</f>
        <v>0</v>
      </c>
      <c r="AI133" s="13">
        <f>IF(検索!K$5=0,Y133,Z133)</f>
        <v>0</v>
      </c>
      <c r="AJ133" s="13">
        <f>IF(検索!K$7=0,AF133,AG133)</f>
        <v>0</v>
      </c>
      <c r="AK133" s="20">
        <f>IF(IF(検索!J$5="00000",AH133,IF(検索!K$4=0,AH133+AI133,AH133*AI133)*IF(AND(検索!K$6=1,検索!J$7&lt;&gt;"00000"),AJ133,1)+IF(AND(検索!K$6=0,検索!J$7&lt;&gt;"00000"),AJ133,0))&gt;0,MAX($AK$2:AK132)+1,0)</f>
        <v>0</v>
      </c>
    </row>
    <row r="134" spans="1:37" ht="12.6" customHeight="1" x14ac:dyDescent="0.15">
      <c r="A134" s="9">
        <v>1436</v>
      </c>
      <c r="B134" s="2" t="s">
        <v>939</v>
      </c>
      <c r="C134" s="2" t="s">
        <v>411</v>
      </c>
      <c r="D134" s="2" t="s">
        <v>673</v>
      </c>
      <c r="E134" s="10" t="s">
        <v>107</v>
      </c>
      <c r="F134" s="11" t="s">
        <v>940</v>
      </c>
      <c r="G134" s="2">
        <v>133</v>
      </c>
      <c r="H134" s="153">
        <f t="shared" si="10"/>
        <v>50000</v>
      </c>
      <c r="I134" s="23"/>
      <c r="J134" s="158">
        <f>IFERROR(INDEX(単価!D$3:G$16,MATCH(D134,単価!B$3:B$16,0),1+((I134&gt;29)+(I134&gt;59)+(I134&gt;89))*INDEX(単価!A:A,MATCH(D134,単価!B:B,0))),0)</f>
        <v>50000</v>
      </c>
      <c r="K134" s="153" t="str">
        <f>IFERROR(INDEX(単価!C:C,MATCH(D134,単価!B:B,0))&amp;IF(INDEX(単価!A:A,MATCH(D134,単価!B:B,0))=1,"（"&amp;INDEX(単価!D$2:G$2,1,1+(I134&gt;29)+(I134&gt;59)+(I134&gt;89))&amp;"）",""),D134)</f>
        <v>居宅介護</v>
      </c>
      <c r="L134" s="2">
        <f t="shared" ca="1" si="11"/>
        <v>1435</v>
      </c>
      <c r="M134" s="14">
        <f>IF(OR(ISERROR(FIND(DBCS(検索!C$3),DBCS(B134))),検索!C$3=""),0,1)</f>
        <v>0</v>
      </c>
      <c r="N134" s="15">
        <f>IF(OR(ISERROR(FIND(DBCS(検索!D$3),DBCS(C134))),検索!D$3=""),0,1)</f>
        <v>0</v>
      </c>
      <c r="O134" s="15">
        <f>IF(OR(ISERROR(FIND(検索!E$3,D134)),検索!E$3=""),0,1)</f>
        <v>0</v>
      </c>
      <c r="P134" s="13">
        <f>IF(OR(ISERROR(FIND(検索!F$3,E134)),検索!F$3=""),0,1)</f>
        <v>0</v>
      </c>
      <c r="Q134" s="13">
        <f>IF(OR(ISERROR(FIND(検索!G$3,F134)),検索!G$3=""),0,1)</f>
        <v>0</v>
      </c>
      <c r="R134" s="13">
        <f>IF(OR(検索!J$3="00000",M134&amp;N134&amp;O134&amp;P134&amp;Q134&lt;&gt;検索!J$3),0,1)</f>
        <v>0</v>
      </c>
      <c r="S134" s="13">
        <f t="shared" si="12"/>
        <v>0</v>
      </c>
      <c r="T134" s="14">
        <f>IF(OR(ISERROR(FIND(DBCS(検索!C$5),DBCS(B134))),検索!C$5=""),0,1)</f>
        <v>0</v>
      </c>
      <c r="U134" s="15">
        <f>IF(OR(ISERROR(FIND(DBCS(検索!D$5),DBCS(C134))),検索!D$5=""),0,1)</f>
        <v>0</v>
      </c>
      <c r="V134" s="15">
        <f>IF(OR(ISERROR(FIND(検索!E$5,D134)),検索!E$5=""),0,1)</f>
        <v>0</v>
      </c>
      <c r="W134" s="15">
        <f>IF(OR(ISERROR(FIND(検索!F$5,E134)),検索!F$5=""),0,1)</f>
        <v>0</v>
      </c>
      <c r="X134" s="15">
        <f>IF(OR(ISERROR(FIND(検索!G$5,F134)),検索!G$5=""),0,1)</f>
        <v>0</v>
      </c>
      <c r="Y134" s="13">
        <f>IF(OR(検索!J$5="00000",T134&amp;U134&amp;V134&amp;W134&amp;X134&lt;&gt;検索!J$5),0,1)</f>
        <v>0</v>
      </c>
      <c r="Z134" s="16">
        <f t="shared" si="13"/>
        <v>0</v>
      </c>
      <c r="AA134" s="13">
        <f>IF(OR(ISERROR(FIND(DBCS(検索!C$7),DBCS(B134))),検索!C$7=""),0,1)</f>
        <v>0</v>
      </c>
      <c r="AB134" s="13">
        <f>IF(OR(ISERROR(FIND(DBCS(検索!D$7),DBCS(C134))),検索!D$7=""),0,1)</f>
        <v>0</v>
      </c>
      <c r="AC134" s="13">
        <f>IF(OR(ISERROR(FIND(検索!E$7,D134)),検索!E$7=""),0,1)</f>
        <v>0</v>
      </c>
      <c r="AD134" s="13">
        <f>IF(OR(ISERROR(FIND(検索!F$7,E134)),検索!F$7=""),0,1)</f>
        <v>0</v>
      </c>
      <c r="AE134" s="13">
        <f>IF(OR(ISERROR(FIND(検索!G$7,F134)),検索!G$7=""),0,1)</f>
        <v>0</v>
      </c>
      <c r="AF134" s="15">
        <f>IF(OR(検索!J$7="00000",AA134&amp;AB134&amp;AC134&amp;AD134&amp;AE134&lt;&gt;検索!J$7),0,1)</f>
        <v>0</v>
      </c>
      <c r="AG134" s="16">
        <f t="shared" si="14"/>
        <v>0</v>
      </c>
      <c r="AH134" s="13">
        <f>IF(検索!K$3=0,R134,S134)</f>
        <v>0</v>
      </c>
      <c r="AI134" s="13">
        <f>IF(検索!K$5=0,Y134,Z134)</f>
        <v>0</v>
      </c>
      <c r="AJ134" s="13">
        <f>IF(検索!K$7=0,AF134,AG134)</f>
        <v>0</v>
      </c>
      <c r="AK134" s="20">
        <f>IF(IF(検索!J$5="00000",AH134,IF(検索!K$4=0,AH134+AI134,AH134*AI134)*IF(AND(検索!K$6=1,検索!J$7&lt;&gt;"00000"),AJ134,1)+IF(AND(検索!K$6=0,検索!J$7&lt;&gt;"00000"),AJ134,0))&gt;0,MAX($AK$2:AK133)+1,0)</f>
        <v>0</v>
      </c>
    </row>
    <row r="135" spans="1:37" ht="12.6" customHeight="1" x14ac:dyDescent="0.15">
      <c r="A135" s="9">
        <v>1442</v>
      </c>
      <c r="B135" s="2" t="s">
        <v>941</v>
      </c>
      <c r="C135" s="2" t="s">
        <v>458</v>
      </c>
      <c r="D135" s="2" t="s">
        <v>673</v>
      </c>
      <c r="E135" s="10" t="s">
        <v>44</v>
      </c>
      <c r="F135" s="11" t="s">
        <v>942</v>
      </c>
      <c r="G135" s="2">
        <v>134</v>
      </c>
      <c r="H135" s="153">
        <f t="shared" si="10"/>
        <v>150000</v>
      </c>
      <c r="I135" s="23"/>
      <c r="J135" s="158">
        <f>IFERROR(INDEX(単価!D$3:G$16,MATCH(D135,単価!B$3:B$16,0),1+((I135&gt;29)+(I135&gt;59)+(I135&gt;89))*INDEX(単価!A:A,MATCH(D135,単価!B:B,0))),0)</f>
        <v>50000</v>
      </c>
      <c r="K135" s="153" t="str">
        <f>IFERROR(INDEX(単価!C:C,MATCH(D135,単価!B:B,0))&amp;IF(INDEX(単価!A:A,MATCH(D135,単価!B:B,0))=1,"（"&amp;INDEX(単価!D$2:G$2,1,1+(I135&gt;29)+(I135&gt;59)+(I135&gt;89))&amp;"）",""),D135)</f>
        <v>居宅介護</v>
      </c>
      <c r="L135" s="2">
        <f t="shared" ca="1" si="11"/>
        <v>1443</v>
      </c>
      <c r="M135" s="14">
        <f>IF(OR(ISERROR(FIND(DBCS(検索!C$3),DBCS(B135))),検索!C$3=""),0,1)</f>
        <v>0</v>
      </c>
      <c r="N135" s="15">
        <f>IF(OR(ISERROR(FIND(DBCS(検索!D$3),DBCS(C135))),検索!D$3=""),0,1)</f>
        <v>0</v>
      </c>
      <c r="O135" s="15">
        <f>IF(OR(ISERROR(FIND(検索!E$3,D135)),検索!E$3=""),0,1)</f>
        <v>0</v>
      </c>
      <c r="P135" s="13">
        <f>IF(OR(ISERROR(FIND(検索!F$3,E135)),検索!F$3=""),0,1)</f>
        <v>0</v>
      </c>
      <c r="Q135" s="13">
        <f>IF(OR(ISERROR(FIND(検索!G$3,F135)),検索!G$3=""),0,1)</f>
        <v>0</v>
      </c>
      <c r="R135" s="13">
        <f>IF(OR(検索!J$3="00000",M135&amp;N135&amp;O135&amp;P135&amp;Q135&lt;&gt;検索!J$3),0,1)</f>
        <v>0</v>
      </c>
      <c r="S135" s="13">
        <f t="shared" si="12"/>
        <v>0</v>
      </c>
      <c r="T135" s="14">
        <f>IF(OR(ISERROR(FIND(DBCS(検索!C$5),DBCS(B135))),検索!C$5=""),0,1)</f>
        <v>0</v>
      </c>
      <c r="U135" s="15">
        <f>IF(OR(ISERROR(FIND(DBCS(検索!D$5),DBCS(C135))),検索!D$5=""),0,1)</f>
        <v>0</v>
      </c>
      <c r="V135" s="15">
        <f>IF(OR(ISERROR(FIND(検索!E$5,D135)),検索!E$5=""),0,1)</f>
        <v>0</v>
      </c>
      <c r="W135" s="15">
        <f>IF(OR(ISERROR(FIND(検索!F$5,E135)),検索!F$5=""),0,1)</f>
        <v>0</v>
      </c>
      <c r="X135" s="15">
        <f>IF(OR(ISERROR(FIND(検索!G$5,F135)),検索!G$5=""),0,1)</f>
        <v>0</v>
      </c>
      <c r="Y135" s="13">
        <f>IF(OR(検索!J$5="00000",T135&amp;U135&amp;V135&amp;W135&amp;X135&lt;&gt;検索!J$5),0,1)</f>
        <v>0</v>
      </c>
      <c r="Z135" s="16">
        <f t="shared" si="13"/>
        <v>0</v>
      </c>
      <c r="AA135" s="13">
        <f>IF(OR(ISERROR(FIND(DBCS(検索!C$7),DBCS(B135))),検索!C$7=""),0,1)</f>
        <v>0</v>
      </c>
      <c r="AB135" s="13">
        <f>IF(OR(ISERROR(FIND(DBCS(検索!D$7),DBCS(C135))),検索!D$7=""),0,1)</f>
        <v>0</v>
      </c>
      <c r="AC135" s="13">
        <f>IF(OR(ISERROR(FIND(検索!E$7,D135)),検索!E$7=""),0,1)</f>
        <v>0</v>
      </c>
      <c r="AD135" s="13">
        <f>IF(OR(ISERROR(FIND(検索!F$7,E135)),検索!F$7=""),0,1)</f>
        <v>0</v>
      </c>
      <c r="AE135" s="13">
        <f>IF(OR(ISERROR(FIND(検索!G$7,F135)),検索!G$7=""),0,1)</f>
        <v>0</v>
      </c>
      <c r="AF135" s="15">
        <f>IF(OR(検索!J$7="00000",AA135&amp;AB135&amp;AC135&amp;AD135&amp;AE135&lt;&gt;検索!J$7),0,1)</f>
        <v>0</v>
      </c>
      <c r="AG135" s="16">
        <f t="shared" si="14"/>
        <v>0</v>
      </c>
      <c r="AH135" s="13">
        <f>IF(検索!K$3=0,R135,S135)</f>
        <v>0</v>
      </c>
      <c r="AI135" s="13">
        <f>IF(検索!K$5=0,Y135,Z135)</f>
        <v>0</v>
      </c>
      <c r="AJ135" s="13">
        <f>IF(検索!K$7=0,AF135,AG135)</f>
        <v>0</v>
      </c>
      <c r="AK135" s="20">
        <f>IF(IF(検索!J$5="00000",AH135,IF(検索!K$4=0,AH135+AI135,AH135*AI135)*IF(AND(検索!K$6=1,検索!J$7&lt;&gt;"00000"),AJ135,1)+IF(AND(検索!K$6=0,検索!J$7&lt;&gt;"00000"),AJ135,0))&gt;0,MAX($AK$2:AK134)+1,0)</f>
        <v>0</v>
      </c>
    </row>
    <row r="136" spans="1:37" ht="12.6" customHeight="1" x14ac:dyDescent="0.15">
      <c r="A136" s="9">
        <v>1450</v>
      </c>
      <c r="B136" s="2" t="s">
        <v>943</v>
      </c>
      <c r="C136" s="2" t="s">
        <v>443</v>
      </c>
      <c r="D136" s="2" t="s">
        <v>673</v>
      </c>
      <c r="E136" s="10" t="s">
        <v>101</v>
      </c>
      <c r="F136" s="11" t="s">
        <v>944</v>
      </c>
      <c r="G136" s="2">
        <v>135</v>
      </c>
      <c r="H136" s="153">
        <f t="shared" si="10"/>
        <v>100000</v>
      </c>
      <c r="I136" s="23"/>
      <c r="J136" s="158">
        <f>IFERROR(INDEX(単価!D$3:G$16,MATCH(D136,単価!B$3:B$16,0),1+((I136&gt;29)+(I136&gt;59)+(I136&gt;89))*INDEX(単価!A:A,MATCH(D136,単価!B:B,0))),0)</f>
        <v>50000</v>
      </c>
      <c r="K136" s="153" t="str">
        <f>IFERROR(INDEX(単価!C:C,MATCH(D136,単価!B:B,0))&amp;IF(INDEX(単価!A:A,MATCH(D136,単価!B:B,0))=1,"（"&amp;INDEX(単価!D$2:G$2,1,1+(I136&gt;29)+(I136&gt;59)+(I136&gt;89))&amp;"）",""),D136)</f>
        <v>居宅介護</v>
      </c>
      <c r="L136" s="2">
        <f t="shared" ca="1" si="11"/>
        <v>1453</v>
      </c>
      <c r="M136" s="14">
        <f>IF(OR(ISERROR(FIND(DBCS(検索!C$3),DBCS(B136))),検索!C$3=""),0,1)</f>
        <v>0</v>
      </c>
      <c r="N136" s="15">
        <f>IF(OR(ISERROR(FIND(DBCS(検索!D$3),DBCS(C136))),検索!D$3=""),0,1)</f>
        <v>0</v>
      </c>
      <c r="O136" s="15">
        <f>IF(OR(ISERROR(FIND(検索!E$3,D136)),検索!E$3=""),0,1)</f>
        <v>0</v>
      </c>
      <c r="P136" s="13">
        <f>IF(OR(ISERROR(FIND(検索!F$3,E136)),検索!F$3=""),0,1)</f>
        <v>0</v>
      </c>
      <c r="Q136" s="13">
        <f>IF(OR(ISERROR(FIND(検索!G$3,F136)),検索!G$3=""),0,1)</f>
        <v>0</v>
      </c>
      <c r="R136" s="13">
        <f>IF(OR(検索!J$3="00000",M136&amp;N136&amp;O136&amp;P136&amp;Q136&lt;&gt;検索!J$3),0,1)</f>
        <v>0</v>
      </c>
      <c r="S136" s="13">
        <f t="shared" si="12"/>
        <v>0</v>
      </c>
      <c r="T136" s="14">
        <f>IF(OR(ISERROR(FIND(DBCS(検索!C$5),DBCS(B136))),検索!C$5=""),0,1)</f>
        <v>0</v>
      </c>
      <c r="U136" s="15">
        <f>IF(OR(ISERROR(FIND(DBCS(検索!D$5),DBCS(C136))),検索!D$5=""),0,1)</f>
        <v>0</v>
      </c>
      <c r="V136" s="15">
        <f>IF(OR(ISERROR(FIND(検索!E$5,D136)),検索!E$5=""),0,1)</f>
        <v>0</v>
      </c>
      <c r="W136" s="15">
        <f>IF(OR(ISERROR(FIND(検索!F$5,E136)),検索!F$5=""),0,1)</f>
        <v>0</v>
      </c>
      <c r="X136" s="15">
        <f>IF(OR(ISERROR(FIND(検索!G$5,F136)),検索!G$5=""),0,1)</f>
        <v>0</v>
      </c>
      <c r="Y136" s="13">
        <f>IF(OR(検索!J$5="00000",T136&amp;U136&amp;V136&amp;W136&amp;X136&lt;&gt;検索!J$5),0,1)</f>
        <v>0</v>
      </c>
      <c r="Z136" s="16">
        <f t="shared" si="13"/>
        <v>0</v>
      </c>
      <c r="AA136" s="13">
        <f>IF(OR(ISERROR(FIND(DBCS(検索!C$7),DBCS(B136))),検索!C$7=""),0,1)</f>
        <v>0</v>
      </c>
      <c r="AB136" s="13">
        <f>IF(OR(ISERROR(FIND(DBCS(検索!D$7),DBCS(C136))),検索!D$7=""),0,1)</f>
        <v>0</v>
      </c>
      <c r="AC136" s="13">
        <f>IF(OR(ISERROR(FIND(検索!E$7,D136)),検索!E$7=""),0,1)</f>
        <v>0</v>
      </c>
      <c r="AD136" s="13">
        <f>IF(OR(ISERROR(FIND(検索!F$7,E136)),検索!F$7=""),0,1)</f>
        <v>0</v>
      </c>
      <c r="AE136" s="13">
        <f>IF(OR(ISERROR(FIND(検索!G$7,F136)),検索!G$7=""),0,1)</f>
        <v>0</v>
      </c>
      <c r="AF136" s="15">
        <f>IF(OR(検索!J$7="00000",AA136&amp;AB136&amp;AC136&amp;AD136&amp;AE136&lt;&gt;検索!J$7),0,1)</f>
        <v>0</v>
      </c>
      <c r="AG136" s="16">
        <f t="shared" si="14"/>
        <v>0</v>
      </c>
      <c r="AH136" s="13">
        <f>IF(検索!K$3=0,R136,S136)</f>
        <v>0</v>
      </c>
      <c r="AI136" s="13">
        <f>IF(検索!K$5=0,Y136,Z136)</f>
        <v>0</v>
      </c>
      <c r="AJ136" s="13">
        <f>IF(検索!K$7=0,AF136,AG136)</f>
        <v>0</v>
      </c>
      <c r="AK136" s="20">
        <f>IF(IF(検索!J$5="00000",AH136,IF(検索!K$4=0,AH136+AI136,AH136*AI136)*IF(AND(検索!K$6=1,検索!J$7&lt;&gt;"00000"),AJ136,1)+IF(AND(検索!K$6=0,検索!J$7&lt;&gt;"00000"),AJ136,0))&gt;0,MAX($AK$2:AK135)+1,0)</f>
        <v>0</v>
      </c>
    </row>
    <row r="137" spans="1:37" ht="12.6" customHeight="1" x14ac:dyDescent="0.15">
      <c r="A137" s="9">
        <v>1464</v>
      </c>
      <c r="B137" s="2" t="s">
        <v>945</v>
      </c>
      <c r="C137" s="2" t="s">
        <v>398</v>
      </c>
      <c r="D137" s="2" t="s">
        <v>673</v>
      </c>
      <c r="E137" s="10" t="s">
        <v>65</v>
      </c>
      <c r="F137" s="11" t="s">
        <v>946</v>
      </c>
      <c r="G137" s="2">
        <v>136</v>
      </c>
      <c r="H137" s="153">
        <f t="shared" si="10"/>
        <v>50000</v>
      </c>
      <c r="I137" s="23"/>
      <c r="J137" s="158">
        <f>IFERROR(INDEX(単価!D$3:G$16,MATCH(D137,単価!B$3:B$16,0),1+((I137&gt;29)+(I137&gt;59)+(I137&gt;89))*INDEX(単価!A:A,MATCH(D137,単価!B:B,0))),0)</f>
        <v>50000</v>
      </c>
      <c r="K137" s="153" t="str">
        <f>IFERROR(INDEX(単価!C:C,MATCH(D137,単価!B:B,0))&amp;IF(INDEX(単価!A:A,MATCH(D137,単価!B:B,0))=1,"（"&amp;INDEX(単価!D$2:G$2,1,1+(I137&gt;29)+(I137&gt;59)+(I137&gt;89))&amp;"）",""),D137)</f>
        <v>居宅介護</v>
      </c>
      <c r="L137" s="2">
        <f t="shared" ca="1" si="11"/>
        <v>1466</v>
      </c>
      <c r="M137" s="14">
        <f>IF(OR(ISERROR(FIND(DBCS(検索!C$3),DBCS(B137))),検索!C$3=""),0,1)</f>
        <v>0</v>
      </c>
      <c r="N137" s="15">
        <f>IF(OR(ISERROR(FIND(DBCS(検索!D$3),DBCS(C137))),検索!D$3=""),0,1)</f>
        <v>0</v>
      </c>
      <c r="O137" s="15">
        <f>IF(OR(ISERROR(FIND(検索!E$3,D137)),検索!E$3=""),0,1)</f>
        <v>0</v>
      </c>
      <c r="P137" s="13">
        <f>IF(OR(ISERROR(FIND(検索!F$3,E137)),検索!F$3=""),0,1)</f>
        <v>0</v>
      </c>
      <c r="Q137" s="13">
        <f>IF(OR(ISERROR(FIND(検索!G$3,F137)),検索!G$3=""),0,1)</f>
        <v>0</v>
      </c>
      <c r="R137" s="13">
        <f>IF(OR(検索!J$3="00000",M137&amp;N137&amp;O137&amp;P137&amp;Q137&lt;&gt;検索!J$3),0,1)</f>
        <v>0</v>
      </c>
      <c r="S137" s="13">
        <f t="shared" si="12"/>
        <v>0</v>
      </c>
      <c r="T137" s="14">
        <f>IF(OR(ISERROR(FIND(DBCS(検索!C$5),DBCS(B137))),検索!C$5=""),0,1)</f>
        <v>0</v>
      </c>
      <c r="U137" s="15">
        <f>IF(OR(ISERROR(FIND(DBCS(検索!D$5),DBCS(C137))),検索!D$5=""),0,1)</f>
        <v>0</v>
      </c>
      <c r="V137" s="15">
        <f>IF(OR(ISERROR(FIND(検索!E$5,D137)),検索!E$5=""),0,1)</f>
        <v>0</v>
      </c>
      <c r="W137" s="15">
        <f>IF(OR(ISERROR(FIND(検索!F$5,E137)),検索!F$5=""),0,1)</f>
        <v>0</v>
      </c>
      <c r="X137" s="15">
        <f>IF(OR(ISERROR(FIND(検索!G$5,F137)),検索!G$5=""),0,1)</f>
        <v>0</v>
      </c>
      <c r="Y137" s="13">
        <f>IF(OR(検索!J$5="00000",T137&amp;U137&amp;V137&amp;W137&amp;X137&lt;&gt;検索!J$5),0,1)</f>
        <v>0</v>
      </c>
      <c r="Z137" s="16">
        <f t="shared" si="13"/>
        <v>0</v>
      </c>
      <c r="AA137" s="13">
        <f>IF(OR(ISERROR(FIND(DBCS(検索!C$7),DBCS(B137))),検索!C$7=""),0,1)</f>
        <v>0</v>
      </c>
      <c r="AB137" s="13">
        <f>IF(OR(ISERROR(FIND(DBCS(検索!D$7),DBCS(C137))),検索!D$7=""),0,1)</f>
        <v>0</v>
      </c>
      <c r="AC137" s="13">
        <f>IF(OR(ISERROR(FIND(検索!E$7,D137)),検索!E$7=""),0,1)</f>
        <v>0</v>
      </c>
      <c r="AD137" s="13">
        <f>IF(OR(ISERROR(FIND(検索!F$7,E137)),検索!F$7=""),0,1)</f>
        <v>0</v>
      </c>
      <c r="AE137" s="13">
        <f>IF(OR(ISERROR(FIND(検索!G$7,F137)),検索!G$7=""),0,1)</f>
        <v>0</v>
      </c>
      <c r="AF137" s="15">
        <f>IF(OR(検索!J$7="00000",AA137&amp;AB137&amp;AC137&amp;AD137&amp;AE137&lt;&gt;検索!J$7),0,1)</f>
        <v>0</v>
      </c>
      <c r="AG137" s="16">
        <f t="shared" si="14"/>
        <v>0</v>
      </c>
      <c r="AH137" s="13">
        <f>IF(検索!K$3=0,R137,S137)</f>
        <v>0</v>
      </c>
      <c r="AI137" s="13">
        <f>IF(検索!K$5=0,Y137,Z137)</f>
        <v>0</v>
      </c>
      <c r="AJ137" s="13">
        <f>IF(検索!K$7=0,AF137,AG137)</f>
        <v>0</v>
      </c>
      <c r="AK137" s="20">
        <f>IF(IF(検索!J$5="00000",AH137,IF(検索!K$4=0,AH137+AI137,AH137*AI137)*IF(AND(検索!K$6=1,検索!J$7&lt;&gt;"00000"),AJ137,1)+IF(AND(検索!K$6=0,検索!J$7&lt;&gt;"00000"),AJ137,0))&gt;0,MAX($AK$2:AK136)+1,0)</f>
        <v>0</v>
      </c>
    </row>
    <row r="138" spans="1:37" ht="12.6" customHeight="1" x14ac:dyDescent="0.15">
      <c r="A138" s="9">
        <v>1478</v>
      </c>
      <c r="B138" s="2" t="s">
        <v>947</v>
      </c>
      <c r="C138" s="2" t="s">
        <v>615</v>
      </c>
      <c r="D138" s="2" t="s">
        <v>673</v>
      </c>
      <c r="E138" s="10" t="s">
        <v>118</v>
      </c>
      <c r="F138" s="11" t="s">
        <v>948</v>
      </c>
      <c r="G138" s="2">
        <v>137</v>
      </c>
      <c r="H138" s="153">
        <f t="shared" si="10"/>
        <v>50000</v>
      </c>
      <c r="I138" s="23"/>
      <c r="J138" s="158">
        <f>IFERROR(INDEX(単価!D$3:G$16,MATCH(D138,単価!B$3:B$16,0),1+((I138&gt;29)+(I138&gt;59)+(I138&gt;89))*INDEX(単価!A:A,MATCH(D138,単価!B:B,0))),0)</f>
        <v>50000</v>
      </c>
      <c r="K138" s="153" t="str">
        <f>IFERROR(INDEX(単価!C:C,MATCH(D138,単価!B:B,0))&amp;IF(INDEX(単価!A:A,MATCH(D138,単価!B:B,0))=1,"（"&amp;INDEX(単価!D$2:G$2,1,1+(I138&gt;29)+(I138&gt;59)+(I138&gt;89))&amp;"）",""),D138)</f>
        <v>居宅介護</v>
      </c>
      <c r="L138" s="2">
        <f t="shared" ca="1" si="11"/>
        <v>1473</v>
      </c>
      <c r="M138" s="14">
        <f>IF(OR(ISERROR(FIND(DBCS(検索!C$3),DBCS(B138))),検索!C$3=""),0,1)</f>
        <v>0</v>
      </c>
      <c r="N138" s="15">
        <f>IF(OR(ISERROR(FIND(DBCS(検索!D$3),DBCS(C138))),検索!D$3=""),0,1)</f>
        <v>0</v>
      </c>
      <c r="O138" s="15">
        <f>IF(OR(ISERROR(FIND(検索!E$3,D138)),検索!E$3=""),0,1)</f>
        <v>0</v>
      </c>
      <c r="P138" s="13">
        <f>IF(OR(ISERROR(FIND(検索!F$3,E138)),検索!F$3=""),0,1)</f>
        <v>0</v>
      </c>
      <c r="Q138" s="13">
        <f>IF(OR(ISERROR(FIND(検索!G$3,F138)),検索!G$3=""),0,1)</f>
        <v>0</v>
      </c>
      <c r="R138" s="13">
        <f>IF(OR(検索!J$3="00000",M138&amp;N138&amp;O138&amp;P138&amp;Q138&lt;&gt;検索!J$3),0,1)</f>
        <v>0</v>
      </c>
      <c r="S138" s="13">
        <f t="shared" si="12"/>
        <v>0</v>
      </c>
      <c r="T138" s="14">
        <f>IF(OR(ISERROR(FIND(DBCS(検索!C$5),DBCS(B138))),検索!C$5=""),0,1)</f>
        <v>0</v>
      </c>
      <c r="U138" s="15">
        <f>IF(OR(ISERROR(FIND(DBCS(検索!D$5),DBCS(C138))),検索!D$5=""),0,1)</f>
        <v>0</v>
      </c>
      <c r="V138" s="15">
        <f>IF(OR(ISERROR(FIND(検索!E$5,D138)),検索!E$5=""),0,1)</f>
        <v>0</v>
      </c>
      <c r="W138" s="15">
        <f>IF(OR(ISERROR(FIND(検索!F$5,E138)),検索!F$5=""),0,1)</f>
        <v>0</v>
      </c>
      <c r="X138" s="15">
        <f>IF(OR(ISERROR(FIND(検索!G$5,F138)),検索!G$5=""),0,1)</f>
        <v>0</v>
      </c>
      <c r="Y138" s="13">
        <f>IF(OR(検索!J$5="00000",T138&amp;U138&amp;V138&amp;W138&amp;X138&lt;&gt;検索!J$5),0,1)</f>
        <v>0</v>
      </c>
      <c r="Z138" s="16">
        <f t="shared" si="13"/>
        <v>0</v>
      </c>
      <c r="AA138" s="13">
        <f>IF(OR(ISERROR(FIND(DBCS(検索!C$7),DBCS(B138))),検索!C$7=""),0,1)</f>
        <v>0</v>
      </c>
      <c r="AB138" s="13">
        <f>IF(OR(ISERROR(FIND(DBCS(検索!D$7),DBCS(C138))),検索!D$7=""),0,1)</f>
        <v>0</v>
      </c>
      <c r="AC138" s="13">
        <f>IF(OR(ISERROR(FIND(検索!E$7,D138)),検索!E$7=""),0,1)</f>
        <v>0</v>
      </c>
      <c r="AD138" s="13">
        <f>IF(OR(ISERROR(FIND(検索!F$7,E138)),検索!F$7=""),0,1)</f>
        <v>0</v>
      </c>
      <c r="AE138" s="13">
        <f>IF(OR(ISERROR(FIND(検索!G$7,F138)),検索!G$7=""),0,1)</f>
        <v>0</v>
      </c>
      <c r="AF138" s="15">
        <f>IF(OR(検索!J$7="00000",AA138&amp;AB138&amp;AC138&amp;AD138&amp;AE138&lt;&gt;検索!J$7),0,1)</f>
        <v>0</v>
      </c>
      <c r="AG138" s="16">
        <f t="shared" si="14"/>
        <v>0</v>
      </c>
      <c r="AH138" s="13">
        <f>IF(検索!K$3=0,R138,S138)</f>
        <v>0</v>
      </c>
      <c r="AI138" s="13">
        <f>IF(検索!K$5=0,Y138,Z138)</f>
        <v>0</v>
      </c>
      <c r="AJ138" s="13">
        <f>IF(検索!K$7=0,AF138,AG138)</f>
        <v>0</v>
      </c>
      <c r="AK138" s="20">
        <f>IF(IF(検索!J$5="00000",AH138,IF(検索!K$4=0,AH138+AI138,AH138*AI138)*IF(AND(検索!K$6=1,検索!J$7&lt;&gt;"00000"),AJ138,1)+IF(AND(検索!K$6=0,検索!J$7&lt;&gt;"00000"),AJ138,0))&gt;0,MAX($AK$2:AK137)+1,0)</f>
        <v>0</v>
      </c>
    </row>
    <row r="139" spans="1:37" ht="12.6" customHeight="1" x14ac:dyDescent="0.15">
      <c r="A139" s="9">
        <v>1489</v>
      </c>
      <c r="B139" s="2" t="s">
        <v>949</v>
      </c>
      <c r="C139" s="2" t="s">
        <v>403</v>
      </c>
      <c r="D139" s="2" t="s">
        <v>673</v>
      </c>
      <c r="E139" s="10" t="s">
        <v>151</v>
      </c>
      <c r="F139" s="11" t="s">
        <v>950</v>
      </c>
      <c r="G139" s="2">
        <v>138</v>
      </c>
      <c r="H139" s="153">
        <f t="shared" si="10"/>
        <v>50000</v>
      </c>
      <c r="I139" s="23"/>
      <c r="J139" s="158">
        <f>IFERROR(INDEX(単価!D$3:G$16,MATCH(D139,単価!B$3:B$16,0),1+((I139&gt;29)+(I139&gt;59)+(I139&gt;89))*INDEX(単価!A:A,MATCH(D139,単価!B:B,0))),0)</f>
        <v>50000</v>
      </c>
      <c r="K139" s="153" t="str">
        <f>IFERROR(INDEX(単価!C:C,MATCH(D139,単価!B:B,0))&amp;IF(INDEX(単価!A:A,MATCH(D139,単価!B:B,0))=1,"（"&amp;INDEX(単価!D$2:G$2,1,1+(I139&gt;29)+(I139&gt;59)+(I139&gt;89))&amp;"）",""),D139)</f>
        <v>居宅介護</v>
      </c>
      <c r="L139" s="2">
        <f t="shared" ca="1" si="11"/>
        <v>1488</v>
      </c>
      <c r="M139" s="14">
        <f>IF(OR(ISERROR(FIND(DBCS(検索!C$3),DBCS(B139))),検索!C$3=""),0,1)</f>
        <v>0</v>
      </c>
      <c r="N139" s="15">
        <f>IF(OR(ISERROR(FIND(DBCS(検索!D$3),DBCS(C139))),検索!D$3=""),0,1)</f>
        <v>0</v>
      </c>
      <c r="O139" s="15">
        <f>IF(OR(ISERROR(FIND(検索!E$3,D139)),検索!E$3=""),0,1)</f>
        <v>0</v>
      </c>
      <c r="P139" s="13">
        <f>IF(OR(ISERROR(FIND(検索!F$3,E139)),検索!F$3=""),0,1)</f>
        <v>0</v>
      </c>
      <c r="Q139" s="13">
        <f>IF(OR(ISERROR(FIND(検索!G$3,F139)),検索!G$3=""),0,1)</f>
        <v>0</v>
      </c>
      <c r="R139" s="13">
        <f>IF(OR(検索!J$3="00000",M139&amp;N139&amp;O139&amp;P139&amp;Q139&lt;&gt;検索!J$3),0,1)</f>
        <v>0</v>
      </c>
      <c r="S139" s="13">
        <f t="shared" si="12"/>
        <v>0</v>
      </c>
      <c r="T139" s="14">
        <f>IF(OR(ISERROR(FIND(DBCS(検索!C$5),DBCS(B139))),検索!C$5=""),0,1)</f>
        <v>0</v>
      </c>
      <c r="U139" s="15">
        <f>IF(OR(ISERROR(FIND(DBCS(検索!D$5),DBCS(C139))),検索!D$5=""),0,1)</f>
        <v>0</v>
      </c>
      <c r="V139" s="15">
        <f>IF(OR(ISERROR(FIND(検索!E$5,D139)),検索!E$5=""),0,1)</f>
        <v>0</v>
      </c>
      <c r="W139" s="15">
        <f>IF(OR(ISERROR(FIND(検索!F$5,E139)),検索!F$5=""),0,1)</f>
        <v>0</v>
      </c>
      <c r="X139" s="15">
        <f>IF(OR(ISERROR(FIND(検索!G$5,F139)),検索!G$5=""),0,1)</f>
        <v>0</v>
      </c>
      <c r="Y139" s="13">
        <f>IF(OR(検索!J$5="00000",T139&amp;U139&amp;V139&amp;W139&amp;X139&lt;&gt;検索!J$5),0,1)</f>
        <v>0</v>
      </c>
      <c r="Z139" s="16">
        <f t="shared" si="13"/>
        <v>0</v>
      </c>
      <c r="AA139" s="13">
        <f>IF(OR(ISERROR(FIND(DBCS(検索!C$7),DBCS(B139))),検索!C$7=""),0,1)</f>
        <v>0</v>
      </c>
      <c r="AB139" s="13">
        <f>IF(OR(ISERROR(FIND(DBCS(検索!D$7),DBCS(C139))),検索!D$7=""),0,1)</f>
        <v>0</v>
      </c>
      <c r="AC139" s="13">
        <f>IF(OR(ISERROR(FIND(検索!E$7,D139)),検索!E$7=""),0,1)</f>
        <v>0</v>
      </c>
      <c r="AD139" s="13">
        <f>IF(OR(ISERROR(FIND(検索!F$7,E139)),検索!F$7=""),0,1)</f>
        <v>0</v>
      </c>
      <c r="AE139" s="13">
        <f>IF(OR(ISERROR(FIND(検索!G$7,F139)),検索!G$7=""),0,1)</f>
        <v>0</v>
      </c>
      <c r="AF139" s="15">
        <f>IF(OR(検索!J$7="00000",AA139&amp;AB139&amp;AC139&amp;AD139&amp;AE139&lt;&gt;検索!J$7),0,1)</f>
        <v>0</v>
      </c>
      <c r="AG139" s="16">
        <f t="shared" si="14"/>
        <v>0</v>
      </c>
      <c r="AH139" s="13">
        <f>IF(検索!K$3=0,R139,S139)</f>
        <v>0</v>
      </c>
      <c r="AI139" s="13">
        <f>IF(検索!K$5=0,Y139,Z139)</f>
        <v>0</v>
      </c>
      <c r="AJ139" s="13">
        <f>IF(検索!K$7=0,AF139,AG139)</f>
        <v>0</v>
      </c>
      <c r="AK139" s="20">
        <f>IF(IF(検索!J$5="00000",AH139,IF(検索!K$4=0,AH139+AI139,AH139*AI139)*IF(AND(検索!K$6=1,検索!J$7&lt;&gt;"00000"),AJ139,1)+IF(AND(検索!K$6=0,検索!J$7&lt;&gt;"00000"),AJ139,0))&gt;0,MAX($AK$2:AK138)+1,0)</f>
        <v>0</v>
      </c>
    </row>
    <row r="140" spans="1:37" ht="12.6" customHeight="1" x14ac:dyDescent="0.15">
      <c r="A140" s="9">
        <v>1497</v>
      </c>
      <c r="B140" s="2" t="s">
        <v>951</v>
      </c>
      <c r="C140" s="2" t="s">
        <v>572</v>
      </c>
      <c r="D140" s="2" t="s">
        <v>673</v>
      </c>
      <c r="E140" s="10" t="s">
        <v>76</v>
      </c>
      <c r="F140" s="11" t="s">
        <v>952</v>
      </c>
      <c r="G140" s="2">
        <v>139</v>
      </c>
      <c r="H140" s="153">
        <f t="shared" si="10"/>
        <v>50000</v>
      </c>
      <c r="I140" s="23"/>
      <c r="J140" s="158">
        <f>IFERROR(INDEX(単価!D$3:G$16,MATCH(D140,単価!B$3:B$16,0),1+((I140&gt;29)+(I140&gt;59)+(I140&gt;89))*INDEX(単価!A:A,MATCH(D140,単価!B:B,0))),0)</f>
        <v>50000</v>
      </c>
      <c r="K140" s="153" t="str">
        <f>IFERROR(INDEX(単価!C:C,MATCH(D140,単価!B:B,0))&amp;IF(INDEX(単価!A:A,MATCH(D140,単価!B:B,0))=1,"（"&amp;INDEX(単価!D$2:G$2,1,1+(I140&gt;29)+(I140&gt;59)+(I140&gt;89))&amp;"）",""),D140)</f>
        <v>居宅介護</v>
      </c>
      <c r="L140" s="2">
        <f t="shared" ca="1" si="11"/>
        <v>1497</v>
      </c>
      <c r="M140" s="14">
        <f>IF(OR(ISERROR(FIND(DBCS(検索!C$3),DBCS(B140))),検索!C$3=""),0,1)</f>
        <v>0</v>
      </c>
      <c r="N140" s="15">
        <f>IF(OR(ISERROR(FIND(DBCS(検索!D$3),DBCS(C140))),検索!D$3=""),0,1)</f>
        <v>0</v>
      </c>
      <c r="O140" s="15">
        <f>IF(OR(ISERROR(FIND(検索!E$3,D140)),検索!E$3=""),0,1)</f>
        <v>0</v>
      </c>
      <c r="P140" s="13">
        <f>IF(OR(ISERROR(FIND(検索!F$3,E140)),検索!F$3=""),0,1)</f>
        <v>0</v>
      </c>
      <c r="Q140" s="13">
        <f>IF(OR(ISERROR(FIND(検索!G$3,F140)),検索!G$3=""),0,1)</f>
        <v>0</v>
      </c>
      <c r="R140" s="13">
        <f>IF(OR(検索!J$3="00000",M140&amp;N140&amp;O140&amp;P140&amp;Q140&lt;&gt;検索!J$3),0,1)</f>
        <v>0</v>
      </c>
      <c r="S140" s="13">
        <f t="shared" si="12"/>
        <v>0</v>
      </c>
      <c r="T140" s="14">
        <f>IF(OR(ISERROR(FIND(DBCS(検索!C$5),DBCS(B140))),検索!C$5=""),0,1)</f>
        <v>0</v>
      </c>
      <c r="U140" s="15">
        <f>IF(OR(ISERROR(FIND(DBCS(検索!D$5),DBCS(C140))),検索!D$5=""),0,1)</f>
        <v>0</v>
      </c>
      <c r="V140" s="15">
        <f>IF(OR(ISERROR(FIND(検索!E$5,D140)),検索!E$5=""),0,1)</f>
        <v>0</v>
      </c>
      <c r="W140" s="15">
        <f>IF(OR(ISERROR(FIND(検索!F$5,E140)),検索!F$5=""),0,1)</f>
        <v>0</v>
      </c>
      <c r="X140" s="15">
        <f>IF(OR(ISERROR(FIND(検索!G$5,F140)),検索!G$5=""),0,1)</f>
        <v>0</v>
      </c>
      <c r="Y140" s="13">
        <f>IF(OR(検索!J$5="00000",T140&amp;U140&amp;V140&amp;W140&amp;X140&lt;&gt;検索!J$5),0,1)</f>
        <v>0</v>
      </c>
      <c r="Z140" s="16">
        <f t="shared" si="13"/>
        <v>0</v>
      </c>
      <c r="AA140" s="13">
        <f>IF(OR(ISERROR(FIND(DBCS(検索!C$7),DBCS(B140))),検索!C$7=""),0,1)</f>
        <v>0</v>
      </c>
      <c r="AB140" s="13">
        <f>IF(OR(ISERROR(FIND(DBCS(検索!D$7),DBCS(C140))),検索!D$7=""),0,1)</f>
        <v>0</v>
      </c>
      <c r="AC140" s="13">
        <f>IF(OR(ISERROR(FIND(検索!E$7,D140)),検索!E$7=""),0,1)</f>
        <v>0</v>
      </c>
      <c r="AD140" s="13">
        <f>IF(OR(ISERROR(FIND(検索!F$7,E140)),検索!F$7=""),0,1)</f>
        <v>0</v>
      </c>
      <c r="AE140" s="13">
        <f>IF(OR(ISERROR(FIND(検索!G$7,F140)),検索!G$7=""),0,1)</f>
        <v>0</v>
      </c>
      <c r="AF140" s="15">
        <f>IF(OR(検索!J$7="00000",AA140&amp;AB140&amp;AC140&amp;AD140&amp;AE140&lt;&gt;検索!J$7),0,1)</f>
        <v>0</v>
      </c>
      <c r="AG140" s="16">
        <f t="shared" si="14"/>
        <v>0</v>
      </c>
      <c r="AH140" s="13">
        <f>IF(検索!K$3=0,R140,S140)</f>
        <v>0</v>
      </c>
      <c r="AI140" s="13">
        <f>IF(検索!K$5=0,Y140,Z140)</f>
        <v>0</v>
      </c>
      <c r="AJ140" s="13">
        <f>IF(検索!K$7=0,AF140,AG140)</f>
        <v>0</v>
      </c>
      <c r="AK140" s="20">
        <f>IF(IF(検索!J$5="00000",AH140,IF(検索!K$4=0,AH140+AI140,AH140*AI140)*IF(AND(検索!K$6=1,検索!J$7&lt;&gt;"00000"),AJ140,1)+IF(AND(検索!K$6=0,検索!J$7&lt;&gt;"00000"),AJ140,0))&gt;0,MAX($AK$2:AK139)+1,0)</f>
        <v>0</v>
      </c>
    </row>
    <row r="141" spans="1:37" ht="12.6" customHeight="1" x14ac:dyDescent="0.15">
      <c r="A141" s="9">
        <v>1501</v>
      </c>
      <c r="B141" s="2" t="s">
        <v>953</v>
      </c>
      <c r="C141" s="2" t="s">
        <v>592</v>
      </c>
      <c r="D141" s="2" t="s">
        <v>673</v>
      </c>
      <c r="E141" s="10" t="s">
        <v>138</v>
      </c>
      <c r="F141" s="11" t="s">
        <v>954</v>
      </c>
      <c r="G141" s="2">
        <v>140</v>
      </c>
      <c r="H141" s="153">
        <f t="shared" si="10"/>
        <v>50000</v>
      </c>
      <c r="I141" s="23"/>
      <c r="J141" s="158">
        <f>IFERROR(INDEX(単価!D$3:G$16,MATCH(D141,単価!B$3:B$16,0),1+((I141&gt;29)+(I141&gt;59)+(I141&gt;89))*INDEX(単価!A:A,MATCH(D141,単価!B:B,0))),0)</f>
        <v>50000</v>
      </c>
      <c r="K141" s="153" t="str">
        <f>IFERROR(INDEX(単価!C:C,MATCH(D141,単価!B:B,0))&amp;IF(INDEX(単価!A:A,MATCH(D141,単価!B:B,0))=1,"（"&amp;INDEX(単価!D$2:G$2,1,1+(I141&gt;29)+(I141&gt;59)+(I141&gt;89))&amp;"）",""),D141)</f>
        <v>居宅介護</v>
      </c>
      <c r="L141" s="2">
        <f t="shared" ca="1" si="11"/>
        <v>1506</v>
      </c>
      <c r="M141" s="14">
        <f>IF(OR(ISERROR(FIND(DBCS(検索!C$3),DBCS(B141))),検索!C$3=""),0,1)</f>
        <v>0</v>
      </c>
      <c r="N141" s="15">
        <f>IF(OR(ISERROR(FIND(DBCS(検索!D$3),DBCS(C141))),検索!D$3=""),0,1)</f>
        <v>0</v>
      </c>
      <c r="O141" s="15">
        <f>IF(OR(ISERROR(FIND(検索!E$3,D141)),検索!E$3=""),0,1)</f>
        <v>0</v>
      </c>
      <c r="P141" s="13">
        <f>IF(OR(ISERROR(FIND(検索!F$3,E141)),検索!F$3=""),0,1)</f>
        <v>0</v>
      </c>
      <c r="Q141" s="13">
        <f>IF(OR(ISERROR(FIND(検索!G$3,F141)),検索!G$3=""),0,1)</f>
        <v>0</v>
      </c>
      <c r="R141" s="13">
        <f>IF(OR(検索!J$3="00000",M141&amp;N141&amp;O141&amp;P141&amp;Q141&lt;&gt;検索!J$3),0,1)</f>
        <v>0</v>
      </c>
      <c r="S141" s="13">
        <f t="shared" si="12"/>
        <v>0</v>
      </c>
      <c r="T141" s="14">
        <f>IF(OR(ISERROR(FIND(DBCS(検索!C$5),DBCS(B141))),検索!C$5=""),0,1)</f>
        <v>0</v>
      </c>
      <c r="U141" s="15">
        <f>IF(OR(ISERROR(FIND(DBCS(検索!D$5),DBCS(C141))),検索!D$5=""),0,1)</f>
        <v>0</v>
      </c>
      <c r="V141" s="15">
        <f>IF(OR(ISERROR(FIND(検索!E$5,D141)),検索!E$5=""),0,1)</f>
        <v>0</v>
      </c>
      <c r="W141" s="15">
        <f>IF(OR(ISERROR(FIND(検索!F$5,E141)),検索!F$5=""),0,1)</f>
        <v>0</v>
      </c>
      <c r="X141" s="15">
        <f>IF(OR(ISERROR(FIND(検索!G$5,F141)),検索!G$5=""),0,1)</f>
        <v>0</v>
      </c>
      <c r="Y141" s="13">
        <f>IF(OR(検索!J$5="00000",T141&amp;U141&amp;V141&amp;W141&amp;X141&lt;&gt;検索!J$5),0,1)</f>
        <v>0</v>
      </c>
      <c r="Z141" s="16">
        <f t="shared" si="13"/>
        <v>0</v>
      </c>
      <c r="AA141" s="13">
        <f>IF(OR(ISERROR(FIND(DBCS(検索!C$7),DBCS(B141))),検索!C$7=""),0,1)</f>
        <v>0</v>
      </c>
      <c r="AB141" s="13">
        <f>IF(OR(ISERROR(FIND(DBCS(検索!D$7),DBCS(C141))),検索!D$7=""),0,1)</f>
        <v>0</v>
      </c>
      <c r="AC141" s="13">
        <f>IF(OR(ISERROR(FIND(検索!E$7,D141)),検索!E$7=""),0,1)</f>
        <v>0</v>
      </c>
      <c r="AD141" s="13">
        <f>IF(OR(ISERROR(FIND(検索!F$7,E141)),検索!F$7=""),0,1)</f>
        <v>0</v>
      </c>
      <c r="AE141" s="13">
        <f>IF(OR(ISERROR(FIND(検索!G$7,F141)),検索!G$7=""),0,1)</f>
        <v>0</v>
      </c>
      <c r="AF141" s="15">
        <f>IF(OR(検索!J$7="00000",AA141&amp;AB141&amp;AC141&amp;AD141&amp;AE141&lt;&gt;検索!J$7),0,1)</f>
        <v>0</v>
      </c>
      <c r="AG141" s="16">
        <f t="shared" si="14"/>
        <v>0</v>
      </c>
      <c r="AH141" s="13">
        <f>IF(検索!K$3=0,R141,S141)</f>
        <v>0</v>
      </c>
      <c r="AI141" s="13">
        <f>IF(検索!K$5=0,Y141,Z141)</f>
        <v>0</v>
      </c>
      <c r="AJ141" s="13">
        <f>IF(検索!K$7=0,AF141,AG141)</f>
        <v>0</v>
      </c>
      <c r="AK141" s="20">
        <f>IF(IF(検索!J$5="00000",AH141,IF(検索!K$4=0,AH141+AI141,AH141*AI141)*IF(AND(検索!K$6=1,検索!J$7&lt;&gt;"00000"),AJ141,1)+IF(AND(検索!K$6=0,検索!J$7&lt;&gt;"00000"),AJ141,0))&gt;0,MAX($AK$2:AK140)+1,0)</f>
        <v>0</v>
      </c>
    </row>
    <row r="142" spans="1:37" ht="12.6" customHeight="1" x14ac:dyDescent="0.15">
      <c r="A142" s="9">
        <v>1518</v>
      </c>
      <c r="B142" s="2" t="s">
        <v>955</v>
      </c>
      <c r="C142" s="2" t="s">
        <v>400</v>
      </c>
      <c r="D142" s="2" t="s">
        <v>673</v>
      </c>
      <c r="E142" s="10" t="s">
        <v>66</v>
      </c>
      <c r="F142" s="11" t="s">
        <v>956</v>
      </c>
      <c r="G142" s="2">
        <v>141</v>
      </c>
      <c r="H142" s="153">
        <f t="shared" si="10"/>
        <v>50000</v>
      </c>
      <c r="I142" s="23"/>
      <c r="J142" s="158">
        <f>IFERROR(INDEX(単価!D$3:G$16,MATCH(D142,単価!B$3:B$16,0),1+((I142&gt;29)+(I142&gt;59)+(I142&gt;89))*INDEX(単価!A:A,MATCH(D142,単価!B:B,0))),0)</f>
        <v>50000</v>
      </c>
      <c r="K142" s="153" t="str">
        <f>IFERROR(INDEX(単価!C:C,MATCH(D142,単価!B:B,0))&amp;IF(INDEX(単価!A:A,MATCH(D142,単価!B:B,0))=1,"（"&amp;INDEX(単価!D$2:G$2,1,1+(I142&gt;29)+(I142&gt;59)+(I142&gt;89))&amp;"）",""),D142)</f>
        <v>居宅介護</v>
      </c>
      <c r="L142" s="2">
        <f t="shared" ca="1" si="11"/>
        <v>1515</v>
      </c>
      <c r="M142" s="14">
        <f>IF(OR(ISERROR(FIND(DBCS(検索!C$3),DBCS(B142))),検索!C$3=""),0,1)</f>
        <v>0</v>
      </c>
      <c r="N142" s="15">
        <f>IF(OR(ISERROR(FIND(DBCS(検索!D$3),DBCS(C142))),検索!D$3=""),0,1)</f>
        <v>0</v>
      </c>
      <c r="O142" s="15">
        <f>IF(OR(ISERROR(FIND(検索!E$3,D142)),検索!E$3=""),0,1)</f>
        <v>0</v>
      </c>
      <c r="P142" s="13">
        <f>IF(OR(ISERROR(FIND(検索!F$3,E142)),検索!F$3=""),0,1)</f>
        <v>0</v>
      </c>
      <c r="Q142" s="13">
        <f>IF(OR(ISERROR(FIND(検索!G$3,F142)),検索!G$3=""),0,1)</f>
        <v>0</v>
      </c>
      <c r="R142" s="13">
        <f>IF(OR(検索!J$3="00000",M142&amp;N142&amp;O142&amp;P142&amp;Q142&lt;&gt;検索!J$3),0,1)</f>
        <v>0</v>
      </c>
      <c r="S142" s="13">
        <f t="shared" si="12"/>
        <v>0</v>
      </c>
      <c r="T142" s="14">
        <f>IF(OR(ISERROR(FIND(DBCS(検索!C$5),DBCS(B142))),検索!C$5=""),0,1)</f>
        <v>0</v>
      </c>
      <c r="U142" s="15">
        <f>IF(OR(ISERROR(FIND(DBCS(検索!D$5),DBCS(C142))),検索!D$5=""),0,1)</f>
        <v>0</v>
      </c>
      <c r="V142" s="15">
        <f>IF(OR(ISERROR(FIND(検索!E$5,D142)),検索!E$5=""),0,1)</f>
        <v>0</v>
      </c>
      <c r="W142" s="15">
        <f>IF(OR(ISERROR(FIND(検索!F$5,E142)),検索!F$5=""),0,1)</f>
        <v>0</v>
      </c>
      <c r="X142" s="15">
        <f>IF(OR(ISERROR(FIND(検索!G$5,F142)),検索!G$5=""),0,1)</f>
        <v>0</v>
      </c>
      <c r="Y142" s="13">
        <f>IF(OR(検索!J$5="00000",T142&amp;U142&amp;V142&amp;W142&amp;X142&lt;&gt;検索!J$5),0,1)</f>
        <v>0</v>
      </c>
      <c r="Z142" s="16">
        <f t="shared" si="13"/>
        <v>0</v>
      </c>
      <c r="AA142" s="13">
        <f>IF(OR(ISERROR(FIND(DBCS(検索!C$7),DBCS(B142))),検索!C$7=""),0,1)</f>
        <v>0</v>
      </c>
      <c r="AB142" s="13">
        <f>IF(OR(ISERROR(FIND(DBCS(検索!D$7),DBCS(C142))),検索!D$7=""),0,1)</f>
        <v>0</v>
      </c>
      <c r="AC142" s="13">
        <f>IF(OR(ISERROR(FIND(検索!E$7,D142)),検索!E$7=""),0,1)</f>
        <v>0</v>
      </c>
      <c r="AD142" s="13">
        <f>IF(OR(ISERROR(FIND(検索!F$7,E142)),検索!F$7=""),0,1)</f>
        <v>0</v>
      </c>
      <c r="AE142" s="13">
        <f>IF(OR(ISERROR(FIND(検索!G$7,F142)),検索!G$7=""),0,1)</f>
        <v>0</v>
      </c>
      <c r="AF142" s="15">
        <f>IF(OR(検索!J$7="00000",AA142&amp;AB142&amp;AC142&amp;AD142&amp;AE142&lt;&gt;検索!J$7),0,1)</f>
        <v>0</v>
      </c>
      <c r="AG142" s="16">
        <f t="shared" si="14"/>
        <v>0</v>
      </c>
      <c r="AH142" s="13">
        <f>IF(検索!K$3=0,R142,S142)</f>
        <v>0</v>
      </c>
      <c r="AI142" s="13">
        <f>IF(検索!K$5=0,Y142,Z142)</f>
        <v>0</v>
      </c>
      <c r="AJ142" s="13">
        <f>IF(検索!K$7=0,AF142,AG142)</f>
        <v>0</v>
      </c>
      <c r="AK142" s="20">
        <f>IF(IF(検索!J$5="00000",AH142,IF(検索!K$4=0,AH142+AI142,AH142*AI142)*IF(AND(検索!K$6=1,検索!J$7&lt;&gt;"00000"),AJ142,1)+IF(AND(検索!K$6=0,検索!J$7&lt;&gt;"00000"),AJ142,0))&gt;0,MAX($AK$2:AK141)+1,0)</f>
        <v>0</v>
      </c>
    </row>
    <row r="143" spans="1:37" ht="12.6" customHeight="1" x14ac:dyDescent="0.15">
      <c r="A143" s="9">
        <v>1522</v>
      </c>
      <c r="B143" s="2" t="s">
        <v>957</v>
      </c>
      <c r="C143" s="2" t="s">
        <v>958</v>
      </c>
      <c r="D143" s="2" t="s">
        <v>673</v>
      </c>
      <c r="E143" s="10" t="s">
        <v>74</v>
      </c>
      <c r="F143" s="11" t="s">
        <v>959</v>
      </c>
      <c r="G143" s="2">
        <v>142</v>
      </c>
      <c r="H143" s="153">
        <f t="shared" si="10"/>
        <v>400000</v>
      </c>
      <c r="I143" s="23"/>
      <c r="J143" s="158">
        <f>IFERROR(INDEX(単価!D$3:G$16,MATCH(D143,単価!B$3:B$16,0),1+((I143&gt;29)+(I143&gt;59)+(I143&gt;89))*INDEX(単価!A:A,MATCH(D143,単価!B:B,0))),0)</f>
        <v>50000</v>
      </c>
      <c r="K143" s="153" t="str">
        <f>IFERROR(INDEX(単価!C:C,MATCH(D143,単価!B:B,0))&amp;IF(INDEX(単価!A:A,MATCH(D143,単価!B:B,0))=1,"（"&amp;INDEX(単価!D$2:G$2,1,1+(I143&gt;29)+(I143&gt;59)+(I143&gt;89))&amp;"）",""),D143)</f>
        <v>居宅介護</v>
      </c>
      <c r="L143" s="2">
        <f t="shared" ca="1" si="11"/>
        <v>1526</v>
      </c>
      <c r="M143" s="14">
        <f>IF(OR(ISERROR(FIND(DBCS(検索!C$3),DBCS(B143))),検索!C$3=""),0,1)</f>
        <v>0</v>
      </c>
      <c r="N143" s="15">
        <f>IF(OR(ISERROR(FIND(DBCS(検索!D$3),DBCS(C143))),検索!D$3=""),0,1)</f>
        <v>0</v>
      </c>
      <c r="O143" s="15">
        <f>IF(OR(ISERROR(FIND(検索!E$3,D143)),検索!E$3=""),0,1)</f>
        <v>0</v>
      </c>
      <c r="P143" s="13">
        <f>IF(OR(ISERROR(FIND(検索!F$3,E143)),検索!F$3=""),0,1)</f>
        <v>0</v>
      </c>
      <c r="Q143" s="13">
        <f>IF(OR(ISERROR(FIND(検索!G$3,F143)),検索!G$3=""),0,1)</f>
        <v>0</v>
      </c>
      <c r="R143" s="13">
        <f>IF(OR(検索!J$3="00000",M143&amp;N143&amp;O143&amp;P143&amp;Q143&lt;&gt;検索!J$3),0,1)</f>
        <v>0</v>
      </c>
      <c r="S143" s="13">
        <f t="shared" si="12"/>
        <v>0</v>
      </c>
      <c r="T143" s="14">
        <f>IF(OR(ISERROR(FIND(DBCS(検索!C$5),DBCS(B143))),検索!C$5=""),0,1)</f>
        <v>0</v>
      </c>
      <c r="U143" s="15">
        <f>IF(OR(ISERROR(FIND(DBCS(検索!D$5),DBCS(C143))),検索!D$5=""),0,1)</f>
        <v>0</v>
      </c>
      <c r="V143" s="15">
        <f>IF(OR(ISERROR(FIND(検索!E$5,D143)),検索!E$5=""),0,1)</f>
        <v>0</v>
      </c>
      <c r="W143" s="15">
        <f>IF(OR(ISERROR(FIND(検索!F$5,E143)),検索!F$5=""),0,1)</f>
        <v>0</v>
      </c>
      <c r="X143" s="15">
        <f>IF(OR(ISERROR(FIND(検索!G$5,F143)),検索!G$5=""),0,1)</f>
        <v>0</v>
      </c>
      <c r="Y143" s="13">
        <f>IF(OR(検索!J$5="00000",T143&amp;U143&amp;V143&amp;W143&amp;X143&lt;&gt;検索!J$5),0,1)</f>
        <v>0</v>
      </c>
      <c r="Z143" s="16">
        <f t="shared" si="13"/>
        <v>0</v>
      </c>
      <c r="AA143" s="13">
        <f>IF(OR(ISERROR(FIND(DBCS(検索!C$7),DBCS(B143))),検索!C$7=""),0,1)</f>
        <v>0</v>
      </c>
      <c r="AB143" s="13">
        <f>IF(OR(ISERROR(FIND(DBCS(検索!D$7),DBCS(C143))),検索!D$7=""),0,1)</f>
        <v>0</v>
      </c>
      <c r="AC143" s="13">
        <f>IF(OR(ISERROR(FIND(検索!E$7,D143)),検索!E$7=""),0,1)</f>
        <v>0</v>
      </c>
      <c r="AD143" s="13">
        <f>IF(OR(ISERROR(FIND(検索!F$7,E143)),検索!F$7=""),0,1)</f>
        <v>0</v>
      </c>
      <c r="AE143" s="13">
        <f>IF(OR(ISERROR(FIND(検索!G$7,F143)),検索!G$7=""),0,1)</f>
        <v>0</v>
      </c>
      <c r="AF143" s="15">
        <f>IF(OR(検索!J$7="00000",AA143&amp;AB143&amp;AC143&amp;AD143&amp;AE143&lt;&gt;検索!J$7),0,1)</f>
        <v>0</v>
      </c>
      <c r="AG143" s="16">
        <f t="shared" si="14"/>
        <v>0</v>
      </c>
      <c r="AH143" s="13">
        <f>IF(検索!K$3=0,R143,S143)</f>
        <v>0</v>
      </c>
      <c r="AI143" s="13">
        <f>IF(検索!K$5=0,Y143,Z143)</f>
        <v>0</v>
      </c>
      <c r="AJ143" s="13">
        <f>IF(検索!K$7=0,AF143,AG143)</f>
        <v>0</v>
      </c>
      <c r="AK143" s="20">
        <f>IF(IF(検索!J$5="00000",AH143,IF(検索!K$4=0,AH143+AI143,AH143*AI143)*IF(AND(検索!K$6=1,検索!J$7&lt;&gt;"00000"),AJ143,1)+IF(AND(検索!K$6=0,検索!J$7&lt;&gt;"00000"),AJ143,0))&gt;0,MAX($AK$2:AK142)+1,0)</f>
        <v>0</v>
      </c>
    </row>
    <row r="144" spans="1:37" ht="12.6" customHeight="1" x14ac:dyDescent="0.15">
      <c r="A144" s="9">
        <v>1535</v>
      </c>
      <c r="B144" s="2" t="s">
        <v>960</v>
      </c>
      <c r="C144" s="2" t="s">
        <v>631</v>
      </c>
      <c r="D144" s="2" t="s">
        <v>673</v>
      </c>
      <c r="E144" s="10" t="s">
        <v>154</v>
      </c>
      <c r="F144" s="11" t="s">
        <v>961</v>
      </c>
      <c r="G144" s="2">
        <v>143</v>
      </c>
      <c r="H144" s="153">
        <f t="shared" si="10"/>
        <v>150000</v>
      </c>
      <c r="I144" s="23"/>
      <c r="J144" s="158">
        <f>IFERROR(INDEX(単価!D$3:G$16,MATCH(D144,単価!B$3:B$16,0),1+((I144&gt;29)+(I144&gt;59)+(I144&gt;89))*INDEX(単価!A:A,MATCH(D144,単価!B:B,0))),0)</f>
        <v>50000</v>
      </c>
      <c r="K144" s="153" t="str">
        <f>IFERROR(INDEX(単価!C:C,MATCH(D144,単価!B:B,0))&amp;IF(INDEX(単価!A:A,MATCH(D144,単価!B:B,0))=1,"（"&amp;INDEX(単価!D$2:G$2,1,1+(I144&gt;29)+(I144&gt;59)+(I144&gt;89))&amp;"）",""),D144)</f>
        <v>居宅介護</v>
      </c>
      <c r="L144" s="2">
        <f t="shared" ca="1" si="11"/>
        <v>1536</v>
      </c>
      <c r="M144" s="14">
        <f>IF(OR(ISERROR(FIND(DBCS(検索!C$3),DBCS(B144))),検索!C$3=""),0,1)</f>
        <v>0</v>
      </c>
      <c r="N144" s="15">
        <f>IF(OR(ISERROR(FIND(DBCS(検索!D$3),DBCS(C144))),検索!D$3=""),0,1)</f>
        <v>0</v>
      </c>
      <c r="O144" s="15">
        <f>IF(OR(ISERROR(FIND(検索!E$3,D144)),検索!E$3=""),0,1)</f>
        <v>0</v>
      </c>
      <c r="P144" s="13">
        <f>IF(OR(ISERROR(FIND(検索!F$3,E144)),検索!F$3=""),0,1)</f>
        <v>0</v>
      </c>
      <c r="Q144" s="13">
        <f>IF(OR(ISERROR(FIND(検索!G$3,F144)),検索!G$3=""),0,1)</f>
        <v>0</v>
      </c>
      <c r="R144" s="13">
        <f>IF(OR(検索!J$3="00000",M144&amp;N144&amp;O144&amp;P144&amp;Q144&lt;&gt;検索!J$3),0,1)</f>
        <v>0</v>
      </c>
      <c r="S144" s="13">
        <f t="shared" si="12"/>
        <v>0</v>
      </c>
      <c r="T144" s="14">
        <f>IF(OR(ISERROR(FIND(DBCS(検索!C$5),DBCS(B144))),検索!C$5=""),0,1)</f>
        <v>0</v>
      </c>
      <c r="U144" s="15">
        <f>IF(OR(ISERROR(FIND(DBCS(検索!D$5),DBCS(C144))),検索!D$5=""),0,1)</f>
        <v>0</v>
      </c>
      <c r="V144" s="15">
        <f>IF(OR(ISERROR(FIND(検索!E$5,D144)),検索!E$5=""),0,1)</f>
        <v>0</v>
      </c>
      <c r="W144" s="15">
        <f>IF(OR(ISERROR(FIND(検索!F$5,E144)),検索!F$5=""),0,1)</f>
        <v>0</v>
      </c>
      <c r="X144" s="15">
        <f>IF(OR(ISERROR(FIND(検索!G$5,F144)),検索!G$5=""),0,1)</f>
        <v>0</v>
      </c>
      <c r="Y144" s="13">
        <f>IF(OR(検索!J$5="00000",T144&amp;U144&amp;V144&amp;W144&amp;X144&lt;&gt;検索!J$5),0,1)</f>
        <v>0</v>
      </c>
      <c r="Z144" s="16">
        <f t="shared" si="13"/>
        <v>0</v>
      </c>
      <c r="AA144" s="13">
        <f>IF(OR(ISERROR(FIND(DBCS(検索!C$7),DBCS(B144))),検索!C$7=""),0,1)</f>
        <v>0</v>
      </c>
      <c r="AB144" s="13">
        <f>IF(OR(ISERROR(FIND(DBCS(検索!D$7),DBCS(C144))),検索!D$7=""),0,1)</f>
        <v>0</v>
      </c>
      <c r="AC144" s="13">
        <f>IF(OR(ISERROR(FIND(検索!E$7,D144)),検索!E$7=""),0,1)</f>
        <v>0</v>
      </c>
      <c r="AD144" s="13">
        <f>IF(OR(ISERROR(FIND(検索!F$7,E144)),検索!F$7=""),0,1)</f>
        <v>0</v>
      </c>
      <c r="AE144" s="13">
        <f>IF(OR(ISERROR(FIND(検索!G$7,F144)),検索!G$7=""),0,1)</f>
        <v>0</v>
      </c>
      <c r="AF144" s="15">
        <f>IF(OR(検索!J$7="00000",AA144&amp;AB144&amp;AC144&amp;AD144&amp;AE144&lt;&gt;検索!J$7),0,1)</f>
        <v>0</v>
      </c>
      <c r="AG144" s="16">
        <f t="shared" si="14"/>
        <v>0</v>
      </c>
      <c r="AH144" s="13">
        <f>IF(検索!K$3=0,R144,S144)</f>
        <v>0</v>
      </c>
      <c r="AI144" s="13">
        <f>IF(検索!K$5=0,Y144,Z144)</f>
        <v>0</v>
      </c>
      <c r="AJ144" s="13">
        <f>IF(検索!K$7=0,AF144,AG144)</f>
        <v>0</v>
      </c>
      <c r="AK144" s="20">
        <f>IF(IF(検索!J$5="00000",AH144,IF(検索!K$4=0,AH144+AI144,AH144*AI144)*IF(AND(検索!K$6=1,検索!J$7&lt;&gt;"00000"),AJ144,1)+IF(AND(検索!K$6=0,検索!J$7&lt;&gt;"00000"),AJ144,0))&gt;0,MAX($AK$2:AK143)+1,0)</f>
        <v>0</v>
      </c>
    </row>
    <row r="145" spans="1:37" ht="12.6" customHeight="1" x14ac:dyDescent="0.15">
      <c r="A145" s="9">
        <v>1545</v>
      </c>
      <c r="B145" s="2" t="s">
        <v>962</v>
      </c>
      <c r="C145" s="2" t="s">
        <v>549</v>
      </c>
      <c r="D145" s="2" t="s">
        <v>673</v>
      </c>
      <c r="E145" s="10" t="s">
        <v>95</v>
      </c>
      <c r="F145" s="11" t="s">
        <v>963</v>
      </c>
      <c r="G145" s="2">
        <v>144</v>
      </c>
      <c r="H145" s="153">
        <f t="shared" si="10"/>
        <v>50000</v>
      </c>
      <c r="I145" s="23"/>
      <c r="J145" s="158">
        <f>IFERROR(INDEX(単価!D$3:G$16,MATCH(D145,単価!B$3:B$16,0),1+((I145&gt;29)+(I145&gt;59)+(I145&gt;89))*INDEX(単価!A:A,MATCH(D145,単価!B:B,0))),0)</f>
        <v>50000</v>
      </c>
      <c r="K145" s="153" t="str">
        <f>IFERROR(INDEX(単価!C:C,MATCH(D145,単価!B:B,0))&amp;IF(INDEX(単価!A:A,MATCH(D145,単価!B:B,0))=1,"（"&amp;INDEX(単価!D$2:G$2,1,1+(I145&gt;29)+(I145&gt;59)+(I145&gt;89))&amp;"）",""),D145)</f>
        <v>居宅介護</v>
      </c>
      <c r="L145" s="2">
        <f t="shared" ca="1" si="11"/>
        <v>1544</v>
      </c>
      <c r="M145" s="14">
        <f>IF(OR(ISERROR(FIND(DBCS(検索!C$3),DBCS(B145))),検索!C$3=""),0,1)</f>
        <v>0</v>
      </c>
      <c r="N145" s="15">
        <f>IF(OR(ISERROR(FIND(DBCS(検索!D$3),DBCS(C145))),検索!D$3=""),0,1)</f>
        <v>0</v>
      </c>
      <c r="O145" s="15">
        <f>IF(OR(ISERROR(FIND(検索!E$3,D145)),検索!E$3=""),0,1)</f>
        <v>0</v>
      </c>
      <c r="P145" s="13">
        <f>IF(OR(ISERROR(FIND(検索!F$3,E145)),検索!F$3=""),0,1)</f>
        <v>0</v>
      </c>
      <c r="Q145" s="13">
        <f>IF(OR(ISERROR(FIND(検索!G$3,F145)),検索!G$3=""),0,1)</f>
        <v>0</v>
      </c>
      <c r="R145" s="13">
        <f>IF(OR(検索!J$3="00000",M145&amp;N145&amp;O145&amp;P145&amp;Q145&lt;&gt;検索!J$3),0,1)</f>
        <v>0</v>
      </c>
      <c r="S145" s="13">
        <f t="shared" si="12"/>
        <v>0</v>
      </c>
      <c r="T145" s="14">
        <f>IF(OR(ISERROR(FIND(DBCS(検索!C$5),DBCS(B145))),検索!C$5=""),0,1)</f>
        <v>0</v>
      </c>
      <c r="U145" s="15">
        <f>IF(OR(ISERROR(FIND(DBCS(検索!D$5),DBCS(C145))),検索!D$5=""),0,1)</f>
        <v>0</v>
      </c>
      <c r="V145" s="15">
        <f>IF(OR(ISERROR(FIND(検索!E$5,D145)),検索!E$5=""),0,1)</f>
        <v>0</v>
      </c>
      <c r="W145" s="15">
        <f>IF(OR(ISERROR(FIND(検索!F$5,E145)),検索!F$5=""),0,1)</f>
        <v>0</v>
      </c>
      <c r="X145" s="15">
        <f>IF(OR(ISERROR(FIND(検索!G$5,F145)),検索!G$5=""),0,1)</f>
        <v>0</v>
      </c>
      <c r="Y145" s="13">
        <f>IF(OR(検索!J$5="00000",T145&amp;U145&amp;V145&amp;W145&amp;X145&lt;&gt;検索!J$5),0,1)</f>
        <v>0</v>
      </c>
      <c r="Z145" s="16">
        <f t="shared" si="13"/>
        <v>0</v>
      </c>
      <c r="AA145" s="13">
        <f>IF(OR(ISERROR(FIND(DBCS(検索!C$7),DBCS(B145))),検索!C$7=""),0,1)</f>
        <v>0</v>
      </c>
      <c r="AB145" s="13">
        <f>IF(OR(ISERROR(FIND(DBCS(検索!D$7),DBCS(C145))),検索!D$7=""),0,1)</f>
        <v>0</v>
      </c>
      <c r="AC145" s="13">
        <f>IF(OR(ISERROR(FIND(検索!E$7,D145)),検索!E$7=""),0,1)</f>
        <v>0</v>
      </c>
      <c r="AD145" s="13">
        <f>IF(OR(ISERROR(FIND(検索!F$7,E145)),検索!F$7=""),0,1)</f>
        <v>0</v>
      </c>
      <c r="AE145" s="13">
        <f>IF(OR(ISERROR(FIND(検索!G$7,F145)),検索!G$7=""),0,1)</f>
        <v>0</v>
      </c>
      <c r="AF145" s="15">
        <f>IF(OR(検索!J$7="00000",AA145&amp;AB145&amp;AC145&amp;AD145&amp;AE145&lt;&gt;検索!J$7),0,1)</f>
        <v>0</v>
      </c>
      <c r="AG145" s="16">
        <f t="shared" si="14"/>
        <v>0</v>
      </c>
      <c r="AH145" s="13">
        <f>IF(検索!K$3=0,R145,S145)</f>
        <v>0</v>
      </c>
      <c r="AI145" s="13">
        <f>IF(検索!K$5=0,Y145,Z145)</f>
        <v>0</v>
      </c>
      <c r="AJ145" s="13">
        <f>IF(検索!K$7=0,AF145,AG145)</f>
        <v>0</v>
      </c>
      <c r="AK145" s="20">
        <f>IF(IF(検索!J$5="00000",AH145,IF(検索!K$4=0,AH145+AI145,AH145*AI145)*IF(AND(検索!K$6=1,検索!J$7&lt;&gt;"00000"),AJ145,1)+IF(AND(検索!K$6=0,検索!J$7&lt;&gt;"00000"),AJ145,0))&gt;0,MAX($AK$2:AK144)+1,0)</f>
        <v>0</v>
      </c>
    </row>
    <row r="146" spans="1:37" ht="12.6" customHeight="1" x14ac:dyDescent="0.15">
      <c r="A146" s="9">
        <v>1557</v>
      </c>
      <c r="B146" s="2" t="s">
        <v>964</v>
      </c>
      <c r="C146" s="2" t="s">
        <v>493</v>
      </c>
      <c r="D146" s="2" t="s">
        <v>673</v>
      </c>
      <c r="E146" s="10" t="s">
        <v>494</v>
      </c>
      <c r="F146" s="11" t="s">
        <v>965</v>
      </c>
      <c r="G146" s="2">
        <v>145</v>
      </c>
      <c r="H146" s="153">
        <f t="shared" si="10"/>
        <v>50000</v>
      </c>
      <c r="I146" s="23"/>
      <c r="J146" s="158">
        <f>IFERROR(INDEX(単価!D$3:G$16,MATCH(D146,単価!B$3:B$16,0),1+((I146&gt;29)+(I146&gt;59)+(I146&gt;89))*INDEX(単価!A:A,MATCH(D146,単価!B:B,0))),0)</f>
        <v>50000</v>
      </c>
      <c r="K146" s="153" t="str">
        <f>IFERROR(INDEX(単価!C:C,MATCH(D146,単価!B:B,0))&amp;IF(INDEX(単価!A:A,MATCH(D146,単価!B:B,0))=1,"（"&amp;INDEX(単価!D$2:G$2,1,1+(I146&gt;29)+(I146&gt;59)+(I146&gt;89))&amp;"）",""),D146)</f>
        <v>居宅介護</v>
      </c>
      <c r="L146" s="2">
        <f t="shared" ca="1" si="11"/>
        <v>1552</v>
      </c>
      <c r="M146" s="14">
        <f>IF(OR(ISERROR(FIND(DBCS(検索!C$3),DBCS(B146))),検索!C$3=""),0,1)</f>
        <v>0</v>
      </c>
      <c r="N146" s="15">
        <f>IF(OR(ISERROR(FIND(DBCS(検索!D$3),DBCS(C146))),検索!D$3=""),0,1)</f>
        <v>0</v>
      </c>
      <c r="O146" s="15">
        <f>IF(OR(ISERROR(FIND(検索!E$3,D146)),検索!E$3=""),0,1)</f>
        <v>0</v>
      </c>
      <c r="P146" s="13">
        <f>IF(OR(ISERROR(FIND(検索!F$3,E146)),検索!F$3=""),0,1)</f>
        <v>0</v>
      </c>
      <c r="Q146" s="13">
        <f>IF(OR(ISERROR(FIND(検索!G$3,F146)),検索!G$3=""),0,1)</f>
        <v>0</v>
      </c>
      <c r="R146" s="13">
        <f>IF(OR(検索!J$3="00000",M146&amp;N146&amp;O146&amp;P146&amp;Q146&lt;&gt;検索!J$3),0,1)</f>
        <v>0</v>
      </c>
      <c r="S146" s="13">
        <f t="shared" si="12"/>
        <v>0</v>
      </c>
      <c r="T146" s="14">
        <f>IF(OR(ISERROR(FIND(DBCS(検索!C$5),DBCS(B146))),検索!C$5=""),0,1)</f>
        <v>0</v>
      </c>
      <c r="U146" s="15">
        <f>IF(OR(ISERROR(FIND(DBCS(検索!D$5),DBCS(C146))),検索!D$5=""),0,1)</f>
        <v>0</v>
      </c>
      <c r="V146" s="15">
        <f>IF(OR(ISERROR(FIND(検索!E$5,D146)),検索!E$5=""),0,1)</f>
        <v>0</v>
      </c>
      <c r="W146" s="15">
        <f>IF(OR(ISERROR(FIND(検索!F$5,E146)),検索!F$5=""),0,1)</f>
        <v>0</v>
      </c>
      <c r="X146" s="15">
        <f>IF(OR(ISERROR(FIND(検索!G$5,F146)),検索!G$5=""),0,1)</f>
        <v>0</v>
      </c>
      <c r="Y146" s="13">
        <f>IF(OR(検索!J$5="00000",T146&amp;U146&amp;V146&amp;W146&amp;X146&lt;&gt;検索!J$5),0,1)</f>
        <v>0</v>
      </c>
      <c r="Z146" s="16">
        <f t="shared" si="13"/>
        <v>0</v>
      </c>
      <c r="AA146" s="13">
        <f>IF(OR(ISERROR(FIND(DBCS(検索!C$7),DBCS(B146))),検索!C$7=""),0,1)</f>
        <v>0</v>
      </c>
      <c r="AB146" s="13">
        <f>IF(OR(ISERROR(FIND(DBCS(検索!D$7),DBCS(C146))),検索!D$7=""),0,1)</f>
        <v>0</v>
      </c>
      <c r="AC146" s="13">
        <f>IF(OR(ISERROR(FIND(検索!E$7,D146)),検索!E$7=""),0,1)</f>
        <v>0</v>
      </c>
      <c r="AD146" s="13">
        <f>IF(OR(ISERROR(FIND(検索!F$7,E146)),検索!F$7=""),0,1)</f>
        <v>0</v>
      </c>
      <c r="AE146" s="13">
        <f>IF(OR(ISERROR(FIND(検索!G$7,F146)),検索!G$7=""),0,1)</f>
        <v>0</v>
      </c>
      <c r="AF146" s="15">
        <f>IF(OR(検索!J$7="00000",AA146&amp;AB146&amp;AC146&amp;AD146&amp;AE146&lt;&gt;検索!J$7),0,1)</f>
        <v>0</v>
      </c>
      <c r="AG146" s="16">
        <f t="shared" si="14"/>
        <v>0</v>
      </c>
      <c r="AH146" s="13">
        <f>IF(検索!K$3=0,R146,S146)</f>
        <v>0</v>
      </c>
      <c r="AI146" s="13">
        <f>IF(検索!K$5=0,Y146,Z146)</f>
        <v>0</v>
      </c>
      <c r="AJ146" s="13">
        <f>IF(検索!K$7=0,AF146,AG146)</f>
        <v>0</v>
      </c>
      <c r="AK146" s="20">
        <f>IF(IF(検索!J$5="00000",AH146,IF(検索!K$4=0,AH146+AI146,AH146*AI146)*IF(AND(検索!K$6=1,検索!J$7&lt;&gt;"00000"),AJ146,1)+IF(AND(検索!K$6=0,検索!J$7&lt;&gt;"00000"),AJ146,0))&gt;0,MAX($AK$2:AK145)+1,0)</f>
        <v>0</v>
      </c>
    </row>
    <row r="147" spans="1:37" ht="12.6" customHeight="1" x14ac:dyDescent="0.15">
      <c r="A147" s="9">
        <v>1562</v>
      </c>
      <c r="B147" s="2" t="s">
        <v>966</v>
      </c>
      <c r="C147" s="2" t="s">
        <v>644</v>
      </c>
      <c r="D147" s="2" t="s">
        <v>673</v>
      </c>
      <c r="E147" s="10" t="s">
        <v>111</v>
      </c>
      <c r="F147" s="11" t="s">
        <v>967</v>
      </c>
      <c r="G147" s="2">
        <v>146</v>
      </c>
      <c r="H147" s="153">
        <f t="shared" si="10"/>
        <v>300000</v>
      </c>
      <c r="I147" s="23"/>
      <c r="J147" s="158">
        <f>IFERROR(INDEX(単価!D$3:G$16,MATCH(D147,単価!B$3:B$16,0),1+((I147&gt;29)+(I147&gt;59)+(I147&gt;89))*INDEX(単価!A:A,MATCH(D147,単価!B:B,0))),0)</f>
        <v>50000</v>
      </c>
      <c r="K147" s="153" t="str">
        <f>IFERROR(INDEX(単価!C:C,MATCH(D147,単価!B:B,0))&amp;IF(INDEX(単価!A:A,MATCH(D147,単価!B:B,0))=1,"（"&amp;INDEX(単価!D$2:G$2,1,1+(I147&gt;29)+(I147&gt;59)+(I147&gt;89))&amp;"）",""),D147)</f>
        <v>居宅介護</v>
      </c>
      <c r="L147" s="2">
        <f t="shared" ca="1" si="11"/>
        <v>1566</v>
      </c>
      <c r="M147" s="14">
        <f>IF(OR(ISERROR(FIND(DBCS(検索!C$3),DBCS(B147))),検索!C$3=""),0,1)</f>
        <v>0</v>
      </c>
      <c r="N147" s="15">
        <f>IF(OR(ISERROR(FIND(DBCS(検索!D$3),DBCS(C147))),検索!D$3=""),0,1)</f>
        <v>0</v>
      </c>
      <c r="O147" s="15">
        <f>IF(OR(ISERROR(FIND(検索!E$3,D147)),検索!E$3=""),0,1)</f>
        <v>0</v>
      </c>
      <c r="P147" s="13">
        <f>IF(OR(ISERROR(FIND(検索!F$3,E147)),検索!F$3=""),0,1)</f>
        <v>0</v>
      </c>
      <c r="Q147" s="13">
        <f>IF(OR(ISERROR(FIND(検索!G$3,F147)),検索!G$3=""),0,1)</f>
        <v>0</v>
      </c>
      <c r="R147" s="13">
        <f>IF(OR(検索!J$3="00000",M147&amp;N147&amp;O147&amp;P147&amp;Q147&lt;&gt;検索!J$3),0,1)</f>
        <v>0</v>
      </c>
      <c r="S147" s="13">
        <f t="shared" si="12"/>
        <v>0</v>
      </c>
      <c r="T147" s="14">
        <f>IF(OR(ISERROR(FIND(DBCS(検索!C$5),DBCS(B147))),検索!C$5=""),0,1)</f>
        <v>0</v>
      </c>
      <c r="U147" s="15">
        <f>IF(OR(ISERROR(FIND(DBCS(検索!D$5),DBCS(C147))),検索!D$5=""),0,1)</f>
        <v>0</v>
      </c>
      <c r="V147" s="15">
        <f>IF(OR(ISERROR(FIND(検索!E$5,D147)),検索!E$5=""),0,1)</f>
        <v>0</v>
      </c>
      <c r="W147" s="15">
        <f>IF(OR(ISERROR(FIND(検索!F$5,E147)),検索!F$5=""),0,1)</f>
        <v>0</v>
      </c>
      <c r="X147" s="15">
        <f>IF(OR(ISERROR(FIND(検索!G$5,F147)),検索!G$5=""),0,1)</f>
        <v>0</v>
      </c>
      <c r="Y147" s="13">
        <f>IF(OR(検索!J$5="00000",T147&amp;U147&amp;V147&amp;W147&amp;X147&lt;&gt;検索!J$5),0,1)</f>
        <v>0</v>
      </c>
      <c r="Z147" s="16">
        <f t="shared" si="13"/>
        <v>0</v>
      </c>
      <c r="AA147" s="13">
        <f>IF(OR(ISERROR(FIND(DBCS(検索!C$7),DBCS(B147))),検索!C$7=""),0,1)</f>
        <v>0</v>
      </c>
      <c r="AB147" s="13">
        <f>IF(OR(ISERROR(FIND(DBCS(検索!D$7),DBCS(C147))),検索!D$7=""),0,1)</f>
        <v>0</v>
      </c>
      <c r="AC147" s="13">
        <f>IF(OR(ISERROR(FIND(検索!E$7,D147)),検索!E$7=""),0,1)</f>
        <v>0</v>
      </c>
      <c r="AD147" s="13">
        <f>IF(OR(ISERROR(FIND(検索!F$7,E147)),検索!F$7=""),0,1)</f>
        <v>0</v>
      </c>
      <c r="AE147" s="13">
        <f>IF(OR(ISERROR(FIND(検索!G$7,F147)),検索!G$7=""),0,1)</f>
        <v>0</v>
      </c>
      <c r="AF147" s="15">
        <f>IF(OR(検索!J$7="00000",AA147&amp;AB147&amp;AC147&amp;AD147&amp;AE147&lt;&gt;検索!J$7),0,1)</f>
        <v>0</v>
      </c>
      <c r="AG147" s="16">
        <f t="shared" si="14"/>
        <v>0</v>
      </c>
      <c r="AH147" s="13">
        <f>IF(検索!K$3=0,R147,S147)</f>
        <v>0</v>
      </c>
      <c r="AI147" s="13">
        <f>IF(検索!K$5=0,Y147,Z147)</f>
        <v>0</v>
      </c>
      <c r="AJ147" s="13">
        <f>IF(検索!K$7=0,AF147,AG147)</f>
        <v>0</v>
      </c>
      <c r="AK147" s="20">
        <f>IF(IF(検索!J$5="00000",AH147,IF(検索!K$4=0,AH147+AI147,AH147*AI147)*IF(AND(検索!K$6=1,検索!J$7&lt;&gt;"00000"),AJ147,1)+IF(AND(検索!K$6=0,検索!J$7&lt;&gt;"00000"),AJ147,0))&gt;0,MAX($AK$2:AK146)+1,0)</f>
        <v>0</v>
      </c>
    </row>
    <row r="148" spans="1:37" ht="12.6" customHeight="1" x14ac:dyDescent="0.15">
      <c r="A148" s="9">
        <v>1572</v>
      </c>
      <c r="B148" s="2" t="s">
        <v>426</v>
      </c>
      <c r="C148" s="2" t="s">
        <v>427</v>
      </c>
      <c r="D148" s="2" t="s">
        <v>673</v>
      </c>
      <c r="E148" s="10" t="s">
        <v>51</v>
      </c>
      <c r="F148" s="11" t="s">
        <v>968</v>
      </c>
      <c r="G148" s="2">
        <v>147</v>
      </c>
      <c r="H148" s="153">
        <f t="shared" si="10"/>
        <v>50000</v>
      </c>
      <c r="I148" s="23"/>
      <c r="J148" s="158">
        <f>IFERROR(INDEX(単価!D$3:G$16,MATCH(D148,単価!B$3:B$16,0),1+((I148&gt;29)+(I148&gt;59)+(I148&gt;89))*INDEX(単価!A:A,MATCH(D148,単価!B:B,0))),0)</f>
        <v>50000</v>
      </c>
      <c r="K148" s="153" t="str">
        <f>IFERROR(INDEX(単価!C:C,MATCH(D148,単価!B:B,0))&amp;IF(INDEX(単価!A:A,MATCH(D148,単価!B:B,0))=1,"（"&amp;INDEX(単価!D$2:G$2,1,1+(I148&gt;29)+(I148&gt;59)+(I148&gt;89))&amp;"）",""),D148)</f>
        <v>居宅介護</v>
      </c>
      <c r="L148" s="2">
        <f t="shared" ca="1" si="11"/>
        <v>1570</v>
      </c>
      <c r="M148" s="14">
        <f>IF(OR(ISERROR(FIND(DBCS(検索!C$3),DBCS(B148))),検索!C$3=""),0,1)</f>
        <v>0</v>
      </c>
      <c r="N148" s="15">
        <f>IF(OR(ISERROR(FIND(DBCS(検索!D$3),DBCS(C148))),検索!D$3=""),0,1)</f>
        <v>0</v>
      </c>
      <c r="O148" s="15">
        <f>IF(OR(ISERROR(FIND(検索!E$3,D148)),検索!E$3=""),0,1)</f>
        <v>0</v>
      </c>
      <c r="P148" s="13">
        <f>IF(OR(ISERROR(FIND(検索!F$3,E148)),検索!F$3=""),0,1)</f>
        <v>0</v>
      </c>
      <c r="Q148" s="13">
        <f>IF(OR(ISERROR(FIND(検索!G$3,F148)),検索!G$3=""),0,1)</f>
        <v>0</v>
      </c>
      <c r="R148" s="13">
        <f>IF(OR(検索!J$3="00000",M148&amp;N148&amp;O148&amp;P148&amp;Q148&lt;&gt;検索!J$3),0,1)</f>
        <v>0</v>
      </c>
      <c r="S148" s="13">
        <f t="shared" si="12"/>
        <v>0</v>
      </c>
      <c r="T148" s="14">
        <f>IF(OR(ISERROR(FIND(DBCS(検索!C$5),DBCS(B148))),検索!C$5=""),0,1)</f>
        <v>0</v>
      </c>
      <c r="U148" s="15">
        <f>IF(OR(ISERROR(FIND(DBCS(検索!D$5),DBCS(C148))),検索!D$5=""),0,1)</f>
        <v>0</v>
      </c>
      <c r="V148" s="15">
        <f>IF(OR(ISERROR(FIND(検索!E$5,D148)),検索!E$5=""),0,1)</f>
        <v>0</v>
      </c>
      <c r="W148" s="15">
        <f>IF(OR(ISERROR(FIND(検索!F$5,E148)),検索!F$5=""),0,1)</f>
        <v>0</v>
      </c>
      <c r="X148" s="15">
        <f>IF(OR(ISERROR(FIND(検索!G$5,F148)),検索!G$5=""),0,1)</f>
        <v>0</v>
      </c>
      <c r="Y148" s="13">
        <f>IF(OR(検索!J$5="00000",T148&amp;U148&amp;V148&amp;W148&amp;X148&lt;&gt;検索!J$5),0,1)</f>
        <v>0</v>
      </c>
      <c r="Z148" s="16">
        <f t="shared" si="13"/>
        <v>0</v>
      </c>
      <c r="AA148" s="13">
        <f>IF(OR(ISERROR(FIND(DBCS(検索!C$7),DBCS(B148))),検索!C$7=""),0,1)</f>
        <v>0</v>
      </c>
      <c r="AB148" s="13">
        <f>IF(OR(ISERROR(FIND(DBCS(検索!D$7),DBCS(C148))),検索!D$7=""),0,1)</f>
        <v>0</v>
      </c>
      <c r="AC148" s="13">
        <f>IF(OR(ISERROR(FIND(検索!E$7,D148)),検索!E$7=""),0,1)</f>
        <v>0</v>
      </c>
      <c r="AD148" s="13">
        <f>IF(OR(ISERROR(FIND(検索!F$7,E148)),検索!F$7=""),0,1)</f>
        <v>0</v>
      </c>
      <c r="AE148" s="13">
        <f>IF(OR(ISERROR(FIND(検索!G$7,F148)),検索!G$7=""),0,1)</f>
        <v>0</v>
      </c>
      <c r="AF148" s="15">
        <f>IF(OR(検索!J$7="00000",AA148&amp;AB148&amp;AC148&amp;AD148&amp;AE148&lt;&gt;検索!J$7),0,1)</f>
        <v>0</v>
      </c>
      <c r="AG148" s="16">
        <f t="shared" si="14"/>
        <v>0</v>
      </c>
      <c r="AH148" s="13">
        <f>IF(検索!K$3=0,R148,S148)</f>
        <v>0</v>
      </c>
      <c r="AI148" s="13">
        <f>IF(検索!K$5=0,Y148,Z148)</f>
        <v>0</v>
      </c>
      <c r="AJ148" s="13">
        <f>IF(検索!K$7=0,AF148,AG148)</f>
        <v>0</v>
      </c>
      <c r="AK148" s="20">
        <f>IF(IF(検索!J$5="00000",AH148,IF(検索!K$4=0,AH148+AI148,AH148*AI148)*IF(AND(検索!K$6=1,検索!J$7&lt;&gt;"00000"),AJ148,1)+IF(AND(検索!K$6=0,検索!J$7&lt;&gt;"00000"),AJ148,0))&gt;0,MAX($AK$2:AK147)+1,0)</f>
        <v>0</v>
      </c>
    </row>
    <row r="149" spans="1:37" ht="12.6" customHeight="1" x14ac:dyDescent="0.15">
      <c r="A149" s="9">
        <v>1588</v>
      </c>
      <c r="B149" s="2" t="s">
        <v>969</v>
      </c>
      <c r="C149" s="2" t="s">
        <v>529</v>
      </c>
      <c r="D149" s="2" t="s">
        <v>673</v>
      </c>
      <c r="E149" s="10" t="s">
        <v>74</v>
      </c>
      <c r="F149" s="11" t="s">
        <v>970</v>
      </c>
      <c r="G149" s="2">
        <v>148</v>
      </c>
      <c r="H149" s="153">
        <f t="shared" si="10"/>
        <v>50000</v>
      </c>
      <c r="I149" s="23"/>
      <c r="J149" s="158">
        <f>IFERROR(INDEX(単価!D$3:G$16,MATCH(D149,単価!B$3:B$16,0),1+((I149&gt;29)+(I149&gt;59)+(I149&gt;89))*INDEX(単価!A:A,MATCH(D149,単価!B:B,0))),0)</f>
        <v>50000</v>
      </c>
      <c r="K149" s="153" t="str">
        <f>IFERROR(INDEX(単価!C:C,MATCH(D149,単価!B:B,0))&amp;IF(INDEX(単価!A:A,MATCH(D149,単価!B:B,0))=1,"（"&amp;INDEX(単価!D$2:G$2,1,1+(I149&gt;29)+(I149&gt;59)+(I149&gt;89))&amp;"）",""),D149)</f>
        <v>居宅介護</v>
      </c>
      <c r="L149" s="2">
        <f t="shared" ca="1" si="11"/>
        <v>1586</v>
      </c>
      <c r="M149" s="14">
        <f>IF(OR(ISERROR(FIND(DBCS(検索!C$3),DBCS(B149))),検索!C$3=""),0,1)</f>
        <v>0</v>
      </c>
      <c r="N149" s="15">
        <f>IF(OR(ISERROR(FIND(DBCS(検索!D$3),DBCS(C149))),検索!D$3=""),0,1)</f>
        <v>0</v>
      </c>
      <c r="O149" s="15">
        <f>IF(OR(ISERROR(FIND(検索!E$3,D149)),検索!E$3=""),0,1)</f>
        <v>0</v>
      </c>
      <c r="P149" s="13">
        <f>IF(OR(ISERROR(FIND(検索!F$3,E149)),検索!F$3=""),0,1)</f>
        <v>0</v>
      </c>
      <c r="Q149" s="13">
        <f>IF(OR(ISERROR(FIND(検索!G$3,F149)),検索!G$3=""),0,1)</f>
        <v>0</v>
      </c>
      <c r="R149" s="13">
        <f>IF(OR(検索!J$3="00000",M149&amp;N149&amp;O149&amp;P149&amp;Q149&lt;&gt;検索!J$3),0,1)</f>
        <v>0</v>
      </c>
      <c r="S149" s="13">
        <f t="shared" si="12"/>
        <v>0</v>
      </c>
      <c r="T149" s="14">
        <f>IF(OR(ISERROR(FIND(DBCS(検索!C$5),DBCS(B149))),検索!C$5=""),0,1)</f>
        <v>0</v>
      </c>
      <c r="U149" s="15">
        <f>IF(OR(ISERROR(FIND(DBCS(検索!D$5),DBCS(C149))),検索!D$5=""),0,1)</f>
        <v>0</v>
      </c>
      <c r="V149" s="15">
        <f>IF(OR(ISERROR(FIND(検索!E$5,D149)),検索!E$5=""),0,1)</f>
        <v>0</v>
      </c>
      <c r="W149" s="15">
        <f>IF(OR(ISERROR(FIND(検索!F$5,E149)),検索!F$5=""),0,1)</f>
        <v>0</v>
      </c>
      <c r="X149" s="15">
        <f>IF(OR(ISERROR(FIND(検索!G$5,F149)),検索!G$5=""),0,1)</f>
        <v>0</v>
      </c>
      <c r="Y149" s="13">
        <f>IF(OR(検索!J$5="00000",T149&amp;U149&amp;V149&amp;W149&amp;X149&lt;&gt;検索!J$5),0,1)</f>
        <v>0</v>
      </c>
      <c r="Z149" s="16">
        <f t="shared" si="13"/>
        <v>0</v>
      </c>
      <c r="AA149" s="13">
        <f>IF(OR(ISERROR(FIND(DBCS(検索!C$7),DBCS(B149))),検索!C$7=""),0,1)</f>
        <v>0</v>
      </c>
      <c r="AB149" s="13">
        <f>IF(OR(ISERROR(FIND(DBCS(検索!D$7),DBCS(C149))),検索!D$7=""),0,1)</f>
        <v>0</v>
      </c>
      <c r="AC149" s="13">
        <f>IF(OR(ISERROR(FIND(検索!E$7,D149)),検索!E$7=""),0,1)</f>
        <v>0</v>
      </c>
      <c r="AD149" s="13">
        <f>IF(OR(ISERROR(FIND(検索!F$7,E149)),検索!F$7=""),0,1)</f>
        <v>0</v>
      </c>
      <c r="AE149" s="13">
        <f>IF(OR(ISERROR(FIND(検索!G$7,F149)),検索!G$7=""),0,1)</f>
        <v>0</v>
      </c>
      <c r="AF149" s="15">
        <f>IF(OR(検索!J$7="00000",AA149&amp;AB149&amp;AC149&amp;AD149&amp;AE149&lt;&gt;検索!J$7),0,1)</f>
        <v>0</v>
      </c>
      <c r="AG149" s="16">
        <f t="shared" si="14"/>
        <v>0</v>
      </c>
      <c r="AH149" s="13">
        <f>IF(検索!K$3=0,R149,S149)</f>
        <v>0</v>
      </c>
      <c r="AI149" s="13">
        <f>IF(検索!K$5=0,Y149,Z149)</f>
        <v>0</v>
      </c>
      <c r="AJ149" s="13">
        <f>IF(検索!K$7=0,AF149,AG149)</f>
        <v>0</v>
      </c>
      <c r="AK149" s="20">
        <f>IF(IF(検索!J$5="00000",AH149,IF(検索!K$4=0,AH149+AI149,AH149*AI149)*IF(AND(検索!K$6=1,検索!J$7&lt;&gt;"00000"),AJ149,1)+IF(AND(検索!K$6=0,検索!J$7&lt;&gt;"00000"),AJ149,0))&gt;0,MAX($AK$2:AK148)+1,0)</f>
        <v>0</v>
      </c>
    </row>
    <row r="150" spans="1:37" ht="12.6" customHeight="1" x14ac:dyDescent="0.15">
      <c r="A150" s="9">
        <v>1598</v>
      </c>
      <c r="B150" s="2" t="s">
        <v>971</v>
      </c>
      <c r="C150" s="2" t="s">
        <v>972</v>
      </c>
      <c r="D150" s="2" t="s">
        <v>673</v>
      </c>
      <c r="E150" s="10" t="s">
        <v>88</v>
      </c>
      <c r="F150" s="11" t="s">
        <v>973</v>
      </c>
      <c r="G150" s="2">
        <v>149</v>
      </c>
      <c r="H150" s="153">
        <f t="shared" si="10"/>
        <v>300000</v>
      </c>
      <c r="I150" s="23"/>
      <c r="J150" s="158">
        <f>IFERROR(INDEX(単価!D$3:G$16,MATCH(D150,単価!B$3:B$16,0),1+((I150&gt;29)+(I150&gt;59)+(I150&gt;89))*INDEX(単価!A:A,MATCH(D150,単価!B:B,0))),0)</f>
        <v>50000</v>
      </c>
      <c r="K150" s="153" t="str">
        <f>IFERROR(INDEX(単価!C:C,MATCH(D150,単価!B:B,0))&amp;IF(INDEX(単価!A:A,MATCH(D150,単価!B:B,0))=1,"（"&amp;INDEX(単価!D$2:G$2,1,1+(I150&gt;29)+(I150&gt;59)+(I150&gt;89))&amp;"）",""),D150)</f>
        <v>居宅介護</v>
      </c>
      <c r="L150" s="2">
        <f t="shared" ca="1" si="11"/>
        <v>1590</v>
      </c>
      <c r="M150" s="14">
        <f>IF(OR(ISERROR(FIND(DBCS(検索!C$3),DBCS(B150))),検索!C$3=""),0,1)</f>
        <v>0</v>
      </c>
      <c r="N150" s="15">
        <f>IF(OR(ISERROR(FIND(DBCS(検索!D$3),DBCS(C150))),検索!D$3=""),0,1)</f>
        <v>0</v>
      </c>
      <c r="O150" s="15">
        <f>IF(OR(ISERROR(FIND(検索!E$3,D150)),検索!E$3=""),0,1)</f>
        <v>0</v>
      </c>
      <c r="P150" s="13">
        <f>IF(OR(ISERROR(FIND(検索!F$3,E150)),検索!F$3=""),0,1)</f>
        <v>0</v>
      </c>
      <c r="Q150" s="13">
        <f>IF(OR(ISERROR(FIND(検索!G$3,F150)),検索!G$3=""),0,1)</f>
        <v>0</v>
      </c>
      <c r="R150" s="13">
        <f>IF(OR(検索!J$3="00000",M150&amp;N150&amp;O150&amp;P150&amp;Q150&lt;&gt;検索!J$3),0,1)</f>
        <v>0</v>
      </c>
      <c r="S150" s="13">
        <f t="shared" si="12"/>
        <v>0</v>
      </c>
      <c r="T150" s="14">
        <f>IF(OR(ISERROR(FIND(DBCS(検索!C$5),DBCS(B150))),検索!C$5=""),0,1)</f>
        <v>0</v>
      </c>
      <c r="U150" s="15">
        <f>IF(OR(ISERROR(FIND(DBCS(検索!D$5),DBCS(C150))),検索!D$5=""),0,1)</f>
        <v>0</v>
      </c>
      <c r="V150" s="15">
        <f>IF(OR(ISERROR(FIND(検索!E$5,D150)),検索!E$5=""),0,1)</f>
        <v>0</v>
      </c>
      <c r="W150" s="15">
        <f>IF(OR(ISERROR(FIND(検索!F$5,E150)),検索!F$5=""),0,1)</f>
        <v>0</v>
      </c>
      <c r="X150" s="15">
        <f>IF(OR(ISERROR(FIND(検索!G$5,F150)),検索!G$5=""),0,1)</f>
        <v>0</v>
      </c>
      <c r="Y150" s="13">
        <f>IF(OR(検索!J$5="00000",T150&amp;U150&amp;V150&amp;W150&amp;X150&lt;&gt;検索!J$5),0,1)</f>
        <v>0</v>
      </c>
      <c r="Z150" s="16">
        <f t="shared" si="13"/>
        <v>0</v>
      </c>
      <c r="AA150" s="13">
        <f>IF(OR(ISERROR(FIND(DBCS(検索!C$7),DBCS(B150))),検索!C$7=""),0,1)</f>
        <v>0</v>
      </c>
      <c r="AB150" s="13">
        <f>IF(OR(ISERROR(FIND(DBCS(検索!D$7),DBCS(C150))),検索!D$7=""),0,1)</f>
        <v>0</v>
      </c>
      <c r="AC150" s="13">
        <f>IF(OR(ISERROR(FIND(検索!E$7,D150)),検索!E$7=""),0,1)</f>
        <v>0</v>
      </c>
      <c r="AD150" s="13">
        <f>IF(OR(ISERROR(FIND(検索!F$7,E150)),検索!F$7=""),0,1)</f>
        <v>0</v>
      </c>
      <c r="AE150" s="13">
        <f>IF(OR(ISERROR(FIND(検索!G$7,F150)),検索!G$7=""),0,1)</f>
        <v>0</v>
      </c>
      <c r="AF150" s="15">
        <f>IF(OR(検索!J$7="00000",AA150&amp;AB150&amp;AC150&amp;AD150&amp;AE150&lt;&gt;検索!J$7),0,1)</f>
        <v>0</v>
      </c>
      <c r="AG150" s="16">
        <f t="shared" si="14"/>
        <v>0</v>
      </c>
      <c r="AH150" s="13">
        <f>IF(検索!K$3=0,R150,S150)</f>
        <v>0</v>
      </c>
      <c r="AI150" s="13">
        <f>IF(検索!K$5=0,Y150,Z150)</f>
        <v>0</v>
      </c>
      <c r="AJ150" s="13">
        <f>IF(検索!K$7=0,AF150,AG150)</f>
        <v>0</v>
      </c>
      <c r="AK150" s="20">
        <f>IF(IF(検索!J$5="00000",AH150,IF(検索!K$4=0,AH150+AI150,AH150*AI150)*IF(AND(検索!K$6=1,検索!J$7&lt;&gt;"00000"),AJ150,1)+IF(AND(検索!K$6=0,検索!J$7&lt;&gt;"00000"),AJ150,0))&gt;0,MAX($AK$2:AK149)+1,0)</f>
        <v>0</v>
      </c>
    </row>
    <row r="151" spans="1:37" ht="12.6" customHeight="1" x14ac:dyDescent="0.15">
      <c r="A151" s="9">
        <v>1605</v>
      </c>
      <c r="B151" s="2" t="s">
        <v>974</v>
      </c>
      <c r="C151" s="2" t="s">
        <v>608</v>
      </c>
      <c r="D151" s="2" t="s">
        <v>673</v>
      </c>
      <c r="E151" s="10" t="s">
        <v>88</v>
      </c>
      <c r="F151" s="11" t="s">
        <v>975</v>
      </c>
      <c r="G151" s="2">
        <v>150</v>
      </c>
      <c r="H151" s="153">
        <f t="shared" si="10"/>
        <v>150000</v>
      </c>
      <c r="I151" s="23"/>
      <c r="J151" s="158">
        <f>IFERROR(INDEX(単価!D$3:G$16,MATCH(D151,単価!B$3:B$16,0),1+((I151&gt;29)+(I151&gt;59)+(I151&gt;89))*INDEX(単価!A:A,MATCH(D151,単価!B:B,0))),0)</f>
        <v>50000</v>
      </c>
      <c r="K151" s="153" t="str">
        <f>IFERROR(INDEX(単価!C:C,MATCH(D151,単価!B:B,0))&amp;IF(INDEX(単価!A:A,MATCH(D151,単価!B:B,0))=1,"（"&amp;INDEX(単価!D$2:G$2,1,1+(I151&gt;29)+(I151&gt;59)+(I151&gt;89))&amp;"）",""),D151)</f>
        <v>居宅介護</v>
      </c>
      <c r="L151" s="2">
        <f t="shared" ca="1" si="11"/>
        <v>1600</v>
      </c>
      <c r="M151" s="14">
        <f>IF(OR(ISERROR(FIND(DBCS(検索!C$3),DBCS(B151))),検索!C$3=""),0,1)</f>
        <v>0</v>
      </c>
      <c r="N151" s="15">
        <f>IF(OR(ISERROR(FIND(DBCS(検索!D$3),DBCS(C151))),検索!D$3=""),0,1)</f>
        <v>0</v>
      </c>
      <c r="O151" s="15">
        <f>IF(OR(ISERROR(FIND(検索!E$3,D151)),検索!E$3=""),0,1)</f>
        <v>0</v>
      </c>
      <c r="P151" s="13">
        <f>IF(OR(ISERROR(FIND(検索!F$3,E151)),検索!F$3=""),0,1)</f>
        <v>0</v>
      </c>
      <c r="Q151" s="13">
        <f>IF(OR(ISERROR(FIND(検索!G$3,F151)),検索!G$3=""),0,1)</f>
        <v>0</v>
      </c>
      <c r="R151" s="13">
        <f>IF(OR(検索!J$3="00000",M151&amp;N151&amp;O151&amp;P151&amp;Q151&lt;&gt;検索!J$3),0,1)</f>
        <v>0</v>
      </c>
      <c r="S151" s="13">
        <f t="shared" si="12"/>
        <v>0</v>
      </c>
      <c r="T151" s="14">
        <f>IF(OR(ISERROR(FIND(DBCS(検索!C$5),DBCS(B151))),検索!C$5=""),0,1)</f>
        <v>0</v>
      </c>
      <c r="U151" s="15">
        <f>IF(OR(ISERROR(FIND(DBCS(検索!D$5),DBCS(C151))),検索!D$5=""),0,1)</f>
        <v>0</v>
      </c>
      <c r="V151" s="15">
        <f>IF(OR(ISERROR(FIND(検索!E$5,D151)),検索!E$5=""),0,1)</f>
        <v>0</v>
      </c>
      <c r="W151" s="15">
        <f>IF(OR(ISERROR(FIND(検索!F$5,E151)),検索!F$5=""),0,1)</f>
        <v>0</v>
      </c>
      <c r="X151" s="15">
        <f>IF(OR(ISERROR(FIND(検索!G$5,F151)),検索!G$5=""),0,1)</f>
        <v>0</v>
      </c>
      <c r="Y151" s="13">
        <f>IF(OR(検索!J$5="00000",T151&amp;U151&amp;V151&amp;W151&amp;X151&lt;&gt;検索!J$5),0,1)</f>
        <v>0</v>
      </c>
      <c r="Z151" s="16">
        <f t="shared" si="13"/>
        <v>0</v>
      </c>
      <c r="AA151" s="13">
        <f>IF(OR(ISERROR(FIND(DBCS(検索!C$7),DBCS(B151))),検索!C$7=""),0,1)</f>
        <v>0</v>
      </c>
      <c r="AB151" s="13">
        <f>IF(OR(ISERROR(FIND(DBCS(検索!D$7),DBCS(C151))),検索!D$7=""),0,1)</f>
        <v>0</v>
      </c>
      <c r="AC151" s="13">
        <f>IF(OR(ISERROR(FIND(検索!E$7,D151)),検索!E$7=""),0,1)</f>
        <v>0</v>
      </c>
      <c r="AD151" s="13">
        <f>IF(OR(ISERROR(FIND(検索!F$7,E151)),検索!F$7=""),0,1)</f>
        <v>0</v>
      </c>
      <c r="AE151" s="13">
        <f>IF(OR(ISERROR(FIND(検索!G$7,F151)),検索!G$7=""),0,1)</f>
        <v>0</v>
      </c>
      <c r="AF151" s="15">
        <f>IF(OR(検索!J$7="00000",AA151&amp;AB151&amp;AC151&amp;AD151&amp;AE151&lt;&gt;検索!J$7),0,1)</f>
        <v>0</v>
      </c>
      <c r="AG151" s="16">
        <f t="shared" si="14"/>
        <v>0</v>
      </c>
      <c r="AH151" s="13">
        <f>IF(検索!K$3=0,R151,S151)</f>
        <v>0</v>
      </c>
      <c r="AI151" s="13">
        <f>IF(検索!K$5=0,Y151,Z151)</f>
        <v>0</v>
      </c>
      <c r="AJ151" s="13">
        <f>IF(検索!K$7=0,AF151,AG151)</f>
        <v>0</v>
      </c>
      <c r="AK151" s="20">
        <f>IF(IF(検索!J$5="00000",AH151,IF(検索!K$4=0,AH151+AI151,AH151*AI151)*IF(AND(検索!K$6=1,検索!J$7&lt;&gt;"00000"),AJ151,1)+IF(AND(検索!K$6=0,検索!J$7&lt;&gt;"00000"),AJ151,0))&gt;0,MAX($AK$2:AK150)+1,0)</f>
        <v>0</v>
      </c>
    </row>
    <row r="152" spans="1:37" ht="12.6" customHeight="1" x14ac:dyDescent="0.15">
      <c r="A152" s="9">
        <v>1612</v>
      </c>
      <c r="B152" s="2" t="s">
        <v>976</v>
      </c>
      <c r="C152" s="2" t="s">
        <v>535</v>
      </c>
      <c r="D152" s="2" t="s">
        <v>673</v>
      </c>
      <c r="E152" s="10" t="s">
        <v>445</v>
      </c>
      <c r="F152" s="11" t="s">
        <v>977</v>
      </c>
      <c r="G152" s="2">
        <v>151</v>
      </c>
      <c r="H152" s="153">
        <f t="shared" si="10"/>
        <v>50000</v>
      </c>
      <c r="I152" s="23"/>
      <c r="J152" s="158">
        <f>IFERROR(INDEX(単価!D$3:G$16,MATCH(D152,単価!B$3:B$16,0),1+((I152&gt;29)+(I152&gt;59)+(I152&gt;89))*INDEX(単価!A:A,MATCH(D152,単価!B:B,0))),0)</f>
        <v>50000</v>
      </c>
      <c r="K152" s="153" t="str">
        <f>IFERROR(INDEX(単価!C:C,MATCH(D152,単価!B:B,0))&amp;IF(INDEX(単価!A:A,MATCH(D152,単価!B:B,0))=1,"（"&amp;INDEX(単価!D$2:G$2,1,1+(I152&gt;29)+(I152&gt;59)+(I152&gt;89))&amp;"）",""),D152)</f>
        <v>居宅介護</v>
      </c>
      <c r="L152" s="2">
        <f t="shared" ca="1" si="11"/>
        <v>1611</v>
      </c>
      <c r="M152" s="14">
        <f>IF(OR(ISERROR(FIND(DBCS(検索!C$3),DBCS(B152))),検索!C$3=""),0,1)</f>
        <v>0</v>
      </c>
      <c r="N152" s="15">
        <f>IF(OR(ISERROR(FIND(DBCS(検索!D$3),DBCS(C152))),検索!D$3=""),0,1)</f>
        <v>0</v>
      </c>
      <c r="O152" s="15">
        <f>IF(OR(ISERROR(FIND(検索!E$3,D152)),検索!E$3=""),0,1)</f>
        <v>0</v>
      </c>
      <c r="P152" s="13">
        <f>IF(OR(ISERROR(FIND(検索!F$3,E152)),検索!F$3=""),0,1)</f>
        <v>0</v>
      </c>
      <c r="Q152" s="13">
        <f>IF(OR(ISERROR(FIND(検索!G$3,F152)),検索!G$3=""),0,1)</f>
        <v>0</v>
      </c>
      <c r="R152" s="13">
        <f>IF(OR(検索!J$3="00000",M152&amp;N152&amp;O152&amp;P152&amp;Q152&lt;&gt;検索!J$3),0,1)</f>
        <v>0</v>
      </c>
      <c r="S152" s="13">
        <f t="shared" si="12"/>
        <v>0</v>
      </c>
      <c r="T152" s="14">
        <f>IF(OR(ISERROR(FIND(DBCS(検索!C$5),DBCS(B152))),検索!C$5=""),0,1)</f>
        <v>0</v>
      </c>
      <c r="U152" s="15">
        <f>IF(OR(ISERROR(FIND(DBCS(検索!D$5),DBCS(C152))),検索!D$5=""),0,1)</f>
        <v>0</v>
      </c>
      <c r="V152" s="15">
        <f>IF(OR(ISERROR(FIND(検索!E$5,D152)),検索!E$5=""),0,1)</f>
        <v>0</v>
      </c>
      <c r="W152" s="15">
        <f>IF(OR(ISERROR(FIND(検索!F$5,E152)),検索!F$5=""),0,1)</f>
        <v>0</v>
      </c>
      <c r="X152" s="15">
        <f>IF(OR(ISERROR(FIND(検索!G$5,F152)),検索!G$5=""),0,1)</f>
        <v>0</v>
      </c>
      <c r="Y152" s="13">
        <f>IF(OR(検索!J$5="00000",T152&amp;U152&amp;V152&amp;W152&amp;X152&lt;&gt;検索!J$5),0,1)</f>
        <v>0</v>
      </c>
      <c r="Z152" s="16">
        <f t="shared" si="13"/>
        <v>0</v>
      </c>
      <c r="AA152" s="13">
        <f>IF(OR(ISERROR(FIND(DBCS(検索!C$7),DBCS(B152))),検索!C$7=""),0,1)</f>
        <v>0</v>
      </c>
      <c r="AB152" s="13">
        <f>IF(OR(ISERROR(FIND(DBCS(検索!D$7),DBCS(C152))),検索!D$7=""),0,1)</f>
        <v>0</v>
      </c>
      <c r="AC152" s="13">
        <f>IF(OR(ISERROR(FIND(検索!E$7,D152)),検索!E$7=""),0,1)</f>
        <v>0</v>
      </c>
      <c r="AD152" s="13">
        <f>IF(OR(ISERROR(FIND(検索!F$7,E152)),検索!F$7=""),0,1)</f>
        <v>0</v>
      </c>
      <c r="AE152" s="13">
        <f>IF(OR(ISERROR(FIND(検索!G$7,F152)),検索!G$7=""),0,1)</f>
        <v>0</v>
      </c>
      <c r="AF152" s="15">
        <f>IF(OR(検索!J$7="00000",AA152&amp;AB152&amp;AC152&amp;AD152&amp;AE152&lt;&gt;検索!J$7),0,1)</f>
        <v>0</v>
      </c>
      <c r="AG152" s="16">
        <f t="shared" si="14"/>
        <v>0</v>
      </c>
      <c r="AH152" s="13">
        <f>IF(検索!K$3=0,R152,S152)</f>
        <v>0</v>
      </c>
      <c r="AI152" s="13">
        <f>IF(検索!K$5=0,Y152,Z152)</f>
        <v>0</v>
      </c>
      <c r="AJ152" s="13">
        <f>IF(検索!K$7=0,AF152,AG152)</f>
        <v>0</v>
      </c>
      <c r="AK152" s="20">
        <f>IF(IF(検索!J$5="00000",AH152,IF(検索!K$4=0,AH152+AI152,AH152*AI152)*IF(AND(検索!K$6=1,検索!J$7&lt;&gt;"00000"),AJ152,1)+IF(AND(検索!K$6=0,検索!J$7&lt;&gt;"00000"),AJ152,0))&gt;0,MAX($AK$2:AK151)+1,0)</f>
        <v>0</v>
      </c>
    </row>
    <row r="153" spans="1:37" ht="12.6" customHeight="1" x14ac:dyDescent="0.15">
      <c r="A153" s="9">
        <v>1625</v>
      </c>
      <c r="B153" s="2" t="s">
        <v>978</v>
      </c>
      <c r="C153" s="2" t="s">
        <v>395</v>
      </c>
      <c r="D153" s="2" t="s">
        <v>673</v>
      </c>
      <c r="E153" s="10" t="s">
        <v>56</v>
      </c>
      <c r="F153" s="11" t="s">
        <v>979</v>
      </c>
      <c r="G153" s="2">
        <v>152</v>
      </c>
      <c r="H153" s="153">
        <f t="shared" si="10"/>
        <v>100000</v>
      </c>
      <c r="I153" s="23"/>
      <c r="J153" s="158">
        <f>IFERROR(INDEX(単価!D$3:G$16,MATCH(D153,単価!B$3:B$16,0),1+((I153&gt;29)+(I153&gt;59)+(I153&gt;89))*INDEX(単価!A:A,MATCH(D153,単価!B:B,0))),0)</f>
        <v>50000</v>
      </c>
      <c r="K153" s="153" t="str">
        <f>IFERROR(INDEX(単価!C:C,MATCH(D153,単価!B:B,0))&amp;IF(INDEX(単価!A:A,MATCH(D153,単価!B:B,0))=1,"（"&amp;INDEX(単価!D$2:G$2,1,1+(I153&gt;29)+(I153&gt;59)+(I153&gt;89))&amp;"）",""),D153)</f>
        <v>居宅介護</v>
      </c>
      <c r="L153" s="2">
        <f t="shared" ca="1" si="11"/>
        <v>1621</v>
      </c>
      <c r="M153" s="14">
        <f>IF(OR(ISERROR(FIND(DBCS(検索!C$3),DBCS(B153))),検索!C$3=""),0,1)</f>
        <v>0</v>
      </c>
      <c r="N153" s="15">
        <f>IF(OR(ISERROR(FIND(DBCS(検索!D$3),DBCS(C153))),検索!D$3=""),0,1)</f>
        <v>0</v>
      </c>
      <c r="O153" s="15">
        <f>IF(OR(ISERROR(FIND(検索!E$3,D153)),検索!E$3=""),0,1)</f>
        <v>0</v>
      </c>
      <c r="P153" s="13">
        <f>IF(OR(ISERROR(FIND(検索!F$3,E153)),検索!F$3=""),0,1)</f>
        <v>0</v>
      </c>
      <c r="Q153" s="13">
        <f>IF(OR(ISERROR(FIND(検索!G$3,F153)),検索!G$3=""),0,1)</f>
        <v>0</v>
      </c>
      <c r="R153" s="13">
        <f>IF(OR(検索!J$3="00000",M153&amp;N153&amp;O153&amp;P153&amp;Q153&lt;&gt;検索!J$3),0,1)</f>
        <v>0</v>
      </c>
      <c r="S153" s="13">
        <f t="shared" si="12"/>
        <v>0</v>
      </c>
      <c r="T153" s="14">
        <f>IF(OR(ISERROR(FIND(DBCS(検索!C$5),DBCS(B153))),検索!C$5=""),0,1)</f>
        <v>0</v>
      </c>
      <c r="U153" s="15">
        <f>IF(OR(ISERROR(FIND(DBCS(検索!D$5),DBCS(C153))),検索!D$5=""),0,1)</f>
        <v>0</v>
      </c>
      <c r="V153" s="15">
        <f>IF(OR(ISERROR(FIND(検索!E$5,D153)),検索!E$5=""),0,1)</f>
        <v>0</v>
      </c>
      <c r="W153" s="15">
        <f>IF(OR(ISERROR(FIND(検索!F$5,E153)),検索!F$5=""),0,1)</f>
        <v>0</v>
      </c>
      <c r="X153" s="15">
        <f>IF(OR(ISERROR(FIND(検索!G$5,F153)),検索!G$5=""),0,1)</f>
        <v>0</v>
      </c>
      <c r="Y153" s="13">
        <f>IF(OR(検索!J$5="00000",T153&amp;U153&amp;V153&amp;W153&amp;X153&lt;&gt;検索!J$5),0,1)</f>
        <v>0</v>
      </c>
      <c r="Z153" s="16">
        <f t="shared" si="13"/>
        <v>0</v>
      </c>
      <c r="AA153" s="13">
        <f>IF(OR(ISERROR(FIND(DBCS(検索!C$7),DBCS(B153))),検索!C$7=""),0,1)</f>
        <v>0</v>
      </c>
      <c r="AB153" s="13">
        <f>IF(OR(ISERROR(FIND(DBCS(検索!D$7),DBCS(C153))),検索!D$7=""),0,1)</f>
        <v>0</v>
      </c>
      <c r="AC153" s="13">
        <f>IF(OR(ISERROR(FIND(検索!E$7,D153)),検索!E$7=""),0,1)</f>
        <v>0</v>
      </c>
      <c r="AD153" s="13">
        <f>IF(OR(ISERROR(FIND(検索!F$7,E153)),検索!F$7=""),0,1)</f>
        <v>0</v>
      </c>
      <c r="AE153" s="13">
        <f>IF(OR(ISERROR(FIND(検索!G$7,F153)),検索!G$7=""),0,1)</f>
        <v>0</v>
      </c>
      <c r="AF153" s="15">
        <f>IF(OR(検索!J$7="00000",AA153&amp;AB153&amp;AC153&amp;AD153&amp;AE153&lt;&gt;検索!J$7),0,1)</f>
        <v>0</v>
      </c>
      <c r="AG153" s="16">
        <f t="shared" si="14"/>
        <v>0</v>
      </c>
      <c r="AH153" s="13">
        <f>IF(検索!K$3=0,R153,S153)</f>
        <v>0</v>
      </c>
      <c r="AI153" s="13">
        <f>IF(検索!K$5=0,Y153,Z153)</f>
        <v>0</v>
      </c>
      <c r="AJ153" s="13">
        <f>IF(検索!K$7=0,AF153,AG153)</f>
        <v>0</v>
      </c>
      <c r="AK153" s="20">
        <f>IF(IF(検索!J$5="00000",AH153,IF(検索!K$4=0,AH153+AI153,AH153*AI153)*IF(AND(検索!K$6=1,検索!J$7&lt;&gt;"00000"),AJ153,1)+IF(AND(検索!K$6=0,検索!J$7&lt;&gt;"00000"),AJ153,0))&gt;0,MAX($AK$2:AK152)+1,0)</f>
        <v>0</v>
      </c>
    </row>
    <row r="154" spans="1:37" ht="12.6" customHeight="1" x14ac:dyDescent="0.15">
      <c r="A154" s="9">
        <v>1638</v>
      </c>
      <c r="B154" s="2" t="s">
        <v>980</v>
      </c>
      <c r="C154" s="2" t="s">
        <v>530</v>
      </c>
      <c r="D154" s="2" t="s">
        <v>673</v>
      </c>
      <c r="E154" s="10" t="s">
        <v>61</v>
      </c>
      <c r="F154" s="11" t="s">
        <v>981</v>
      </c>
      <c r="G154" s="2">
        <v>153</v>
      </c>
      <c r="H154" s="153">
        <f t="shared" si="10"/>
        <v>50000</v>
      </c>
      <c r="I154" s="23"/>
      <c r="J154" s="158">
        <f>IFERROR(INDEX(単価!D$3:G$16,MATCH(D154,単価!B$3:B$16,0),1+((I154&gt;29)+(I154&gt;59)+(I154&gt;89))*INDEX(単価!A:A,MATCH(D154,単価!B:B,0))),0)</f>
        <v>50000</v>
      </c>
      <c r="K154" s="153" t="str">
        <f>IFERROR(INDEX(単価!C:C,MATCH(D154,単価!B:B,0))&amp;IF(INDEX(単価!A:A,MATCH(D154,単価!B:B,0))=1,"（"&amp;INDEX(単価!D$2:G$2,1,1+(I154&gt;29)+(I154&gt;59)+(I154&gt;89))&amp;"）",""),D154)</f>
        <v>居宅介護</v>
      </c>
      <c r="L154" s="2">
        <f t="shared" ca="1" si="11"/>
        <v>1638</v>
      </c>
      <c r="M154" s="14">
        <f>IF(OR(ISERROR(FIND(DBCS(検索!C$3),DBCS(B154))),検索!C$3=""),0,1)</f>
        <v>0</v>
      </c>
      <c r="N154" s="15">
        <f>IF(OR(ISERROR(FIND(DBCS(検索!D$3),DBCS(C154))),検索!D$3=""),0,1)</f>
        <v>0</v>
      </c>
      <c r="O154" s="15">
        <f>IF(OR(ISERROR(FIND(検索!E$3,D154)),検索!E$3=""),0,1)</f>
        <v>0</v>
      </c>
      <c r="P154" s="13">
        <f>IF(OR(ISERROR(FIND(検索!F$3,E154)),検索!F$3=""),0,1)</f>
        <v>0</v>
      </c>
      <c r="Q154" s="13">
        <f>IF(OR(ISERROR(FIND(検索!G$3,F154)),検索!G$3=""),0,1)</f>
        <v>0</v>
      </c>
      <c r="R154" s="13">
        <f>IF(OR(検索!J$3="00000",M154&amp;N154&amp;O154&amp;P154&amp;Q154&lt;&gt;検索!J$3),0,1)</f>
        <v>0</v>
      </c>
      <c r="S154" s="13">
        <f t="shared" si="12"/>
        <v>0</v>
      </c>
      <c r="T154" s="14">
        <f>IF(OR(ISERROR(FIND(DBCS(検索!C$5),DBCS(B154))),検索!C$5=""),0,1)</f>
        <v>0</v>
      </c>
      <c r="U154" s="15">
        <f>IF(OR(ISERROR(FIND(DBCS(検索!D$5),DBCS(C154))),検索!D$5=""),0,1)</f>
        <v>0</v>
      </c>
      <c r="V154" s="15">
        <f>IF(OR(ISERROR(FIND(検索!E$5,D154)),検索!E$5=""),0,1)</f>
        <v>0</v>
      </c>
      <c r="W154" s="15">
        <f>IF(OR(ISERROR(FIND(検索!F$5,E154)),検索!F$5=""),0,1)</f>
        <v>0</v>
      </c>
      <c r="X154" s="15">
        <f>IF(OR(ISERROR(FIND(検索!G$5,F154)),検索!G$5=""),0,1)</f>
        <v>0</v>
      </c>
      <c r="Y154" s="13">
        <f>IF(OR(検索!J$5="00000",T154&amp;U154&amp;V154&amp;W154&amp;X154&lt;&gt;検索!J$5),0,1)</f>
        <v>0</v>
      </c>
      <c r="Z154" s="16">
        <f t="shared" si="13"/>
        <v>0</v>
      </c>
      <c r="AA154" s="13">
        <f>IF(OR(ISERROR(FIND(DBCS(検索!C$7),DBCS(B154))),検索!C$7=""),0,1)</f>
        <v>0</v>
      </c>
      <c r="AB154" s="13">
        <f>IF(OR(ISERROR(FIND(DBCS(検索!D$7),DBCS(C154))),検索!D$7=""),0,1)</f>
        <v>0</v>
      </c>
      <c r="AC154" s="13">
        <f>IF(OR(ISERROR(FIND(検索!E$7,D154)),検索!E$7=""),0,1)</f>
        <v>0</v>
      </c>
      <c r="AD154" s="13">
        <f>IF(OR(ISERROR(FIND(検索!F$7,E154)),検索!F$7=""),0,1)</f>
        <v>0</v>
      </c>
      <c r="AE154" s="13">
        <f>IF(OR(ISERROR(FIND(検索!G$7,F154)),検索!G$7=""),0,1)</f>
        <v>0</v>
      </c>
      <c r="AF154" s="15">
        <f>IF(OR(検索!J$7="00000",AA154&amp;AB154&amp;AC154&amp;AD154&amp;AE154&lt;&gt;検索!J$7),0,1)</f>
        <v>0</v>
      </c>
      <c r="AG154" s="16">
        <f t="shared" si="14"/>
        <v>0</v>
      </c>
      <c r="AH154" s="13">
        <f>IF(検索!K$3=0,R154,S154)</f>
        <v>0</v>
      </c>
      <c r="AI154" s="13">
        <f>IF(検索!K$5=0,Y154,Z154)</f>
        <v>0</v>
      </c>
      <c r="AJ154" s="13">
        <f>IF(検索!K$7=0,AF154,AG154)</f>
        <v>0</v>
      </c>
      <c r="AK154" s="20">
        <f>IF(IF(検索!J$5="00000",AH154,IF(検索!K$4=0,AH154+AI154,AH154*AI154)*IF(AND(検索!K$6=1,検索!J$7&lt;&gt;"00000"),AJ154,1)+IF(AND(検索!K$6=0,検索!J$7&lt;&gt;"00000"),AJ154,0))&gt;0,MAX($AK$2:AK153)+1,0)</f>
        <v>0</v>
      </c>
    </row>
    <row r="155" spans="1:37" ht="12.6" customHeight="1" x14ac:dyDescent="0.15">
      <c r="A155" s="9">
        <v>1649</v>
      </c>
      <c r="B155" s="2" t="s">
        <v>982</v>
      </c>
      <c r="C155" s="2" t="s">
        <v>555</v>
      </c>
      <c r="D155" s="2" t="s">
        <v>673</v>
      </c>
      <c r="E155" s="10" t="s">
        <v>87</v>
      </c>
      <c r="F155" s="11" t="s">
        <v>983</v>
      </c>
      <c r="G155" s="2">
        <v>154</v>
      </c>
      <c r="H155" s="153">
        <f t="shared" si="10"/>
        <v>100000</v>
      </c>
      <c r="I155" s="23"/>
      <c r="J155" s="158">
        <f>IFERROR(INDEX(単価!D$3:G$16,MATCH(D155,単価!B$3:B$16,0),1+((I155&gt;29)+(I155&gt;59)+(I155&gt;89))*INDEX(単価!A:A,MATCH(D155,単価!B:B,0))),0)</f>
        <v>50000</v>
      </c>
      <c r="K155" s="153" t="str">
        <f>IFERROR(INDEX(単価!C:C,MATCH(D155,単価!B:B,0))&amp;IF(INDEX(単価!A:A,MATCH(D155,単価!B:B,0))=1,"（"&amp;INDEX(単価!D$2:G$2,1,1+(I155&gt;29)+(I155&gt;59)+(I155&gt;89))&amp;"）",""),D155)</f>
        <v>居宅介護</v>
      </c>
      <c r="L155" s="2">
        <f t="shared" ca="1" si="11"/>
        <v>1648</v>
      </c>
      <c r="M155" s="14">
        <f>IF(OR(ISERROR(FIND(DBCS(検索!C$3),DBCS(B155))),検索!C$3=""),0,1)</f>
        <v>0</v>
      </c>
      <c r="N155" s="15">
        <f>IF(OR(ISERROR(FIND(DBCS(検索!D$3),DBCS(C155))),検索!D$3=""),0,1)</f>
        <v>0</v>
      </c>
      <c r="O155" s="15">
        <f>IF(OR(ISERROR(FIND(検索!E$3,D155)),検索!E$3=""),0,1)</f>
        <v>0</v>
      </c>
      <c r="P155" s="13">
        <f>IF(OR(ISERROR(FIND(検索!F$3,E155)),検索!F$3=""),0,1)</f>
        <v>0</v>
      </c>
      <c r="Q155" s="13">
        <f>IF(OR(ISERROR(FIND(検索!G$3,F155)),検索!G$3=""),0,1)</f>
        <v>0</v>
      </c>
      <c r="R155" s="13">
        <f>IF(OR(検索!J$3="00000",M155&amp;N155&amp;O155&amp;P155&amp;Q155&lt;&gt;検索!J$3),0,1)</f>
        <v>0</v>
      </c>
      <c r="S155" s="13">
        <f t="shared" si="12"/>
        <v>0</v>
      </c>
      <c r="T155" s="14">
        <f>IF(OR(ISERROR(FIND(DBCS(検索!C$5),DBCS(B155))),検索!C$5=""),0,1)</f>
        <v>0</v>
      </c>
      <c r="U155" s="15">
        <f>IF(OR(ISERROR(FIND(DBCS(検索!D$5),DBCS(C155))),検索!D$5=""),0,1)</f>
        <v>0</v>
      </c>
      <c r="V155" s="15">
        <f>IF(OR(ISERROR(FIND(検索!E$5,D155)),検索!E$5=""),0,1)</f>
        <v>0</v>
      </c>
      <c r="W155" s="15">
        <f>IF(OR(ISERROR(FIND(検索!F$5,E155)),検索!F$5=""),0,1)</f>
        <v>0</v>
      </c>
      <c r="X155" s="15">
        <f>IF(OR(ISERROR(FIND(検索!G$5,F155)),検索!G$5=""),0,1)</f>
        <v>0</v>
      </c>
      <c r="Y155" s="13">
        <f>IF(OR(検索!J$5="00000",T155&amp;U155&amp;V155&amp;W155&amp;X155&lt;&gt;検索!J$5),0,1)</f>
        <v>0</v>
      </c>
      <c r="Z155" s="16">
        <f t="shared" si="13"/>
        <v>0</v>
      </c>
      <c r="AA155" s="13">
        <f>IF(OR(ISERROR(FIND(DBCS(検索!C$7),DBCS(B155))),検索!C$7=""),0,1)</f>
        <v>0</v>
      </c>
      <c r="AB155" s="13">
        <f>IF(OR(ISERROR(FIND(DBCS(検索!D$7),DBCS(C155))),検索!D$7=""),0,1)</f>
        <v>0</v>
      </c>
      <c r="AC155" s="13">
        <f>IF(OR(ISERROR(FIND(検索!E$7,D155)),検索!E$7=""),0,1)</f>
        <v>0</v>
      </c>
      <c r="AD155" s="13">
        <f>IF(OR(ISERROR(FIND(検索!F$7,E155)),検索!F$7=""),0,1)</f>
        <v>0</v>
      </c>
      <c r="AE155" s="13">
        <f>IF(OR(ISERROR(FIND(検索!G$7,F155)),検索!G$7=""),0,1)</f>
        <v>0</v>
      </c>
      <c r="AF155" s="15">
        <f>IF(OR(検索!J$7="00000",AA155&amp;AB155&amp;AC155&amp;AD155&amp;AE155&lt;&gt;検索!J$7),0,1)</f>
        <v>0</v>
      </c>
      <c r="AG155" s="16">
        <f t="shared" si="14"/>
        <v>0</v>
      </c>
      <c r="AH155" s="13">
        <f>IF(検索!K$3=0,R155,S155)</f>
        <v>0</v>
      </c>
      <c r="AI155" s="13">
        <f>IF(検索!K$5=0,Y155,Z155)</f>
        <v>0</v>
      </c>
      <c r="AJ155" s="13">
        <f>IF(検索!K$7=0,AF155,AG155)</f>
        <v>0</v>
      </c>
      <c r="AK155" s="20">
        <f>IF(IF(検索!J$5="00000",AH155,IF(検索!K$4=0,AH155+AI155,AH155*AI155)*IF(AND(検索!K$6=1,検索!J$7&lt;&gt;"00000"),AJ155,1)+IF(AND(検索!K$6=0,検索!J$7&lt;&gt;"00000"),AJ155,0))&gt;0,MAX($AK$2:AK154)+1,0)</f>
        <v>0</v>
      </c>
    </row>
    <row r="156" spans="1:37" ht="12.6" customHeight="1" x14ac:dyDescent="0.15">
      <c r="A156" s="9">
        <v>1654</v>
      </c>
      <c r="B156" s="2" t="s">
        <v>982</v>
      </c>
      <c r="C156" s="2" t="s">
        <v>556</v>
      </c>
      <c r="D156" s="2" t="s">
        <v>673</v>
      </c>
      <c r="E156" s="10" t="s">
        <v>93</v>
      </c>
      <c r="F156" s="11" t="s">
        <v>984</v>
      </c>
      <c r="G156" s="2">
        <v>155</v>
      </c>
      <c r="H156" s="153">
        <f t="shared" si="10"/>
        <v>100000</v>
      </c>
      <c r="I156" s="23"/>
      <c r="J156" s="158">
        <f>IFERROR(INDEX(単価!D$3:G$16,MATCH(D156,単価!B$3:B$16,0),1+((I156&gt;29)+(I156&gt;59)+(I156&gt;89))*INDEX(単価!A:A,MATCH(D156,単価!B:B,0))),0)</f>
        <v>50000</v>
      </c>
      <c r="K156" s="153" t="str">
        <f>IFERROR(INDEX(単価!C:C,MATCH(D156,単価!B:B,0))&amp;IF(INDEX(単価!A:A,MATCH(D156,単価!B:B,0))=1,"（"&amp;INDEX(単価!D$2:G$2,1,1+(I156&gt;29)+(I156&gt;59)+(I156&gt;89))&amp;"）",""),D156)</f>
        <v>居宅介護</v>
      </c>
      <c r="L156" s="2">
        <f t="shared" ca="1" si="11"/>
        <v>1651</v>
      </c>
      <c r="M156" s="14">
        <f>IF(OR(ISERROR(FIND(DBCS(検索!C$3),DBCS(B156))),検索!C$3=""),0,1)</f>
        <v>0</v>
      </c>
      <c r="N156" s="15">
        <f>IF(OR(ISERROR(FIND(DBCS(検索!D$3),DBCS(C156))),検索!D$3=""),0,1)</f>
        <v>0</v>
      </c>
      <c r="O156" s="15">
        <f>IF(OR(ISERROR(FIND(検索!E$3,D156)),検索!E$3=""),0,1)</f>
        <v>0</v>
      </c>
      <c r="P156" s="13">
        <f>IF(OR(ISERROR(FIND(検索!F$3,E156)),検索!F$3=""),0,1)</f>
        <v>0</v>
      </c>
      <c r="Q156" s="13">
        <f>IF(OR(ISERROR(FIND(検索!G$3,F156)),検索!G$3=""),0,1)</f>
        <v>0</v>
      </c>
      <c r="R156" s="13">
        <f>IF(OR(検索!J$3="00000",M156&amp;N156&amp;O156&amp;P156&amp;Q156&lt;&gt;検索!J$3),0,1)</f>
        <v>0</v>
      </c>
      <c r="S156" s="13">
        <f t="shared" si="12"/>
        <v>0</v>
      </c>
      <c r="T156" s="14">
        <f>IF(OR(ISERROR(FIND(DBCS(検索!C$5),DBCS(B156))),検索!C$5=""),0,1)</f>
        <v>0</v>
      </c>
      <c r="U156" s="15">
        <f>IF(OR(ISERROR(FIND(DBCS(検索!D$5),DBCS(C156))),検索!D$5=""),0,1)</f>
        <v>0</v>
      </c>
      <c r="V156" s="15">
        <f>IF(OR(ISERROR(FIND(検索!E$5,D156)),検索!E$5=""),0,1)</f>
        <v>0</v>
      </c>
      <c r="W156" s="15">
        <f>IF(OR(ISERROR(FIND(検索!F$5,E156)),検索!F$5=""),0,1)</f>
        <v>0</v>
      </c>
      <c r="X156" s="15">
        <f>IF(OR(ISERROR(FIND(検索!G$5,F156)),検索!G$5=""),0,1)</f>
        <v>0</v>
      </c>
      <c r="Y156" s="13">
        <f>IF(OR(検索!J$5="00000",T156&amp;U156&amp;V156&amp;W156&amp;X156&lt;&gt;検索!J$5),0,1)</f>
        <v>0</v>
      </c>
      <c r="Z156" s="16">
        <f t="shared" si="13"/>
        <v>0</v>
      </c>
      <c r="AA156" s="13">
        <f>IF(OR(ISERROR(FIND(DBCS(検索!C$7),DBCS(B156))),検索!C$7=""),0,1)</f>
        <v>0</v>
      </c>
      <c r="AB156" s="13">
        <f>IF(OR(ISERROR(FIND(DBCS(検索!D$7),DBCS(C156))),検索!D$7=""),0,1)</f>
        <v>0</v>
      </c>
      <c r="AC156" s="13">
        <f>IF(OR(ISERROR(FIND(検索!E$7,D156)),検索!E$7=""),0,1)</f>
        <v>0</v>
      </c>
      <c r="AD156" s="13">
        <f>IF(OR(ISERROR(FIND(検索!F$7,E156)),検索!F$7=""),0,1)</f>
        <v>0</v>
      </c>
      <c r="AE156" s="13">
        <f>IF(OR(ISERROR(FIND(検索!G$7,F156)),検索!G$7=""),0,1)</f>
        <v>0</v>
      </c>
      <c r="AF156" s="15">
        <f>IF(OR(検索!J$7="00000",AA156&amp;AB156&amp;AC156&amp;AD156&amp;AE156&lt;&gt;検索!J$7),0,1)</f>
        <v>0</v>
      </c>
      <c r="AG156" s="16">
        <f t="shared" si="14"/>
        <v>0</v>
      </c>
      <c r="AH156" s="13">
        <f>IF(検索!K$3=0,R156,S156)</f>
        <v>0</v>
      </c>
      <c r="AI156" s="13">
        <f>IF(検索!K$5=0,Y156,Z156)</f>
        <v>0</v>
      </c>
      <c r="AJ156" s="13">
        <f>IF(検索!K$7=0,AF156,AG156)</f>
        <v>0</v>
      </c>
      <c r="AK156" s="20">
        <f>IF(IF(検索!J$5="00000",AH156,IF(検索!K$4=0,AH156+AI156,AH156*AI156)*IF(AND(検索!K$6=1,検索!J$7&lt;&gt;"00000"),AJ156,1)+IF(AND(検索!K$6=0,検索!J$7&lt;&gt;"00000"),AJ156,0))&gt;0,MAX($AK$2:AK155)+1,0)</f>
        <v>0</v>
      </c>
    </row>
    <row r="157" spans="1:37" ht="12.6" customHeight="1" x14ac:dyDescent="0.15">
      <c r="A157" s="9">
        <v>1666</v>
      </c>
      <c r="B157" s="2" t="s">
        <v>985</v>
      </c>
      <c r="C157" s="2" t="s">
        <v>523</v>
      </c>
      <c r="D157" s="2" t="s">
        <v>673</v>
      </c>
      <c r="E157" s="10" t="s">
        <v>118</v>
      </c>
      <c r="F157" s="11" t="s">
        <v>986</v>
      </c>
      <c r="G157" s="2">
        <v>156</v>
      </c>
      <c r="H157" s="153">
        <f t="shared" si="10"/>
        <v>150000</v>
      </c>
      <c r="I157" s="23"/>
      <c r="J157" s="158">
        <f>IFERROR(INDEX(単価!D$3:G$16,MATCH(D157,単価!B$3:B$16,0),1+((I157&gt;29)+(I157&gt;59)+(I157&gt;89))*INDEX(単価!A:A,MATCH(D157,単価!B:B,0))),0)</f>
        <v>50000</v>
      </c>
      <c r="K157" s="153" t="str">
        <f>IFERROR(INDEX(単価!C:C,MATCH(D157,単価!B:B,0))&amp;IF(INDEX(単価!A:A,MATCH(D157,単価!B:B,0))=1,"（"&amp;INDEX(単価!D$2:G$2,1,1+(I157&gt;29)+(I157&gt;59)+(I157&gt;89))&amp;"）",""),D157)</f>
        <v>居宅介護</v>
      </c>
      <c r="L157" s="2">
        <f t="shared" ca="1" si="11"/>
        <v>1667</v>
      </c>
      <c r="M157" s="14">
        <f>IF(OR(ISERROR(FIND(DBCS(検索!C$3),DBCS(B157))),検索!C$3=""),0,1)</f>
        <v>0</v>
      </c>
      <c r="N157" s="15">
        <f>IF(OR(ISERROR(FIND(DBCS(検索!D$3),DBCS(C157))),検索!D$3=""),0,1)</f>
        <v>0</v>
      </c>
      <c r="O157" s="15">
        <f>IF(OR(ISERROR(FIND(検索!E$3,D157)),検索!E$3=""),0,1)</f>
        <v>0</v>
      </c>
      <c r="P157" s="13">
        <f>IF(OR(ISERROR(FIND(検索!F$3,E157)),検索!F$3=""),0,1)</f>
        <v>0</v>
      </c>
      <c r="Q157" s="13">
        <f>IF(OR(ISERROR(FIND(検索!G$3,F157)),検索!G$3=""),0,1)</f>
        <v>0</v>
      </c>
      <c r="R157" s="13">
        <f>IF(OR(検索!J$3="00000",M157&amp;N157&amp;O157&amp;P157&amp;Q157&lt;&gt;検索!J$3),0,1)</f>
        <v>0</v>
      </c>
      <c r="S157" s="13">
        <f t="shared" si="12"/>
        <v>0</v>
      </c>
      <c r="T157" s="14">
        <f>IF(OR(ISERROR(FIND(DBCS(検索!C$5),DBCS(B157))),検索!C$5=""),0,1)</f>
        <v>0</v>
      </c>
      <c r="U157" s="15">
        <f>IF(OR(ISERROR(FIND(DBCS(検索!D$5),DBCS(C157))),検索!D$5=""),0,1)</f>
        <v>0</v>
      </c>
      <c r="V157" s="15">
        <f>IF(OR(ISERROR(FIND(検索!E$5,D157)),検索!E$5=""),0,1)</f>
        <v>0</v>
      </c>
      <c r="W157" s="15">
        <f>IF(OR(ISERROR(FIND(検索!F$5,E157)),検索!F$5=""),0,1)</f>
        <v>0</v>
      </c>
      <c r="X157" s="15">
        <f>IF(OR(ISERROR(FIND(検索!G$5,F157)),検索!G$5=""),0,1)</f>
        <v>0</v>
      </c>
      <c r="Y157" s="13">
        <f>IF(OR(検索!J$5="00000",T157&amp;U157&amp;V157&amp;W157&amp;X157&lt;&gt;検索!J$5),0,1)</f>
        <v>0</v>
      </c>
      <c r="Z157" s="16">
        <f t="shared" si="13"/>
        <v>0</v>
      </c>
      <c r="AA157" s="13">
        <f>IF(OR(ISERROR(FIND(DBCS(検索!C$7),DBCS(B157))),検索!C$7=""),0,1)</f>
        <v>0</v>
      </c>
      <c r="AB157" s="13">
        <f>IF(OR(ISERROR(FIND(DBCS(検索!D$7),DBCS(C157))),検索!D$7=""),0,1)</f>
        <v>0</v>
      </c>
      <c r="AC157" s="13">
        <f>IF(OR(ISERROR(FIND(検索!E$7,D157)),検索!E$7=""),0,1)</f>
        <v>0</v>
      </c>
      <c r="AD157" s="13">
        <f>IF(OR(ISERROR(FIND(検索!F$7,E157)),検索!F$7=""),0,1)</f>
        <v>0</v>
      </c>
      <c r="AE157" s="13">
        <f>IF(OR(ISERROR(FIND(検索!G$7,F157)),検索!G$7=""),0,1)</f>
        <v>0</v>
      </c>
      <c r="AF157" s="15">
        <f>IF(OR(検索!J$7="00000",AA157&amp;AB157&amp;AC157&amp;AD157&amp;AE157&lt;&gt;検索!J$7),0,1)</f>
        <v>0</v>
      </c>
      <c r="AG157" s="16">
        <f t="shared" si="14"/>
        <v>0</v>
      </c>
      <c r="AH157" s="13">
        <f>IF(検索!K$3=0,R157,S157)</f>
        <v>0</v>
      </c>
      <c r="AI157" s="13">
        <f>IF(検索!K$5=0,Y157,Z157)</f>
        <v>0</v>
      </c>
      <c r="AJ157" s="13">
        <f>IF(検索!K$7=0,AF157,AG157)</f>
        <v>0</v>
      </c>
      <c r="AK157" s="20">
        <f>IF(IF(検索!J$5="00000",AH157,IF(検索!K$4=0,AH157+AI157,AH157*AI157)*IF(AND(検索!K$6=1,検索!J$7&lt;&gt;"00000"),AJ157,1)+IF(AND(検索!K$6=0,検索!J$7&lt;&gt;"00000"),AJ157,0))&gt;0,MAX($AK$2:AK156)+1,0)</f>
        <v>0</v>
      </c>
    </row>
    <row r="158" spans="1:37" ht="12.6" customHeight="1" x14ac:dyDescent="0.15">
      <c r="A158" s="9">
        <v>1674</v>
      </c>
      <c r="B158" s="2" t="s">
        <v>985</v>
      </c>
      <c r="C158" s="2" t="s">
        <v>525</v>
      </c>
      <c r="D158" s="2" t="s">
        <v>673</v>
      </c>
      <c r="E158" s="10" t="s">
        <v>120</v>
      </c>
      <c r="F158" s="11" t="s">
        <v>987</v>
      </c>
      <c r="G158" s="2">
        <v>157</v>
      </c>
      <c r="H158" s="153">
        <f t="shared" si="10"/>
        <v>150000</v>
      </c>
      <c r="I158" s="23"/>
      <c r="J158" s="158">
        <f>IFERROR(INDEX(単価!D$3:G$16,MATCH(D158,単価!B$3:B$16,0),1+((I158&gt;29)+(I158&gt;59)+(I158&gt;89))*INDEX(単価!A:A,MATCH(D158,単価!B:B,0))),0)</f>
        <v>50000</v>
      </c>
      <c r="K158" s="153" t="str">
        <f>IFERROR(INDEX(単価!C:C,MATCH(D158,単価!B:B,0))&amp;IF(INDEX(単価!A:A,MATCH(D158,単価!B:B,0))=1,"（"&amp;INDEX(単価!D$2:G$2,1,1+(I158&gt;29)+(I158&gt;59)+(I158&gt;89))&amp;"）",""),D158)</f>
        <v>居宅介護</v>
      </c>
      <c r="L158" s="2">
        <f t="shared" ca="1" si="11"/>
        <v>1674</v>
      </c>
      <c r="M158" s="14">
        <f>IF(OR(ISERROR(FIND(DBCS(検索!C$3),DBCS(B158))),検索!C$3=""),0,1)</f>
        <v>0</v>
      </c>
      <c r="N158" s="15">
        <f>IF(OR(ISERROR(FIND(DBCS(検索!D$3),DBCS(C158))),検索!D$3=""),0,1)</f>
        <v>0</v>
      </c>
      <c r="O158" s="15">
        <f>IF(OR(ISERROR(FIND(検索!E$3,D158)),検索!E$3=""),0,1)</f>
        <v>0</v>
      </c>
      <c r="P158" s="13">
        <f>IF(OR(ISERROR(FIND(検索!F$3,E158)),検索!F$3=""),0,1)</f>
        <v>0</v>
      </c>
      <c r="Q158" s="13">
        <f>IF(OR(ISERROR(FIND(検索!G$3,F158)),検索!G$3=""),0,1)</f>
        <v>0</v>
      </c>
      <c r="R158" s="13">
        <f>IF(OR(検索!J$3="00000",M158&amp;N158&amp;O158&amp;P158&amp;Q158&lt;&gt;検索!J$3),0,1)</f>
        <v>0</v>
      </c>
      <c r="S158" s="13">
        <f t="shared" si="12"/>
        <v>0</v>
      </c>
      <c r="T158" s="14">
        <f>IF(OR(ISERROR(FIND(DBCS(検索!C$5),DBCS(B158))),検索!C$5=""),0,1)</f>
        <v>0</v>
      </c>
      <c r="U158" s="15">
        <f>IF(OR(ISERROR(FIND(DBCS(検索!D$5),DBCS(C158))),検索!D$5=""),0,1)</f>
        <v>0</v>
      </c>
      <c r="V158" s="15">
        <f>IF(OR(ISERROR(FIND(検索!E$5,D158)),検索!E$5=""),0,1)</f>
        <v>0</v>
      </c>
      <c r="W158" s="15">
        <f>IF(OR(ISERROR(FIND(検索!F$5,E158)),検索!F$5=""),0,1)</f>
        <v>0</v>
      </c>
      <c r="X158" s="15">
        <f>IF(OR(ISERROR(FIND(検索!G$5,F158)),検索!G$5=""),0,1)</f>
        <v>0</v>
      </c>
      <c r="Y158" s="13">
        <f>IF(OR(検索!J$5="00000",T158&amp;U158&amp;V158&amp;W158&amp;X158&lt;&gt;検索!J$5),0,1)</f>
        <v>0</v>
      </c>
      <c r="Z158" s="16">
        <f t="shared" si="13"/>
        <v>0</v>
      </c>
      <c r="AA158" s="13">
        <f>IF(OR(ISERROR(FIND(DBCS(検索!C$7),DBCS(B158))),検索!C$7=""),0,1)</f>
        <v>0</v>
      </c>
      <c r="AB158" s="13">
        <f>IF(OR(ISERROR(FIND(DBCS(検索!D$7),DBCS(C158))),検索!D$7=""),0,1)</f>
        <v>0</v>
      </c>
      <c r="AC158" s="13">
        <f>IF(OR(ISERROR(FIND(検索!E$7,D158)),検索!E$7=""),0,1)</f>
        <v>0</v>
      </c>
      <c r="AD158" s="13">
        <f>IF(OR(ISERROR(FIND(検索!F$7,E158)),検索!F$7=""),0,1)</f>
        <v>0</v>
      </c>
      <c r="AE158" s="13">
        <f>IF(OR(ISERROR(FIND(検索!G$7,F158)),検索!G$7=""),0,1)</f>
        <v>0</v>
      </c>
      <c r="AF158" s="15">
        <f>IF(OR(検索!J$7="00000",AA158&amp;AB158&amp;AC158&amp;AD158&amp;AE158&lt;&gt;検索!J$7),0,1)</f>
        <v>0</v>
      </c>
      <c r="AG158" s="16">
        <f t="shared" si="14"/>
        <v>0</v>
      </c>
      <c r="AH158" s="13">
        <f>IF(検索!K$3=0,R158,S158)</f>
        <v>0</v>
      </c>
      <c r="AI158" s="13">
        <f>IF(検索!K$5=0,Y158,Z158)</f>
        <v>0</v>
      </c>
      <c r="AJ158" s="13">
        <f>IF(検索!K$7=0,AF158,AG158)</f>
        <v>0</v>
      </c>
      <c r="AK158" s="20">
        <f>IF(IF(検索!J$5="00000",AH158,IF(検索!K$4=0,AH158+AI158,AH158*AI158)*IF(AND(検索!K$6=1,検索!J$7&lt;&gt;"00000"),AJ158,1)+IF(AND(検索!K$6=0,検索!J$7&lt;&gt;"00000"),AJ158,0))&gt;0,MAX($AK$2:AK157)+1,0)</f>
        <v>0</v>
      </c>
    </row>
    <row r="159" spans="1:37" ht="12.6" customHeight="1" x14ac:dyDescent="0.15">
      <c r="A159" s="9">
        <v>1682</v>
      </c>
      <c r="B159" s="2" t="s">
        <v>985</v>
      </c>
      <c r="C159" s="2" t="s">
        <v>524</v>
      </c>
      <c r="D159" s="2" t="s">
        <v>673</v>
      </c>
      <c r="E159" s="10" t="s">
        <v>512</v>
      </c>
      <c r="F159" s="11" t="s">
        <v>988</v>
      </c>
      <c r="G159" s="2">
        <v>158</v>
      </c>
      <c r="H159" s="153">
        <f t="shared" si="10"/>
        <v>150000</v>
      </c>
      <c r="I159" s="23"/>
      <c r="J159" s="158">
        <f>IFERROR(INDEX(単価!D$3:G$16,MATCH(D159,単価!B$3:B$16,0),1+((I159&gt;29)+(I159&gt;59)+(I159&gt;89))*INDEX(単価!A:A,MATCH(D159,単価!B:B,0))),0)</f>
        <v>50000</v>
      </c>
      <c r="K159" s="153" t="str">
        <f>IFERROR(INDEX(単価!C:C,MATCH(D159,単価!B:B,0))&amp;IF(INDEX(単価!A:A,MATCH(D159,単価!B:B,0))=1,"（"&amp;INDEX(単価!D$2:G$2,1,1+(I159&gt;29)+(I159&gt;59)+(I159&gt;89))&amp;"）",""),D159)</f>
        <v>居宅介護</v>
      </c>
      <c r="L159" s="2">
        <f t="shared" ca="1" si="11"/>
        <v>1686</v>
      </c>
      <c r="M159" s="14">
        <f>IF(OR(ISERROR(FIND(DBCS(検索!C$3),DBCS(B159))),検索!C$3=""),0,1)</f>
        <v>0</v>
      </c>
      <c r="N159" s="15">
        <f>IF(OR(ISERROR(FIND(DBCS(検索!D$3),DBCS(C159))),検索!D$3=""),0,1)</f>
        <v>0</v>
      </c>
      <c r="O159" s="15">
        <f>IF(OR(ISERROR(FIND(検索!E$3,D159)),検索!E$3=""),0,1)</f>
        <v>0</v>
      </c>
      <c r="P159" s="13">
        <f>IF(OR(ISERROR(FIND(検索!F$3,E159)),検索!F$3=""),0,1)</f>
        <v>0</v>
      </c>
      <c r="Q159" s="13">
        <f>IF(OR(ISERROR(FIND(検索!G$3,F159)),検索!G$3=""),0,1)</f>
        <v>0</v>
      </c>
      <c r="R159" s="13">
        <f>IF(OR(検索!J$3="00000",M159&amp;N159&amp;O159&amp;P159&amp;Q159&lt;&gt;検索!J$3),0,1)</f>
        <v>0</v>
      </c>
      <c r="S159" s="13">
        <f t="shared" si="12"/>
        <v>0</v>
      </c>
      <c r="T159" s="14">
        <f>IF(OR(ISERROR(FIND(DBCS(検索!C$5),DBCS(B159))),検索!C$5=""),0,1)</f>
        <v>0</v>
      </c>
      <c r="U159" s="15">
        <f>IF(OR(ISERROR(FIND(DBCS(検索!D$5),DBCS(C159))),検索!D$5=""),0,1)</f>
        <v>0</v>
      </c>
      <c r="V159" s="15">
        <f>IF(OR(ISERROR(FIND(検索!E$5,D159)),検索!E$5=""),0,1)</f>
        <v>0</v>
      </c>
      <c r="W159" s="15">
        <f>IF(OR(ISERROR(FIND(検索!F$5,E159)),検索!F$5=""),0,1)</f>
        <v>0</v>
      </c>
      <c r="X159" s="15">
        <f>IF(OR(ISERROR(FIND(検索!G$5,F159)),検索!G$5=""),0,1)</f>
        <v>0</v>
      </c>
      <c r="Y159" s="13">
        <f>IF(OR(検索!J$5="00000",T159&amp;U159&amp;V159&amp;W159&amp;X159&lt;&gt;検索!J$5),0,1)</f>
        <v>0</v>
      </c>
      <c r="Z159" s="16">
        <f t="shared" si="13"/>
        <v>0</v>
      </c>
      <c r="AA159" s="13">
        <f>IF(OR(ISERROR(FIND(DBCS(検索!C$7),DBCS(B159))),検索!C$7=""),0,1)</f>
        <v>0</v>
      </c>
      <c r="AB159" s="13">
        <f>IF(OR(ISERROR(FIND(DBCS(検索!D$7),DBCS(C159))),検索!D$7=""),0,1)</f>
        <v>0</v>
      </c>
      <c r="AC159" s="13">
        <f>IF(OR(ISERROR(FIND(検索!E$7,D159)),検索!E$7=""),0,1)</f>
        <v>0</v>
      </c>
      <c r="AD159" s="13">
        <f>IF(OR(ISERROR(FIND(検索!F$7,E159)),検索!F$7=""),0,1)</f>
        <v>0</v>
      </c>
      <c r="AE159" s="13">
        <f>IF(OR(ISERROR(FIND(検索!G$7,F159)),検索!G$7=""),0,1)</f>
        <v>0</v>
      </c>
      <c r="AF159" s="15">
        <f>IF(OR(検索!J$7="00000",AA159&amp;AB159&amp;AC159&amp;AD159&amp;AE159&lt;&gt;検索!J$7),0,1)</f>
        <v>0</v>
      </c>
      <c r="AG159" s="16">
        <f t="shared" si="14"/>
        <v>0</v>
      </c>
      <c r="AH159" s="13">
        <f>IF(検索!K$3=0,R159,S159)</f>
        <v>0</v>
      </c>
      <c r="AI159" s="13">
        <f>IF(検索!K$5=0,Y159,Z159)</f>
        <v>0</v>
      </c>
      <c r="AJ159" s="13">
        <f>IF(検索!K$7=0,AF159,AG159)</f>
        <v>0</v>
      </c>
      <c r="AK159" s="20">
        <f>IF(IF(検索!J$5="00000",AH159,IF(検索!K$4=0,AH159+AI159,AH159*AI159)*IF(AND(検索!K$6=1,検索!J$7&lt;&gt;"00000"),AJ159,1)+IF(AND(検索!K$6=0,検索!J$7&lt;&gt;"00000"),AJ159,0))&gt;0,MAX($AK$2:AK158)+1,0)</f>
        <v>0</v>
      </c>
    </row>
    <row r="160" spans="1:37" ht="12.6" customHeight="1" x14ac:dyDescent="0.15">
      <c r="A160" s="9">
        <v>1693</v>
      </c>
      <c r="B160" s="2" t="s">
        <v>989</v>
      </c>
      <c r="C160" s="2" t="s">
        <v>505</v>
      </c>
      <c r="D160" s="2" t="s">
        <v>673</v>
      </c>
      <c r="E160" s="10" t="s">
        <v>142</v>
      </c>
      <c r="F160" s="11" t="s">
        <v>990</v>
      </c>
      <c r="G160" s="2">
        <v>159</v>
      </c>
      <c r="H160" s="153">
        <f t="shared" si="10"/>
        <v>50000</v>
      </c>
      <c r="I160" s="23"/>
      <c r="J160" s="158">
        <f>IFERROR(INDEX(単価!D$3:G$16,MATCH(D160,単価!B$3:B$16,0),1+((I160&gt;29)+(I160&gt;59)+(I160&gt;89))*INDEX(単価!A:A,MATCH(D160,単価!B:B,0))),0)</f>
        <v>50000</v>
      </c>
      <c r="K160" s="153" t="str">
        <f>IFERROR(INDEX(単価!C:C,MATCH(D160,単価!B:B,0))&amp;IF(INDEX(単価!A:A,MATCH(D160,単価!B:B,0))=1,"（"&amp;INDEX(単価!D$2:G$2,1,1+(I160&gt;29)+(I160&gt;59)+(I160&gt;89))&amp;"）",""),D160)</f>
        <v>居宅介護</v>
      </c>
      <c r="L160" s="2">
        <f t="shared" ca="1" si="11"/>
        <v>1692</v>
      </c>
      <c r="M160" s="14">
        <f>IF(OR(ISERROR(FIND(DBCS(検索!C$3),DBCS(B160))),検索!C$3=""),0,1)</f>
        <v>0</v>
      </c>
      <c r="N160" s="15">
        <f>IF(OR(ISERROR(FIND(DBCS(検索!D$3),DBCS(C160))),検索!D$3=""),0,1)</f>
        <v>0</v>
      </c>
      <c r="O160" s="15">
        <f>IF(OR(ISERROR(FIND(検索!E$3,D160)),検索!E$3=""),0,1)</f>
        <v>0</v>
      </c>
      <c r="P160" s="13">
        <f>IF(OR(ISERROR(FIND(検索!F$3,E160)),検索!F$3=""),0,1)</f>
        <v>0</v>
      </c>
      <c r="Q160" s="13">
        <f>IF(OR(ISERROR(FIND(検索!G$3,F160)),検索!G$3=""),0,1)</f>
        <v>0</v>
      </c>
      <c r="R160" s="13">
        <f>IF(OR(検索!J$3="00000",M160&amp;N160&amp;O160&amp;P160&amp;Q160&lt;&gt;検索!J$3),0,1)</f>
        <v>0</v>
      </c>
      <c r="S160" s="13">
        <f t="shared" si="12"/>
        <v>0</v>
      </c>
      <c r="T160" s="14">
        <f>IF(OR(ISERROR(FIND(DBCS(検索!C$5),DBCS(B160))),検索!C$5=""),0,1)</f>
        <v>0</v>
      </c>
      <c r="U160" s="15">
        <f>IF(OR(ISERROR(FIND(DBCS(検索!D$5),DBCS(C160))),検索!D$5=""),0,1)</f>
        <v>0</v>
      </c>
      <c r="V160" s="15">
        <f>IF(OR(ISERROR(FIND(検索!E$5,D160)),検索!E$5=""),0,1)</f>
        <v>0</v>
      </c>
      <c r="W160" s="15">
        <f>IF(OR(ISERROR(FIND(検索!F$5,E160)),検索!F$5=""),0,1)</f>
        <v>0</v>
      </c>
      <c r="X160" s="15">
        <f>IF(OR(ISERROR(FIND(検索!G$5,F160)),検索!G$5=""),0,1)</f>
        <v>0</v>
      </c>
      <c r="Y160" s="13">
        <f>IF(OR(検索!J$5="00000",T160&amp;U160&amp;V160&amp;W160&amp;X160&lt;&gt;検索!J$5),0,1)</f>
        <v>0</v>
      </c>
      <c r="Z160" s="16">
        <f t="shared" si="13"/>
        <v>0</v>
      </c>
      <c r="AA160" s="13">
        <f>IF(OR(ISERROR(FIND(DBCS(検索!C$7),DBCS(B160))),検索!C$7=""),0,1)</f>
        <v>0</v>
      </c>
      <c r="AB160" s="13">
        <f>IF(OR(ISERROR(FIND(DBCS(検索!D$7),DBCS(C160))),検索!D$7=""),0,1)</f>
        <v>0</v>
      </c>
      <c r="AC160" s="13">
        <f>IF(OR(ISERROR(FIND(検索!E$7,D160)),検索!E$7=""),0,1)</f>
        <v>0</v>
      </c>
      <c r="AD160" s="13">
        <f>IF(OR(ISERROR(FIND(検索!F$7,E160)),検索!F$7=""),0,1)</f>
        <v>0</v>
      </c>
      <c r="AE160" s="13">
        <f>IF(OR(ISERROR(FIND(検索!G$7,F160)),検索!G$7=""),0,1)</f>
        <v>0</v>
      </c>
      <c r="AF160" s="15">
        <f>IF(OR(検索!J$7="00000",AA160&amp;AB160&amp;AC160&amp;AD160&amp;AE160&lt;&gt;検索!J$7),0,1)</f>
        <v>0</v>
      </c>
      <c r="AG160" s="16">
        <f t="shared" si="14"/>
        <v>0</v>
      </c>
      <c r="AH160" s="13">
        <f>IF(検索!K$3=0,R160,S160)</f>
        <v>0</v>
      </c>
      <c r="AI160" s="13">
        <f>IF(検索!K$5=0,Y160,Z160)</f>
        <v>0</v>
      </c>
      <c r="AJ160" s="13">
        <f>IF(検索!K$7=0,AF160,AG160)</f>
        <v>0</v>
      </c>
      <c r="AK160" s="20">
        <f>IF(IF(検索!J$5="00000",AH160,IF(検索!K$4=0,AH160+AI160,AH160*AI160)*IF(AND(検索!K$6=1,検索!J$7&lt;&gt;"00000"),AJ160,1)+IF(AND(検索!K$6=0,検索!J$7&lt;&gt;"00000"),AJ160,0))&gt;0,MAX($AK$2:AK159)+1,0)</f>
        <v>0</v>
      </c>
    </row>
    <row r="161" spans="1:37" ht="12.6" customHeight="1" x14ac:dyDescent="0.15">
      <c r="A161" s="9">
        <v>1706</v>
      </c>
      <c r="B161" s="2" t="s">
        <v>991</v>
      </c>
      <c r="C161" s="2" t="s">
        <v>476</v>
      </c>
      <c r="D161" s="2" t="s">
        <v>673</v>
      </c>
      <c r="E161" s="10" t="s">
        <v>113</v>
      </c>
      <c r="F161" s="11" t="s">
        <v>992</v>
      </c>
      <c r="G161" s="2">
        <v>160</v>
      </c>
      <c r="H161" s="153">
        <f t="shared" si="10"/>
        <v>50000</v>
      </c>
      <c r="I161" s="23"/>
      <c r="J161" s="158">
        <f>IFERROR(INDEX(単価!D$3:G$16,MATCH(D161,単価!B$3:B$16,0),1+((I161&gt;29)+(I161&gt;59)+(I161&gt;89))*INDEX(単価!A:A,MATCH(D161,単価!B:B,0))),0)</f>
        <v>50000</v>
      </c>
      <c r="K161" s="153" t="str">
        <f>IFERROR(INDEX(単価!C:C,MATCH(D161,単価!B:B,0))&amp;IF(INDEX(単価!A:A,MATCH(D161,単価!B:B,0))=1,"（"&amp;INDEX(単価!D$2:G$2,1,1+(I161&gt;29)+(I161&gt;59)+(I161&gt;89))&amp;"）",""),D161)</f>
        <v>居宅介護</v>
      </c>
      <c r="L161" s="2">
        <f t="shared" ca="1" si="11"/>
        <v>1700</v>
      </c>
      <c r="M161" s="14">
        <f>IF(OR(ISERROR(FIND(DBCS(検索!C$3),DBCS(B161))),検索!C$3=""),0,1)</f>
        <v>0</v>
      </c>
      <c r="N161" s="15">
        <f>IF(OR(ISERROR(FIND(DBCS(検索!D$3),DBCS(C161))),検索!D$3=""),0,1)</f>
        <v>0</v>
      </c>
      <c r="O161" s="15">
        <f>IF(OR(ISERROR(FIND(検索!E$3,D161)),検索!E$3=""),0,1)</f>
        <v>0</v>
      </c>
      <c r="P161" s="13">
        <f>IF(OR(ISERROR(FIND(検索!F$3,E161)),検索!F$3=""),0,1)</f>
        <v>0</v>
      </c>
      <c r="Q161" s="13">
        <f>IF(OR(ISERROR(FIND(検索!G$3,F161)),検索!G$3=""),0,1)</f>
        <v>0</v>
      </c>
      <c r="R161" s="13">
        <f>IF(OR(検索!J$3="00000",M161&amp;N161&amp;O161&amp;P161&amp;Q161&lt;&gt;検索!J$3),0,1)</f>
        <v>0</v>
      </c>
      <c r="S161" s="13">
        <f t="shared" si="12"/>
        <v>0</v>
      </c>
      <c r="T161" s="14">
        <f>IF(OR(ISERROR(FIND(DBCS(検索!C$5),DBCS(B161))),検索!C$5=""),0,1)</f>
        <v>0</v>
      </c>
      <c r="U161" s="15">
        <f>IF(OR(ISERROR(FIND(DBCS(検索!D$5),DBCS(C161))),検索!D$5=""),0,1)</f>
        <v>0</v>
      </c>
      <c r="V161" s="15">
        <f>IF(OR(ISERROR(FIND(検索!E$5,D161)),検索!E$5=""),0,1)</f>
        <v>0</v>
      </c>
      <c r="W161" s="15">
        <f>IF(OR(ISERROR(FIND(検索!F$5,E161)),検索!F$5=""),0,1)</f>
        <v>0</v>
      </c>
      <c r="X161" s="15">
        <f>IF(OR(ISERROR(FIND(検索!G$5,F161)),検索!G$5=""),0,1)</f>
        <v>0</v>
      </c>
      <c r="Y161" s="13">
        <f>IF(OR(検索!J$5="00000",T161&amp;U161&amp;V161&amp;W161&amp;X161&lt;&gt;検索!J$5),0,1)</f>
        <v>0</v>
      </c>
      <c r="Z161" s="16">
        <f t="shared" si="13"/>
        <v>0</v>
      </c>
      <c r="AA161" s="13">
        <f>IF(OR(ISERROR(FIND(DBCS(検索!C$7),DBCS(B161))),検索!C$7=""),0,1)</f>
        <v>0</v>
      </c>
      <c r="AB161" s="13">
        <f>IF(OR(ISERROR(FIND(DBCS(検索!D$7),DBCS(C161))),検索!D$7=""),0,1)</f>
        <v>0</v>
      </c>
      <c r="AC161" s="13">
        <f>IF(OR(ISERROR(FIND(検索!E$7,D161)),検索!E$7=""),0,1)</f>
        <v>0</v>
      </c>
      <c r="AD161" s="13">
        <f>IF(OR(ISERROR(FIND(検索!F$7,E161)),検索!F$7=""),0,1)</f>
        <v>0</v>
      </c>
      <c r="AE161" s="13">
        <f>IF(OR(ISERROR(FIND(検索!G$7,F161)),検索!G$7=""),0,1)</f>
        <v>0</v>
      </c>
      <c r="AF161" s="15">
        <f>IF(OR(検索!J$7="00000",AA161&amp;AB161&amp;AC161&amp;AD161&amp;AE161&lt;&gt;検索!J$7),0,1)</f>
        <v>0</v>
      </c>
      <c r="AG161" s="16">
        <f t="shared" si="14"/>
        <v>0</v>
      </c>
      <c r="AH161" s="13">
        <f>IF(検索!K$3=0,R161,S161)</f>
        <v>0</v>
      </c>
      <c r="AI161" s="13">
        <f>IF(検索!K$5=0,Y161,Z161)</f>
        <v>0</v>
      </c>
      <c r="AJ161" s="13">
        <f>IF(検索!K$7=0,AF161,AG161)</f>
        <v>0</v>
      </c>
      <c r="AK161" s="20">
        <f>IF(IF(検索!J$5="00000",AH161,IF(検索!K$4=0,AH161+AI161,AH161*AI161)*IF(AND(検索!K$6=1,検索!J$7&lt;&gt;"00000"),AJ161,1)+IF(AND(検索!K$6=0,検索!J$7&lt;&gt;"00000"),AJ161,0))&gt;0,MAX($AK$2:AK160)+1,0)</f>
        <v>0</v>
      </c>
    </row>
    <row r="162" spans="1:37" ht="12.6" customHeight="1" x14ac:dyDescent="0.15">
      <c r="A162" s="9">
        <v>1717</v>
      </c>
      <c r="B162" s="2" t="s">
        <v>748</v>
      </c>
      <c r="C162" s="2" t="s">
        <v>449</v>
      </c>
      <c r="D162" s="2" t="s">
        <v>673</v>
      </c>
      <c r="E162" s="10" t="s">
        <v>129</v>
      </c>
      <c r="F162" s="11" t="s">
        <v>993</v>
      </c>
      <c r="G162" s="2">
        <v>161</v>
      </c>
      <c r="H162" s="153">
        <f t="shared" si="10"/>
        <v>100000</v>
      </c>
      <c r="I162" s="23"/>
      <c r="J162" s="158">
        <f>IFERROR(INDEX(単価!D$3:G$16,MATCH(D162,単価!B$3:B$16,0),1+((I162&gt;29)+(I162&gt;59)+(I162&gt;89))*INDEX(単価!A:A,MATCH(D162,単価!B:B,0))),0)</f>
        <v>50000</v>
      </c>
      <c r="K162" s="153" t="str">
        <f>IFERROR(INDEX(単価!C:C,MATCH(D162,単価!B:B,0))&amp;IF(INDEX(単価!A:A,MATCH(D162,単価!B:B,0))=1,"（"&amp;INDEX(単価!D$2:G$2,1,1+(I162&gt;29)+(I162&gt;59)+(I162&gt;89))&amp;"）",""),D162)</f>
        <v>居宅介護</v>
      </c>
      <c r="L162" s="2">
        <f t="shared" ca="1" si="11"/>
        <v>1712</v>
      </c>
      <c r="M162" s="14">
        <f>IF(OR(ISERROR(FIND(DBCS(検索!C$3),DBCS(B162))),検索!C$3=""),0,1)</f>
        <v>0</v>
      </c>
      <c r="N162" s="15">
        <f>IF(OR(ISERROR(FIND(DBCS(検索!D$3),DBCS(C162))),検索!D$3=""),0,1)</f>
        <v>0</v>
      </c>
      <c r="O162" s="15">
        <f>IF(OR(ISERROR(FIND(検索!E$3,D162)),検索!E$3=""),0,1)</f>
        <v>0</v>
      </c>
      <c r="P162" s="13">
        <f>IF(OR(ISERROR(FIND(検索!F$3,E162)),検索!F$3=""),0,1)</f>
        <v>0</v>
      </c>
      <c r="Q162" s="13">
        <f>IF(OR(ISERROR(FIND(検索!G$3,F162)),検索!G$3=""),0,1)</f>
        <v>0</v>
      </c>
      <c r="R162" s="13">
        <f>IF(OR(検索!J$3="00000",M162&amp;N162&amp;O162&amp;P162&amp;Q162&lt;&gt;検索!J$3),0,1)</f>
        <v>0</v>
      </c>
      <c r="S162" s="13">
        <f t="shared" si="12"/>
        <v>0</v>
      </c>
      <c r="T162" s="14">
        <f>IF(OR(ISERROR(FIND(DBCS(検索!C$5),DBCS(B162))),検索!C$5=""),0,1)</f>
        <v>0</v>
      </c>
      <c r="U162" s="15">
        <f>IF(OR(ISERROR(FIND(DBCS(検索!D$5),DBCS(C162))),検索!D$5=""),0,1)</f>
        <v>0</v>
      </c>
      <c r="V162" s="15">
        <f>IF(OR(ISERROR(FIND(検索!E$5,D162)),検索!E$5=""),0,1)</f>
        <v>0</v>
      </c>
      <c r="W162" s="15">
        <f>IF(OR(ISERROR(FIND(検索!F$5,E162)),検索!F$5=""),0,1)</f>
        <v>0</v>
      </c>
      <c r="X162" s="15">
        <f>IF(OR(ISERROR(FIND(検索!G$5,F162)),検索!G$5=""),0,1)</f>
        <v>0</v>
      </c>
      <c r="Y162" s="13">
        <f>IF(OR(検索!J$5="00000",T162&amp;U162&amp;V162&amp;W162&amp;X162&lt;&gt;検索!J$5),0,1)</f>
        <v>0</v>
      </c>
      <c r="Z162" s="16">
        <f t="shared" si="13"/>
        <v>0</v>
      </c>
      <c r="AA162" s="13">
        <f>IF(OR(ISERROR(FIND(DBCS(検索!C$7),DBCS(B162))),検索!C$7=""),0,1)</f>
        <v>0</v>
      </c>
      <c r="AB162" s="13">
        <f>IF(OR(ISERROR(FIND(DBCS(検索!D$7),DBCS(C162))),検索!D$7=""),0,1)</f>
        <v>0</v>
      </c>
      <c r="AC162" s="13">
        <f>IF(OR(ISERROR(FIND(検索!E$7,D162)),検索!E$7=""),0,1)</f>
        <v>0</v>
      </c>
      <c r="AD162" s="13">
        <f>IF(OR(ISERROR(FIND(検索!F$7,E162)),検索!F$7=""),0,1)</f>
        <v>0</v>
      </c>
      <c r="AE162" s="13">
        <f>IF(OR(ISERROR(FIND(検索!G$7,F162)),検索!G$7=""),0,1)</f>
        <v>0</v>
      </c>
      <c r="AF162" s="15">
        <f>IF(OR(検索!J$7="00000",AA162&amp;AB162&amp;AC162&amp;AD162&amp;AE162&lt;&gt;検索!J$7),0,1)</f>
        <v>0</v>
      </c>
      <c r="AG162" s="16">
        <f t="shared" si="14"/>
        <v>0</v>
      </c>
      <c r="AH162" s="13">
        <f>IF(検索!K$3=0,R162,S162)</f>
        <v>0</v>
      </c>
      <c r="AI162" s="13">
        <f>IF(検索!K$5=0,Y162,Z162)</f>
        <v>0</v>
      </c>
      <c r="AJ162" s="13">
        <f>IF(検索!K$7=0,AF162,AG162)</f>
        <v>0</v>
      </c>
      <c r="AK162" s="20">
        <f>IF(IF(検索!J$5="00000",AH162,IF(検索!K$4=0,AH162+AI162,AH162*AI162)*IF(AND(検索!K$6=1,検索!J$7&lt;&gt;"00000"),AJ162,1)+IF(AND(検索!K$6=0,検索!J$7&lt;&gt;"00000"),AJ162,0))&gt;0,MAX($AK$2:AK161)+1,0)</f>
        <v>0</v>
      </c>
    </row>
    <row r="163" spans="1:37" ht="12.6" customHeight="1" x14ac:dyDescent="0.15">
      <c r="A163" s="9">
        <v>1729</v>
      </c>
      <c r="B163" s="2" t="s">
        <v>994</v>
      </c>
      <c r="C163" s="2" t="s">
        <v>436</v>
      </c>
      <c r="D163" s="2" t="s">
        <v>673</v>
      </c>
      <c r="E163" s="10" t="s">
        <v>51</v>
      </c>
      <c r="F163" s="11" t="s">
        <v>995</v>
      </c>
      <c r="G163" s="2">
        <v>162</v>
      </c>
      <c r="H163" s="153">
        <f t="shared" si="10"/>
        <v>50000</v>
      </c>
      <c r="I163" s="23"/>
      <c r="J163" s="158">
        <f>IFERROR(INDEX(単価!D$3:G$16,MATCH(D163,単価!B$3:B$16,0),1+((I163&gt;29)+(I163&gt;59)+(I163&gt;89))*INDEX(単価!A:A,MATCH(D163,単価!B:B,0))),0)</f>
        <v>50000</v>
      </c>
      <c r="K163" s="153" t="str">
        <f>IFERROR(INDEX(単価!C:C,MATCH(D163,単価!B:B,0))&amp;IF(INDEX(単価!A:A,MATCH(D163,単価!B:B,0))=1,"（"&amp;INDEX(単価!D$2:G$2,1,1+(I163&gt;29)+(I163&gt;59)+(I163&gt;89))&amp;"）",""),D163)</f>
        <v>居宅介護</v>
      </c>
      <c r="L163" s="2">
        <f t="shared" ca="1" si="11"/>
        <v>1725</v>
      </c>
      <c r="M163" s="14">
        <f>IF(OR(ISERROR(FIND(DBCS(検索!C$3),DBCS(B163))),検索!C$3=""),0,1)</f>
        <v>0</v>
      </c>
      <c r="N163" s="15">
        <f>IF(OR(ISERROR(FIND(DBCS(検索!D$3),DBCS(C163))),検索!D$3=""),0,1)</f>
        <v>0</v>
      </c>
      <c r="O163" s="15">
        <f>IF(OR(ISERROR(FIND(検索!E$3,D163)),検索!E$3=""),0,1)</f>
        <v>0</v>
      </c>
      <c r="P163" s="13">
        <f>IF(OR(ISERROR(FIND(検索!F$3,E163)),検索!F$3=""),0,1)</f>
        <v>0</v>
      </c>
      <c r="Q163" s="13">
        <f>IF(OR(ISERROR(FIND(検索!G$3,F163)),検索!G$3=""),0,1)</f>
        <v>0</v>
      </c>
      <c r="R163" s="13">
        <f>IF(OR(検索!J$3="00000",M163&amp;N163&amp;O163&amp;P163&amp;Q163&lt;&gt;検索!J$3),0,1)</f>
        <v>0</v>
      </c>
      <c r="S163" s="13">
        <f t="shared" si="12"/>
        <v>0</v>
      </c>
      <c r="T163" s="14">
        <f>IF(OR(ISERROR(FIND(DBCS(検索!C$5),DBCS(B163))),検索!C$5=""),0,1)</f>
        <v>0</v>
      </c>
      <c r="U163" s="15">
        <f>IF(OR(ISERROR(FIND(DBCS(検索!D$5),DBCS(C163))),検索!D$5=""),0,1)</f>
        <v>0</v>
      </c>
      <c r="V163" s="15">
        <f>IF(OR(ISERROR(FIND(検索!E$5,D163)),検索!E$5=""),0,1)</f>
        <v>0</v>
      </c>
      <c r="W163" s="15">
        <f>IF(OR(ISERROR(FIND(検索!F$5,E163)),検索!F$5=""),0,1)</f>
        <v>0</v>
      </c>
      <c r="X163" s="15">
        <f>IF(OR(ISERROR(FIND(検索!G$5,F163)),検索!G$5=""),0,1)</f>
        <v>0</v>
      </c>
      <c r="Y163" s="13">
        <f>IF(OR(検索!J$5="00000",T163&amp;U163&amp;V163&amp;W163&amp;X163&lt;&gt;検索!J$5),0,1)</f>
        <v>0</v>
      </c>
      <c r="Z163" s="16">
        <f t="shared" si="13"/>
        <v>0</v>
      </c>
      <c r="AA163" s="13">
        <f>IF(OR(ISERROR(FIND(DBCS(検索!C$7),DBCS(B163))),検索!C$7=""),0,1)</f>
        <v>0</v>
      </c>
      <c r="AB163" s="13">
        <f>IF(OR(ISERROR(FIND(DBCS(検索!D$7),DBCS(C163))),検索!D$7=""),0,1)</f>
        <v>0</v>
      </c>
      <c r="AC163" s="13">
        <f>IF(OR(ISERROR(FIND(検索!E$7,D163)),検索!E$7=""),0,1)</f>
        <v>0</v>
      </c>
      <c r="AD163" s="13">
        <f>IF(OR(ISERROR(FIND(検索!F$7,E163)),検索!F$7=""),0,1)</f>
        <v>0</v>
      </c>
      <c r="AE163" s="13">
        <f>IF(OR(ISERROR(FIND(検索!G$7,F163)),検索!G$7=""),0,1)</f>
        <v>0</v>
      </c>
      <c r="AF163" s="15">
        <f>IF(OR(検索!J$7="00000",AA163&amp;AB163&amp;AC163&amp;AD163&amp;AE163&lt;&gt;検索!J$7),0,1)</f>
        <v>0</v>
      </c>
      <c r="AG163" s="16">
        <f t="shared" si="14"/>
        <v>0</v>
      </c>
      <c r="AH163" s="13">
        <f>IF(検索!K$3=0,R163,S163)</f>
        <v>0</v>
      </c>
      <c r="AI163" s="13">
        <f>IF(検索!K$5=0,Y163,Z163)</f>
        <v>0</v>
      </c>
      <c r="AJ163" s="13">
        <f>IF(検索!K$7=0,AF163,AG163)</f>
        <v>0</v>
      </c>
      <c r="AK163" s="20">
        <f>IF(IF(検索!J$5="00000",AH163,IF(検索!K$4=0,AH163+AI163,AH163*AI163)*IF(AND(検索!K$6=1,検索!J$7&lt;&gt;"00000"),AJ163,1)+IF(AND(検索!K$6=0,検索!J$7&lt;&gt;"00000"),AJ163,0))&gt;0,MAX($AK$2:AK162)+1,0)</f>
        <v>0</v>
      </c>
    </row>
    <row r="164" spans="1:37" ht="12.6" customHeight="1" x14ac:dyDescent="0.15">
      <c r="A164" s="9">
        <v>1730</v>
      </c>
      <c r="B164" s="2" t="s">
        <v>996</v>
      </c>
      <c r="C164" s="2" t="s">
        <v>393</v>
      </c>
      <c r="D164" s="2" t="s">
        <v>673</v>
      </c>
      <c r="E164" s="10" t="s">
        <v>54</v>
      </c>
      <c r="F164" s="11" t="s">
        <v>997</v>
      </c>
      <c r="G164" s="2">
        <v>163</v>
      </c>
      <c r="H164" s="153">
        <f t="shared" si="10"/>
        <v>50000</v>
      </c>
      <c r="I164" s="23"/>
      <c r="J164" s="158">
        <f>IFERROR(INDEX(単価!D$3:G$16,MATCH(D164,単価!B$3:B$16,0),1+((I164&gt;29)+(I164&gt;59)+(I164&gt;89))*INDEX(単価!A:A,MATCH(D164,単価!B:B,0))),0)</f>
        <v>50000</v>
      </c>
      <c r="K164" s="153" t="str">
        <f>IFERROR(INDEX(単価!C:C,MATCH(D164,単価!B:B,0))&amp;IF(INDEX(単価!A:A,MATCH(D164,単価!B:B,0))=1,"（"&amp;INDEX(単価!D$2:G$2,1,1+(I164&gt;29)+(I164&gt;59)+(I164&gt;89))&amp;"）",""),D164)</f>
        <v>居宅介護</v>
      </c>
      <c r="L164" s="2">
        <f t="shared" ca="1" si="11"/>
        <v>1735</v>
      </c>
      <c r="M164" s="14">
        <f>IF(OR(ISERROR(FIND(DBCS(検索!C$3),DBCS(B164))),検索!C$3=""),0,1)</f>
        <v>0</v>
      </c>
      <c r="N164" s="15">
        <f>IF(OR(ISERROR(FIND(DBCS(検索!D$3),DBCS(C164))),検索!D$3=""),0,1)</f>
        <v>0</v>
      </c>
      <c r="O164" s="15">
        <f>IF(OR(ISERROR(FIND(検索!E$3,D164)),検索!E$3=""),0,1)</f>
        <v>0</v>
      </c>
      <c r="P164" s="13">
        <f>IF(OR(ISERROR(FIND(検索!F$3,E164)),検索!F$3=""),0,1)</f>
        <v>0</v>
      </c>
      <c r="Q164" s="13">
        <f>IF(OR(ISERROR(FIND(検索!G$3,F164)),検索!G$3=""),0,1)</f>
        <v>0</v>
      </c>
      <c r="R164" s="13">
        <f>IF(OR(検索!J$3="00000",M164&amp;N164&amp;O164&amp;P164&amp;Q164&lt;&gt;検索!J$3),0,1)</f>
        <v>0</v>
      </c>
      <c r="S164" s="13">
        <f t="shared" si="12"/>
        <v>0</v>
      </c>
      <c r="T164" s="14">
        <f>IF(OR(ISERROR(FIND(DBCS(検索!C$5),DBCS(B164))),検索!C$5=""),0,1)</f>
        <v>0</v>
      </c>
      <c r="U164" s="15">
        <f>IF(OR(ISERROR(FIND(DBCS(検索!D$5),DBCS(C164))),検索!D$5=""),0,1)</f>
        <v>0</v>
      </c>
      <c r="V164" s="15">
        <f>IF(OR(ISERROR(FIND(検索!E$5,D164)),検索!E$5=""),0,1)</f>
        <v>0</v>
      </c>
      <c r="W164" s="15">
        <f>IF(OR(ISERROR(FIND(検索!F$5,E164)),検索!F$5=""),0,1)</f>
        <v>0</v>
      </c>
      <c r="X164" s="15">
        <f>IF(OR(ISERROR(FIND(検索!G$5,F164)),検索!G$5=""),0,1)</f>
        <v>0</v>
      </c>
      <c r="Y164" s="13">
        <f>IF(OR(検索!J$5="00000",T164&amp;U164&amp;V164&amp;W164&amp;X164&lt;&gt;検索!J$5),0,1)</f>
        <v>0</v>
      </c>
      <c r="Z164" s="16">
        <f t="shared" si="13"/>
        <v>0</v>
      </c>
      <c r="AA164" s="13">
        <f>IF(OR(ISERROR(FIND(DBCS(検索!C$7),DBCS(B164))),検索!C$7=""),0,1)</f>
        <v>0</v>
      </c>
      <c r="AB164" s="13">
        <f>IF(OR(ISERROR(FIND(DBCS(検索!D$7),DBCS(C164))),検索!D$7=""),0,1)</f>
        <v>0</v>
      </c>
      <c r="AC164" s="13">
        <f>IF(OR(ISERROR(FIND(検索!E$7,D164)),検索!E$7=""),0,1)</f>
        <v>0</v>
      </c>
      <c r="AD164" s="13">
        <f>IF(OR(ISERROR(FIND(検索!F$7,E164)),検索!F$7=""),0,1)</f>
        <v>0</v>
      </c>
      <c r="AE164" s="13">
        <f>IF(OR(ISERROR(FIND(検索!G$7,F164)),検索!G$7=""),0,1)</f>
        <v>0</v>
      </c>
      <c r="AF164" s="15">
        <f>IF(OR(検索!J$7="00000",AA164&amp;AB164&amp;AC164&amp;AD164&amp;AE164&lt;&gt;検索!J$7),0,1)</f>
        <v>0</v>
      </c>
      <c r="AG164" s="16">
        <f t="shared" si="14"/>
        <v>0</v>
      </c>
      <c r="AH164" s="13">
        <f>IF(検索!K$3=0,R164,S164)</f>
        <v>0</v>
      </c>
      <c r="AI164" s="13">
        <f>IF(検索!K$5=0,Y164,Z164)</f>
        <v>0</v>
      </c>
      <c r="AJ164" s="13">
        <f>IF(検索!K$7=0,AF164,AG164)</f>
        <v>0</v>
      </c>
      <c r="AK164" s="20">
        <f>IF(IF(検索!J$5="00000",AH164,IF(検索!K$4=0,AH164+AI164,AH164*AI164)*IF(AND(検索!K$6=1,検索!J$7&lt;&gt;"00000"),AJ164,1)+IF(AND(検索!K$6=0,検索!J$7&lt;&gt;"00000"),AJ164,0))&gt;0,MAX($AK$2:AK163)+1,0)</f>
        <v>0</v>
      </c>
    </row>
    <row r="165" spans="1:37" ht="12.6" customHeight="1" x14ac:dyDescent="0.15">
      <c r="A165" s="9">
        <v>1749</v>
      </c>
      <c r="B165" s="2" t="s">
        <v>998</v>
      </c>
      <c r="C165" s="2" t="s">
        <v>499</v>
      </c>
      <c r="D165" s="2" t="s">
        <v>673</v>
      </c>
      <c r="E165" s="10" t="s">
        <v>136</v>
      </c>
      <c r="F165" s="11" t="s">
        <v>999</v>
      </c>
      <c r="G165" s="2">
        <v>164</v>
      </c>
      <c r="H165" s="153">
        <f t="shared" si="10"/>
        <v>50000</v>
      </c>
      <c r="I165" s="23"/>
      <c r="J165" s="158">
        <f>IFERROR(INDEX(単価!D$3:G$16,MATCH(D165,単価!B$3:B$16,0),1+((I165&gt;29)+(I165&gt;59)+(I165&gt;89))*INDEX(単価!A:A,MATCH(D165,単価!B:B,0))),0)</f>
        <v>50000</v>
      </c>
      <c r="K165" s="153" t="str">
        <f>IFERROR(INDEX(単価!C:C,MATCH(D165,単価!B:B,0))&amp;IF(INDEX(単価!A:A,MATCH(D165,単価!B:B,0))=1,"（"&amp;INDEX(単価!D$2:G$2,1,1+(I165&gt;29)+(I165&gt;59)+(I165&gt;89))&amp;"）",""),D165)</f>
        <v>居宅介護</v>
      </c>
      <c r="L165" s="2">
        <f t="shared" ca="1" si="11"/>
        <v>1744</v>
      </c>
      <c r="M165" s="14">
        <f>IF(OR(ISERROR(FIND(DBCS(検索!C$3),DBCS(B165))),検索!C$3=""),0,1)</f>
        <v>0</v>
      </c>
      <c r="N165" s="15">
        <f>IF(OR(ISERROR(FIND(DBCS(検索!D$3),DBCS(C165))),検索!D$3=""),0,1)</f>
        <v>0</v>
      </c>
      <c r="O165" s="15">
        <f>IF(OR(ISERROR(FIND(検索!E$3,D165)),検索!E$3=""),0,1)</f>
        <v>0</v>
      </c>
      <c r="P165" s="13">
        <f>IF(OR(ISERROR(FIND(検索!F$3,E165)),検索!F$3=""),0,1)</f>
        <v>0</v>
      </c>
      <c r="Q165" s="13">
        <f>IF(OR(ISERROR(FIND(検索!G$3,F165)),検索!G$3=""),0,1)</f>
        <v>0</v>
      </c>
      <c r="R165" s="13">
        <f>IF(OR(検索!J$3="00000",M165&amp;N165&amp;O165&amp;P165&amp;Q165&lt;&gt;検索!J$3),0,1)</f>
        <v>0</v>
      </c>
      <c r="S165" s="13">
        <f t="shared" si="12"/>
        <v>0</v>
      </c>
      <c r="T165" s="14">
        <f>IF(OR(ISERROR(FIND(DBCS(検索!C$5),DBCS(B165))),検索!C$5=""),0,1)</f>
        <v>0</v>
      </c>
      <c r="U165" s="15">
        <f>IF(OR(ISERROR(FIND(DBCS(検索!D$5),DBCS(C165))),検索!D$5=""),0,1)</f>
        <v>0</v>
      </c>
      <c r="V165" s="15">
        <f>IF(OR(ISERROR(FIND(検索!E$5,D165)),検索!E$5=""),0,1)</f>
        <v>0</v>
      </c>
      <c r="W165" s="15">
        <f>IF(OR(ISERROR(FIND(検索!F$5,E165)),検索!F$5=""),0,1)</f>
        <v>0</v>
      </c>
      <c r="X165" s="15">
        <f>IF(OR(ISERROR(FIND(検索!G$5,F165)),検索!G$5=""),0,1)</f>
        <v>0</v>
      </c>
      <c r="Y165" s="13">
        <f>IF(OR(検索!J$5="00000",T165&amp;U165&amp;V165&amp;W165&amp;X165&lt;&gt;検索!J$5),0,1)</f>
        <v>0</v>
      </c>
      <c r="Z165" s="16">
        <f t="shared" si="13"/>
        <v>0</v>
      </c>
      <c r="AA165" s="13">
        <f>IF(OR(ISERROR(FIND(DBCS(検索!C$7),DBCS(B165))),検索!C$7=""),0,1)</f>
        <v>0</v>
      </c>
      <c r="AB165" s="13">
        <f>IF(OR(ISERROR(FIND(DBCS(検索!D$7),DBCS(C165))),検索!D$7=""),0,1)</f>
        <v>0</v>
      </c>
      <c r="AC165" s="13">
        <f>IF(OR(ISERROR(FIND(検索!E$7,D165)),検索!E$7=""),0,1)</f>
        <v>0</v>
      </c>
      <c r="AD165" s="13">
        <f>IF(OR(ISERROR(FIND(検索!F$7,E165)),検索!F$7=""),0,1)</f>
        <v>0</v>
      </c>
      <c r="AE165" s="13">
        <f>IF(OR(ISERROR(FIND(検索!G$7,F165)),検索!G$7=""),0,1)</f>
        <v>0</v>
      </c>
      <c r="AF165" s="15">
        <f>IF(OR(検索!J$7="00000",AA165&amp;AB165&amp;AC165&amp;AD165&amp;AE165&lt;&gt;検索!J$7),0,1)</f>
        <v>0</v>
      </c>
      <c r="AG165" s="16">
        <f t="shared" si="14"/>
        <v>0</v>
      </c>
      <c r="AH165" s="13">
        <f>IF(検索!K$3=0,R165,S165)</f>
        <v>0</v>
      </c>
      <c r="AI165" s="13">
        <f>IF(検索!K$5=0,Y165,Z165)</f>
        <v>0</v>
      </c>
      <c r="AJ165" s="13">
        <f>IF(検索!K$7=0,AF165,AG165)</f>
        <v>0</v>
      </c>
      <c r="AK165" s="20">
        <f>IF(IF(検索!J$5="00000",AH165,IF(検索!K$4=0,AH165+AI165,AH165*AI165)*IF(AND(検索!K$6=1,検索!J$7&lt;&gt;"00000"),AJ165,1)+IF(AND(検索!K$6=0,検索!J$7&lt;&gt;"00000"),AJ165,0))&gt;0,MAX($AK$2:AK164)+1,0)</f>
        <v>0</v>
      </c>
    </row>
    <row r="166" spans="1:37" ht="12.6" customHeight="1" x14ac:dyDescent="0.15">
      <c r="A166" s="9">
        <v>1759</v>
      </c>
      <c r="B166" s="2" t="s">
        <v>1000</v>
      </c>
      <c r="C166" s="2" t="s">
        <v>538</v>
      </c>
      <c r="D166" s="2" t="s">
        <v>673</v>
      </c>
      <c r="E166" s="10" t="s">
        <v>84</v>
      </c>
      <c r="F166" s="11" t="s">
        <v>1001</v>
      </c>
      <c r="G166" s="2">
        <v>165</v>
      </c>
      <c r="H166" s="153">
        <f t="shared" si="10"/>
        <v>50000</v>
      </c>
      <c r="I166" s="23"/>
      <c r="J166" s="158">
        <f>IFERROR(INDEX(単価!D$3:G$16,MATCH(D166,単価!B$3:B$16,0),1+((I166&gt;29)+(I166&gt;59)+(I166&gt;89))*INDEX(単価!A:A,MATCH(D166,単価!B:B,0))),0)</f>
        <v>50000</v>
      </c>
      <c r="K166" s="153" t="str">
        <f>IFERROR(INDEX(単価!C:C,MATCH(D166,単価!B:B,0))&amp;IF(INDEX(単価!A:A,MATCH(D166,単価!B:B,0))=1,"（"&amp;INDEX(単価!D$2:G$2,1,1+(I166&gt;29)+(I166&gt;59)+(I166&gt;89))&amp;"）",""),D166)</f>
        <v>居宅介護</v>
      </c>
      <c r="L166" s="2">
        <f t="shared" ca="1" si="11"/>
        <v>1753</v>
      </c>
      <c r="M166" s="14">
        <f>IF(OR(ISERROR(FIND(DBCS(検索!C$3),DBCS(B166))),検索!C$3=""),0,1)</f>
        <v>0</v>
      </c>
      <c r="N166" s="15">
        <f>IF(OR(ISERROR(FIND(DBCS(検索!D$3),DBCS(C166))),検索!D$3=""),0,1)</f>
        <v>0</v>
      </c>
      <c r="O166" s="15">
        <f>IF(OR(ISERROR(FIND(検索!E$3,D166)),検索!E$3=""),0,1)</f>
        <v>0</v>
      </c>
      <c r="P166" s="13">
        <f>IF(OR(ISERROR(FIND(検索!F$3,E166)),検索!F$3=""),0,1)</f>
        <v>0</v>
      </c>
      <c r="Q166" s="13">
        <f>IF(OR(ISERROR(FIND(検索!G$3,F166)),検索!G$3=""),0,1)</f>
        <v>0</v>
      </c>
      <c r="R166" s="13">
        <f>IF(OR(検索!J$3="00000",M166&amp;N166&amp;O166&amp;P166&amp;Q166&lt;&gt;検索!J$3),0,1)</f>
        <v>0</v>
      </c>
      <c r="S166" s="13">
        <f t="shared" si="12"/>
        <v>0</v>
      </c>
      <c r="T166" s="14">
        <f>IF(OR(ISERROR(FIND(DBCS(検索!C$5),DBCS(B166))),検索!C$5=""),0,1)</f>
        <v>0</v>
      </c>
      <c r="U166" s="15">
        <f>IF(OR(ISERROR(FIND(DBCS(検索!D$5),DBCS(C166))),検索!D$5=""),0,1)</f>
        <v>0</v>
      </c>
      <c r="V166" s="15">
        <f>IF(OR(ISERROR(FIND(検索!E$5,D166)),検索!E$5=""),0,1)</f>
        <v>0</v>
      </c>
      <c r="W166" s="15">
        <f>IF(OR(ISERROR(FIND(検索!F$5,E166)),検索!F$5=""),0,1)</f>
        <v>0</v>
      </c>
      <c r="X166" s="15">
        <f>IF(OR(ISERROR(FIND(検索!G$5,F166)),検索!G$5=""),0,1)</f>
        <v>0</v>
      </c>
      <c r="Y166" s="13">
        <f>IF(OR(検索!J$5="00000",T166&amp;U166&amp;V166&amp;W166&amp;X166&lt;&gt;検索!J$5),0,1)</f>
        <v>0</v>
      </c>
      <c r="Z166" s="16">
        <f t="shared" si="13"/>
        <v>0</v>
      </c>
      <c r="AA166" s="13">
        <f>IF(OR(ISERROR(FIND(DBCS(検索!C$7),DBCS(B166))),検索!C$7=""),0,1)</f>
        <v>0</v>
      </c>
      <c r="AB166" s="13">
        <f>IF(OR(ISERROR(FIND(DBCS(検索!D$7),DBCS(C166))),検索!D$7=""),0,1)</f>
        <v>0</v>
      </c>
      <c r="AC166" s="13">
        <f>IF(OR(ISERROR(FIND(検索!E$7,D166)),検索!E$7=""),0,1)</f>
        <v>0</v>
      </c>
      <c r="AD166" s="13">
        <f>IF(OR(ISERROR(FIND(検索!F$7,E166)),検索!F$7=""),0,1)</f>
        <v>0</v>
      </c>
      <c r="AE166" s="13">
        <f>IF(OR(ISERROR(FIND(検索!G$7,F166)),検索!G$7=""),0,1)</f>
        <v>0</v>
      </c>
      <c r="AF166" s="15">
        <f>IF(OR(検索!J$7="00000",AA166&amp;AB166&amp;AC166&amp;AD166&amp;AE166&lt;&gt;検索!J$7),0,1)</f>
        <v>0</v>
      </c>
      <c r="AG166" s="16">
        <f t="shared" si="14"/>
        <v>0</v>
      </c>
      <c r="AH166" s="13">
        <f>IF(検索!K$3=0,R166,S166)</f>
        <v>0</v>
      </c>
      <c r="AI166" s="13">
        <f>IF(検索!K$5=0,Y166,Z166)</f>
        <v>0</v>
      </c>
      <c r="AJ166" s="13">
        <f>IF(検索!K$7=0,AF166,AG166)</f>
        <v>0</v>
      </c>
      <c r="AK166" s="20">
        <f>IF(IF(検索!J$5="00000",AH166,IF(検索!K$4=0,AH166+AI166,AH166*AI166)*IF(AND(検索!K$6=1,検索!J$7&lt;&gt;"00000"),AJ166,1)+IF(AND(検索!K$6=0,検索!J$7&lt;&gt;"00000"),AJ166,0))&gt;0,MAX($AK$2:AK165)+1,0)</f>
        <v>0</v>
      </c>
    </row>
    <row r="167" spans="1:37" ht="12.6" customHeight="1" x14ac:dyDescent="0.15">
      <c r="A167" s="9">
        <v>1764</v>
      </c>
      <c r="B167" s="2" t="s">
        <v>1002</v>
      </c>
      <c r="C167" s="2" t="s">
        <v>431</v>
      </c>
      <c r="D167" s="2" t="s">
        <v>673</v>
      </c>
      <c r="E167" s="10" t="s">
        <v>432</v>
      </c>
      <c r="F167" s="11" t="s">
        <v>1003</v>
      </c>
      <c r="G167" s="2">
        <v>166</v>
      </c>
      <c r="H167" s="153">
        <f t="shared" si="10"/>
        <v>50000</v>
      </c>
      <c r="I167" s="23"/>
      <c r="J167" s="158">
        <f>IFERROR(INDEX(単価!D$3:G$16,MATCH(D167,単価!B$3:B$16,0),1+((I167&gt;29)+(I167&gt;59)+(I167&gt;89))*INDEX(単価!A:A,MATCH(D167,単価!B:B,0))),0)</f>
        <v>50000</v>
      </c>
      <c r="K167" s="153" t="str">
        <f>IFERROR(INDEX(単価!C:C,MATCH(D167,単価!B:B,0))&amp;IF(INDEX(単価!A:A,MATCH(D167,単価!B:B,0))=1,"（"&amp;INDEX(単価!D$2:G$2,1,1+(I167&gt;29)+(I167&gt;59)+(I167&gt;89))&amp;"）",""),D167)</f>
        <v>居宅介護</v>
      </c>
      <c r="L167" s="2">
        <f t="shared" ca="1" si="11"/>
        <v>1764</v>
      </c>
      <c r="M167" s="14">
        <f>IF(OR(ISERROR(FIND(DBCS(検索!C$3),DBCS(B167))),検索!C$3=""),0,1)</f>
        <v>0</v>
      </c>
      <c r="N167" s="15">
        <f>IF(OR(ISERROR(FIND(DBCS(検索!D$3),DBCS(C167))),検索!D$3=""),0,1)</f>
        <v>0</v>
      </c>
      <c r="O167" s="15">
        <f>IF(OR(ISERROR(FIND(検索!E$3,D167)),検索!E$3=""),0,1)</f>
        <v>0</v>
      </c>
      <c r="P167" s="13">
        <f>IF(OR(ISERROR(FIND(検索!F$3,E167)),検索!F$3=""),0,1)</f>
        <v>0</v>
      </c>
      <c r="Q167" s="13">
        <f>IF(OR(ISERROR(FIND(検索!G$3,F167)),検索!G$3=""),0,1)</f>
        <v>0</v>
      </c>
      <c r="R167" s="13">
        <f>IF(OR(検索!J$3="00000",M167&amp;N167&amp;O167&amp;P167&amp;Q167&lt;&gt;検索!J$3),0,1)</f>
        <v>0</v>
      </c>
      <c r="S167" s="13">
        <f t="shared" si="12"/>
        <v>0</v>
      </c>
      <c r="T167" s="14">
        <f>IF(OR(ISERROR(FIND(DBCS(検索!C$5),DBCS(B167))),検索!C$5=""),0,1)</f>
        <v>0</v>
      </c>
      <c r="U167" s="15">
        <f>IF(OR(ISERROR(FIND(DBCS(検索!D$5),DBCS(C167))),検索!D$5=""),0,1)</f>
        <v>0</v>
      </c>
      <c r="V167" s="15">
        <f>IF(OR(ISERROR(FIND(検索!E$5,D167)),検索!E$5=""),0,1)</f>
        <v>0</v>
      </c>
      <c r="W167" s="15">
        <f>IF(OR(ISERROR(FIND(検索!F$5,E167)),検索!F$5=""),0,1)</f>
        <v>0</v>
      </c>
      <c r="X167" s="15">
        <f>IF(OR(ISERROR(FIND(検索!G$5,F167)),検索!G$5=""),0,1)</f>
        <v>0</v>
      </c>
      <c r="Y167" s="13">
        <f>IF(OR(検索!J$5="00000",T167&amp;U167&amp;V167&amp;W167&amp;X167&lt;&gt;検索!J$5),0,1)</f>
        <v>0</v>
      </c>
      <c r="Z167" s="16">
        <f t="shared" si="13"/>
        <v>0</v>
      </c>
      <c r="AA167" s="13">
        <f>IF(OR(ISERROR(FIND(DBCS(検索!C$7),DBCS(B167))),検索!C$7=""),0,1)</f>
        <v>0</v>
      </c>
      <c r="AB167" s="13">
        <f>IF(OR(ISERROR(FIND(DBCS(検索!D$7),DBCS(C167))),検索!D$7=""),0,1)</f>
        <v>0</v>
      </c>
      <c r="AC167" s="13">
        <f>IF(OR(ISERROR(FIND(検索!E$7,D167)),検索!E$7=""),0,1)</f>
        <v>0</v>
      </c>
      <c r="AD167" s="13">
        <f>IF(OR(ISERROR(FIND(検索!F$7,E167)),検索!F$7=""),0,1)</f>
        <v>0</v>
      </c>
      <c r="AE167" s="13">
        <f>IF(OR(ISERROR(FIND(検索!G$7,F167)),検索!G$7=""),0,1)</f>
        <v>0</v>
      </c>
      <c r="AF167" s="15">
        <f>IF(OR(検索!J$7="00000",AA167&amp;AB167&amp;AC167&amp;AD167&amp;AE167&lt;&gt;検索!J$7),0,1)</f>
        <v>0</v>
      </c>
      <c r="AG167" s="16">
        <f t="shared" si="14"/>
        <v>0</v>
      </c>
      <c r="AH167" s="13">
        <f>IF(検索!K$3=0,R167,S167)</f>
        <v>0</v>
      </c>
      <c r="AI167" s="13">
        <f>IF(検索!K$5=0,Y167,Z167)</f>
        <v>0</v>
      </c>
      <c r="AJ167" s="13">
        <f>IF(検索!K$7=0,AF167,AG167)</f>
        <v>0</v>
      </c>
      <c r="AK167" s="20">
        <f>IF(IF(検索!J$5="00000",AH167,IF(検索!K$4=0,AH167+AI167,AH167*AI167)*IF(AND(検索!K$6=1,検索!J$7&lt;&gt;"00000"),AJ167,1)+IF(AND(検索!K$6=0,検索!J$7&lt;&gt;"00000"),AJ167,0))&gt;0,MAX($AK$2:AK166)+1,0)</f>
        <v>0</v>
      </c>
    </row>
    <row r="168" spans="1:37" ht="12.6" customHeight="1" x14ac:dyDescent="0.15">
      <c r="A168" s="9">
        <v>1776</v>
      </c>
      <c r="B168" s="2" t="s">
        <v>1004</v>
      </c>
      <c r="C168" s="2" t="s">
        <v>600</v>
      </c>
      <c r="D168" s="2" t="s">
        <v>673</v>
      </c>
      <c r="E168" s="10" t="s">
        <v>118</v>
      </c>
      <c r="F168" s="11" t="s">
        <v>1005</v>
      </c>
      <c r="G168" s="2">
        <v>167</v>
      </c>
      <c r="H168" s="153">
        <f t="shared" si="10"/>
        <v>150000</v>
      </c>
      <c r="I168" s="23"/>
      <c r="J168" s="158">
        <f>IFERROR(INDEX(単価!D$3:G$16,MATCH(D168,単価!B$3:B$16,0),1+((I168&gt;29)+(I168&gt;59)+(I168&gt;89))*INDEX(単価!A:A,MATCH(D168,単価!B:B,0))),0)</f>
        <v>50000</v>
      </c>
      <c r="K168" s="153" t="str">
        <f>IFERROR(INDEX(単価!C:C,MATCH(D168,単価!B:B,0))&amp;IF(INDEX(単価!A:A,MATCH(D168,単価!B:B,0))=1,"（"&amp;INDEX(単価!D$2:G$2,1,1+(I168&gt;29)+(I168&gt;59)+(I168&gt;89))&amp;"）",""),D168)</f>
        <v>居宅介護</v>
      </c>
      <c r="L168" s="2">
        <f t="shared" ca="1" si="11"/>
        <v>1775</v>
      </c>
      <c r="M168" s="14">
        <f>IF(OR(ISERROR(FIND(DBCS(検索!C$3),DBCS(B168))),検索!C$3=""),0,1)</f>
        <v>0</v>
      </c>
      <c r="N168" s="15">
        <f>IF(OR(ISERROR(FIND(DBCS(検索!D$3),DBCS(C168))),検索!D$3=""),0,1)</f>
        <v>0</v>
      </c>
      <c r="O168" s="15">
        <f>IF(OR(ISERROR(FIND(検索!E$3,D168)),検索!E$3=""),0,1)</f>
        <v>0</v>
      </c>
      <c r="P168" s="13">
        <f>IF(OR(ISERROR(FIND(検索!F$3,E168)),検索!F$3=""),0,1)</f>
        <v>0</v>
      </c>
      <c r="Q168" s="13">
        <f>IF(OR(ISERROR(FIND(検索!G$3,F168)),検索!G$3=""),0,1)</f>
        <v>0</v>
      </c>
      <c r="R168" s="13">
        <f>IF(OR(検索!J$3="00000",M168&amp;N168&amp;O168&amp;P168&amp;Q168&lt;&gt;検索!J$3),0,1)</f>
        <v>0</v>
      </c>
      <c r="S168" s="13">
        <f t="shared" si="12"/>
        <v>0</v>
      </c>
      <c r="T168" s="14">
        <f>IF(OR(ISERROR(FIND(DBCS(検索!C$5),DBCS(B168))),検索!C$5=""),0,1)</f>
        <v>0</v>
      </c>
      <c r="U168" s="15">
        <f>IF(OR(ISERROR(FIND(DBCS(検索!D$5),DBCS(C168))),検索!D$5=""),0,1)</f>
        <v>0</v>
      </c>
      <c r="V168" s="15">
        <f>IF(OR(ISERROR(FIND(検索!E$5,D168)),検索!E$5=""),0,1)</f>
        <v>0</v>
      </c>
      <c r="W168" s="15">
        <f>IF(OR(ISERROR(FIND(検索!F$5,E168)),検索!F$5=""),0,1)</f>
        <v>0</v>
      </c>
      <c r="X168" s="15">
        <f>IF(OR(ISERROR(FIND(検索!G$5,F168)),検索!G$5=""),0,1)</f>
        <v>0</v>
      </c>
      <c r="Y168" s="13">
        <f>IF(OR(検索!J$5="00000",T168&amp;U168&amp;V168&amp;W168&amp;X168&lt;&gt;検索!J$5),0,1)</f>
        <v>0</v>
      </c>
      <c r="Z168" s="16">
        <f t="shared" si="13"/>
        <v>0</v>
      </c>
      <c r="AA168" s="13">
        <f>IF(OR(ISERROR(FIND(DBCS(検索!C$7),DBCS(B168))),検索!C$7=""),0,1)</f>
        <v>0</v>
      </c>
      <c r="AB168" s="13">
        <f>IF(OR(ISERROR(FIND(DBCS(検索!D$7),DBCS(C168))),検索!D$7=""),0,1)</f>
        <v>0</v>
      </c>
      <c r="AC168" s="13">
        <f>IF(OR(ISERROR(FIND(検索!E$7,D168)),検索!E$7=""),0,1)</f>
        <v>0</v>
      </c>
      <c r="AD168" s="13">
        <f>IF(OR(ISERROR(FIND(検索!F$7,E168)),検索!F$7=""),0,1)</f>
        <v>0</v>
      </c>
      <c r="AE168" s="13">
        <f>IF(OR(ISERROR(FIND(検索!G$7,F168)),検索!G$7=""),0,1)</f>
        <v>0</v>
      </c>
      <c r="AF168" s="15">
        <f>IF(OR(検索!J$7="00000",AA168&amp;AB168&amp;AC168&amp;AD168&amp;AE168&lt;&gt;検索!J$7),0,1)</f>
        <v>0</v>
      </c>
      <c r="AG168" s="16">
        <f t="shared" si="14"/>
        <v>0</v>
      </c>
      <c r="AH168" s="13">
        <f>IF(検索!K$3=0,R168,S168)</f>
        <v>0</v>
      </c>
      <c r="AI168" s="13">
        <f>IF(検索!K$5=0,Y168,Z168)</f>
        <v>0</v>
      </c>
      <c r="AJ168" s="13">
        <f>IF(検索!K$7=0,AF168,AG168)</f>
        <v>0</v>
      </c>
      <c r="AK168" s="20">
        <f>IF(IF(検索!J$5="00000",AH168,IF(検索!K$4=0,AH168+AI168,AH168*AI168)*IF(AND(検索!K$6=1,検索!J$7&lt;&gt;"00000"),AJ168,1)+IF(AND(検索!K$6=0,検索!J$7&lt;&gt;"00000"),AJ168,0))&gt;0,MAX($AK$2:AK167)+1,0)</f>
        <v>0</v>
      </c>
    </row>
    <row r="169" spans="1:37" ht="12.6" customHeight="1" x14ac:dyDescent="0.15">
      <c r="A169" s="9">
        <v>1780</v>
      </c>
      <c r="B169" s="2" t="s">
        <v>1004</v>
      </c>
      <c r="C169" s="2" t="s">
        <v>599</v>
      </c>
      <c r="D169" s="2" t="s">
        <v>673</v>
      </c>
      <c r="E169" s="10" t="s">
        <v>83</v>
      </c>
      <c r="F169" s="11" t="s">
        <v>1006</v>
      </c>
      <c r="G169" s="2">
        <v>168</v>
      </c>
      <c r="H169" s="153">
        <f t="shared" si="10"/>
        <v>150000</v>
      </c>
      <c r="I169" s="23"/>
      <c r="J169" s="158">
        <f>IFERROR(INDEX(単価!D$3:G$16,MATCH(D169,単価!B$3:B$16,0),1+((I169&gt;29)+(I169&gt;59)+(I169&gt;89))*INDEX(単価!A:A,MATCH(D169,単価!B:B,0))),0)</f>
        <v>50000</v>
      </c>
      <c r="K169" s="153" t="str">
        <f>IFERROR(INDEX(単価!C:C,MATCH(D169,単価!B:B,0))&amp;IF(INDEX(単価!A:A,MATCH(D169,単価!B:B,0))=1,"（"&amp;INDEX(単価!D$2:G$2,1,1+(I169&gt;29)+(I169&gt;59)+(I169&gt;89))&amp;"）",""),D169)</f>
        <v>居宅介護</v>
      </c>
      <c r="L169" s="2">
        <f t="shared" ca="1" si="11"/>
        <v>1784</v>
      </c>
      <c r="M169" s="14">
        <f>IF(OR(ISERROR(FIND(DBCS(検索!C$3),DBCS(B169))),検索!C$3=""),0,1)</f>
        <v>0</v>
      </c>
      <c r="N169" s="15">
        <f>IF(OR(ISERROR(FIND(DBCS(検索!D$3),DBCS(C169))),検索!D$3=""),0,1)</f>
        <v>0</v>
      </c>
      <c r="O169" s="15">
        <f>IF(OR(ISERROR(FIND(検索!E$3,D169)),検索!E$3=""),0,1)</f>
        <v>0</v>
      </c>
      <c r="P169" s="13">
        <f>IF(OR(ISERROR(FIND(検索!F$3,E169)),検索!F$3=""),0,1)</f>
        <v>0</v>
      </c>
      <c r="Q169" s="13">
        <f>IF(OR(ISERROR(FIND(検索!G$3,F169)),検索!G$3=""),0,1)</f>
        <v>0</v>
      </c>
      <c r="R169" s="13">
        <f>IF(OR(検索!J$3="00000",M169&amp;N169&amp;O169&amp;P169&amp;Q169&lt;&gt;検索!J$3),0,1)</f>
        <v>0</v>
      </c>
      <c r="S169" s="13">
        <f t="shared" si="12"/>
        <v>0</v>
      </c>
      <c r="T169" s="14">
        <f>IF(OR(ISERROR(FIND(DBCS(検索!C$5),DBCS(B169))),検索!C$5=""),0,1)</f>
        <v>0</v>
      </c>
      <c r="U169" s="15">
        <f>IF(OR(ISERROR(FIND(DBCS(検索!D$5),DBCS(C169))),検索!D$5=""),0,1)</f>
        <v>0</v>
      </c>
      <c r="V169" s="15">
        <f>IF(OR(ISERROR(FIND(検索!E$5,D169)),検索!E$5=""),0,1)</f>
        <v>0</v>
      </c>
      <c r="W169" s="15">
        <f>IF(OR(ISERROR(FIND(検索!F$5,E169)),検索!F$5=""),0,1)</f>
        <v>0</v>
      </c>
      <c r="X169" s="15">
        <f>IF(OR(ISERROR(FIND(検索!G$5,F169)),検索!G$5=""),0,1)</f>
        <v>0</v>
      </c>
      <c r="Y169" s="13">
        <f>IF(OR(検索!J$5="00000",T169&amp;U169&amp;V169&amp;W169&amp;X169&lt;&gt;検索!J$5),0,1)</f>
        <v>0</v>
      </c>
      <c r="Z169" s="16">
        <f t="shared" si="13"/>
        <v>0</v>
      </c>
      <c r="AA169" s="13">
        <f>IF(OR(ISERROR(FIND(DBCS(検索!C$7),DBCS(B169))),検索!C$7=""),0,1)</f>
        <v>0</v>
      </c>
      <c r="AB169" s="13">
        <f>IF(OR(ISERROR(FIND(DBCS(検索!D$7),DBCS(C169))),検索!D$7=""),0,1)</f>
        <v>0</v>
      </c>
      <c r="AC169" s="13">
        <f>IF(OR(ISERROR(FIND(検索!E$7,D169)),検索!E$7=""),0,1)</f>
        <v>0</v>
      </c>
      <c r="AD169" s="13">
        <f>IF(OR(ISERROR(FIND(検索!F$7,E169)),検索!F$7=""),0,1)</f>
        <v>0</v>
      </c>
      <c r="AE169" s="13">
        <f>IF(OR(ISERROR(FIND(検索!G$7,F169)),検索!G$7=""),0,1)</f>
        <v>0</v>
      </c>
      <c r="AF169" s="15">
        <f>IF(OR(検索!J$7="00000",AA169&amp;AB169&amp;AC169&amp;AD169&amp;AE169&lt;&gt;検索!J$7),0,1)</f>
        <v>0</v>
      </c>
      <c r="AG169" s="16">
        <f t="shared" si="14"/>
        <v>0</v>
      </c>
      <c r="AH169" s="13">
        <f>IF(検索!K$3=0,R169,S169)</f>
        <v>0</v>
      </c>
      <c r="AI169" s="13">
        <f>IF(検索!K$5=0,Y169,Z169)</f>
        <v>0</v>
      </c>
      <c r="AJ169" s="13">
        <f>IF(検索!K$7=0,AF169,AG169)</f>
        <v>0</v>
      </c>
      <c r="AK169" s="20">
        <f>IF(IF(検索!J$5="00000",AH169,IF(検索!K$4=0,AH169+AI169,AH169*AI169)*IF(AND(検索!K$6=1,検索!J$7&lt;&gt;"00000"),AJ169,1)+IF(AND(検索!K$6=0,検索!J$7&lt;&gt;"00000"),AJ169,0))&gt;0,MAX($AK$2:AK168)+1,0)</f>
        <v>0</v>
      </c>
    </row>
    <row r="170" spans="1:37" ht="12.6" customHeight="1" x14ac:dyDescent="0.15">
      <c r="A170" s="9">
        <v>1799</v>
      </c>
      <c r="B170" s="2" t="s">
        <v>1004</v>
      </c>
      <c r="C170" s="2" t="s">
        <v>598</v>
      </c>
      <c r="D170" s="2" t="s">
        <v>673</v>
      </c>
      <c r="E170" s="10" t="s">
        <v>78</v>
      </c>
      <c r="F170" s="11" t="s">
        <v>1007</v>
      </c>
      <c r="G170" s="2">
        <v>169</v>
      </c>
      <c r="H170" s="153">
        <f t="shared" si="10"/>
        <v>150000</v>
      </c>
      <c r="I170" s="23"/>
      <c r="J170" s="158">
        <f>IFERROR(INDEX(単価!D$3:G$16,MATCH(D170,単価!B$3:B$16,0),1+((I170&gt;29)+(I170&gt;59)+(I170&gt;89))*INDEX(単価!A:A,MATCH(D170,単価!B:B,0))),0)</f>
        <v>50000</v>
      </c>
      <c r="K170" s="153" t="str">
        <f>IFERROR(INDEX(単価!C:C,MATCH(D170,単価!B:B,0))&amp;IF(INDEX(単価!A:A,MATCH(D170,単価!B:B,0))=1,"（"&amp;INDEX(単価!D$2:G$2,1,1+(I170&gt;29)+(I170&gt;59)+(I170&gt;89))&amp;"）",""),D170)</f>
        <v>居宅介護</v>
      </c>
      <c r="L170" s="2">
        <f t="shared" ca="1" si="11"/>
        <v>1792</v>
      </c>
      <c r="M170" s="14">
        <f>IF(OR(ISERROR(FIND(DBCS(検索!C$3),DBCS(B170))),検索!C$3=""),0,1)</f>
        <v>0</v>
      </c>
      <c r="N170" s="15">
        <f>IF(OR(ISERROR(FIND(DBCS(検索!D$3),DBCS(C170))),検索!D$3=""),0,1)</f>
        <v>0</v>
      </c>
      <c r="O170" s="15">
        <f>IF(OR(ISERROR(FIND(検索!E$3,D170)),検索!E$3=""),0,1)</f>
        <v>0</v>
      </c>
      <c r="P170" s="13">
        <f>IF(OR(ISERROR(FIND(検索!F$3,E170)),検索!F$3=""),0,1)</f>
        <v>0</v>
      </c>
      <c r="Q170" s="13">
        <f>IF(OR(ISERROR(FIND(検索!G$3,F170)),検索!G$3=""),0,1)</f>
        <v>0</v>
      </c>
      <c r="R170" s="13">
        <f>IF(OR(検索!J$3="00000",M170&amp;N170&amp;O170&amp;P170&amp;Q170&lt;&gt;検索!J$3),0,1)</f>
        <v>0</v>
      </c>
      <c r="S170" s="13">
        <f t="shared" si="12"/>
        <v>0</v>
      </c>
      <c r="T170" s="14">
        <f>IF(OR(ISERROR(FIND(DBCS(検索!C$5),DBCS(B170))),検索!C$5=""),0,1)</f>
        <v>0</v>
      </c>
      <c r="U170" s="15">
        <f>IF(OR(ISERROR(FIND(DBCS(検索!D$5),DBCS(C170))),検索!D$5=""),0,1)</f>
        <v>0</v>
      </c>
      <c r="V170" s="15">
        <f>IF(OR(ISERROR(FIND(検索!E$5,D170)),検索!E$5=""),0,1)</f>
        <v>0</v>
      </c>
      <c r="W170" s="15">
        <f>IF(OR(ISERROR(FIND(検索!F$5,E170)),検索!F$5=""),0,1)</f>
        <v>0</v>
      </c>
      <c r="X170" s="15">
        <f>IF(OR(ISERROR(FIND(検索!G$5,F170)),検索!G$5=""),0,1)</f>
        <v>0</v>
      </c>
      <c r="Y170" s="13">
        <f>IF(OR(検索!J$5="00000",T170&amp;U170&amp;V170&amp;W170&amp;X170&lt;&gt;検索!J$5),0,1)</f>
        <v>0</v>
      </c>
      <c r="Z170" s="16">
        <f t="shared" si="13"/>
        <v>0</v>
      </c>
      <c r="AA170" s="13">
        <f>IF(OR(ISERROR(FIND(DBCS(検索!C$7),DBCS(B170))),検索!C$7=""),0,1)</f>
        <v>0</v>
      </c>
      <c r="AB170" s="13">
        <f>IF(OR(ISERROR(FIND(DBCS(検索!D$7),DBCS(C170))),検索!D$7=""),0,1)</f>
        <v>0</v>
      </c>
      <c r="AC170" s="13">
        <f>IF(OR(ISERROR(FIND(検索!E$7,D170)),検索!E$7=""),0,1)</f>
        <v>0</v>
      </c>
      <c r="AD170" s="13">
        <f>IF(OR(ISERROR(FIND(検索!F$7,E170)),検索!F$7=""),0,1)</f>
        <v>0</v>
      </c>
      <c r="AE170" s="13">
        <f>IF(OR(ISERROR(FIND(検索!G$7,F170)),検索!G$7=""),0,1)</f>
        <v>0</v>
      </c>
      <c r="AF170" s="15">
        <f>IF(OR(検索!J$7="00000",AA170&amp;AB170&amp;AC170&amp;AD170&amp;AE170&lt;&gt;検索!J$7),0,1)</f>
        <v>0</v>
      </c>
      <c r="AG170" s="16">
        <f t="shared" si="14"/>
        <v>0</v>
      </c>
      <c r="AH170" s="13">
        <f>IF(検索!K$3=0,R170,S170)</f>
        <v>0</v>
      </c>
      <c r="AI170" s="13">
        <f>IF(検索!K$5=0,Y170,Z170)</f>
        <v>0</v>
      </c>
      <c r="AJ170" s="13">
        <f>IF(検索!K$7=0,AF170,AG170)</f>
        <v>0</v>
      </c>
      <c r="AK170" s="20">
        <f>IF(IF(検索!J$5="00000",AH170,IF(検索!K$4=0,AH170+AI170,AH170*AI170)*IF(AND(検索!K$6=1,検索!J$7&lt;&gt;"00000"),AJ170,1)+IF(AND(検索!K$6=0,検索!J$7&lt;&gt;"00000"),AJ170,0))&gt;0,MAX($AK$2:AK169)+1,0)</f>
        <v>0</v>
      </c>
    </row>
    <row r="171" spans="1:37" ht="12.6" customHeight="1" x14ac:dyDescent="0.15">
      <c r="A171" s="9">
        <v>1801</v>
      </c>
      <c r="B171" s="2" t="s">
        <v>1008</v>
      </c>
      <c r="C171" s="2" t="s">
        <v>1009</v>
      </c>
      <c r="D171" s="2" t="s">
        <v>673</v>
      </c>
      <c r="E171" s="10" t="s">
        <v>108</v>
      </c>
      <c r="F171" s="11" t="s">
        <v>1010</v>
      </c>
      <c r="G171" s="2">
        <v>170</v>
      </c>
      <c r="H171" s="153">
        <f t="shared" si="10"/>
        <v>1400000</v>
      </c>
      <c r="I171" s="23"/>
      <c r="J171" s="158">
        <f>IFERROR(INDEX(単価!D$3:G$16,MATCH(D171,単価!B$3:B$16,0),1+((I171&gt;29)+(I171&gt;59)+(I171&gt;89))*INDEX(単価!A:A,MATCH(D171,単価!B:B,0))),0)</f>
        <v>50000</v>
      </c>
      <c r="K171" s="153" t="str">
        <f>IFERROR(INDEX(単価!C:C,MATCH(D171,単価!B:B,0))&amp;IF(INDEX(単価!A:A,MATCH(D171,単価!B:B,0))=1,"（"&amp;INDEX(単価!D$2:G$2,1,1+(I171&gt;29)+(I171&gt;59)+(I171&gt;89))&amp;"）",""),D171)</f>
        <v>居宅介護</v>
      </c>
      <c r="L171" s="2">
        <f t="shared" ca="1" si="11"/>
        <v>1807</v>
      </c>
      <c r="M171" s="14">
        <f>IF(OR(ISERROR(FIND(DBCS(検索!C$3),DBCS(B171))),検索!C$3=""),0,1)</f>
        <v>0</v>
      </c>
      <c r="N171" s="15">
        <f>IF(OR(ISERROR(FIND(DBCS(検索!D$3),DBCS(C171))),検索!D$3=""),0,1)</f>
        <v>0</v>
      </c>
      <c r="O171" s="15">
        <f>IF(OR(ISERROR(FIND(検索!E$3,D171)),検索!E$3=""),0,1)</f>
        <v>0</v>
      </c>
      <c r="P171" s="13">
        <f>IF(OR(ISERROR(FIND(検索!F$3,E171)),検索!F$3=""),0,1)</f>
        <v>0</v>
      </c>
      <c r="Q171" s="13">
        <f>IF(OR(ISERROR(FIND(検索!G$3,F171)),検索!G$3=""),0,1)</f>
        <v>0</v>
      </c>
      <c r="R171" s="13">
        <f>IF(OR(検索!J$3="00000",M171&amp;N171&amp;O171&amp;P171&amp;Q171&lt;&gt;検索!J$3),0,1)</f>
        <v>0</v>
      </c>
      <c r="S171" s="13">
        <f t="shared" si="12"/>
        <v>0</v>
      </c>
      <c r="T171" s="14">
        <f>IF(OR(ISERROR(FIND(DBCS(検索!C$5),DBCS(B171))),検索!C$5=""),0,1)</f>
        <v>0</v>
      </c>
      <c r="U171" s="15">
        <f>IF(OR(ISERROR(FIND(DBCS(検索!D$5),DBCS(C171))),検索!D$5=""),0,1)</f>
        <v>0</v>
      </c>
      <c r="V171" s="15">
        <f>IF(OR(ISERROR(FIND(検索!E$5,D171)),検索!E$5=""),0,1)</f>
        <v>0</v>
      </c>
      <c r="W171" s="15">
        <f>IF(OR(ISERROR(FIND(検索!F$5,E171)),検索!F$5=""),0,1)</f>
        <v>0</v>
      </c>
      <c r="X171" s="15">
        <f>IF(OR(ISERROR(FIND(検索!G$5,F171)),検索!G$5=""),0,1)</f>
        <v>0</v>
      </c>
      <c r="Y171" s="13">
        <f>IF(OR(検索!J$5="00000",T171&amp;U171&amp;V171&amp;W171&amp;X171&lt;&gt;検索!J$5),0,1)</f>
        <v>0</v>
      </c>
      <c r="Z171" s="16">
        <f t="shared" si="13"/>
        <v>0</v>
      </c>
      <c r="AA171" s="13">
        <f>IF(OR(ISERROR(FIND(DBCS(検索!C$7),DBCS(B171))),検索!C$7=""),0,1)</f>
        <v>0</v>
      </c>
      <c r="AB171" s="13">
        <f>IF(OR(ISERROR(FIND(DBCS(検索!D$7),DBCS(C171))),検索!D$7=""),0,1)</f>
        <v>0</v>
      </c>
      <c r="AC171" s="13">
        <f>IF(OR(ISERROR(FIND(検索!E$7,D171)),検索!E$7=""),0,1)</f>
        <v>0</v>
      </c>
      <c r="AD171" s="13">
        <f>IF(OR(ISERROR(FIND(検索!F$7,E171)),検索!F$7=""),0,1)</f>
        <v>0</v>
      </c>
      <c r="AE171" s="13">
        <f>IF(OR(ISERROR(FIND(検索!G$7,F171)),検索!G$7=""),0,1)</f>
        <v>0</v>
      </c>
      <c r="AF171" s="15">
        <f>IF(OR(検索!J$7="00000",AA171&amp;AB171&amp;AC171&amp;AD171&amp;AE171&lt;&gt;検索!J$7),0,1)</f>
        <v>0</v>
      </c>
      <c r="AG171" s="16">
        <f t="shared" si="14"/>
        <v>0</v>
      </c>
      <c r="AH171" s="13">
        <f>IF(検索!K$3=0,R171,S171)</f>
        <v>0</v>
      </c>
      <c r="AI171" s="13">
        <f>IF(検索!K$5=0,Y171,Z171)</f>
        <v>0</v>
      </c>
      <c r="AJ171" s="13">
        <f>IF(検索!K$7=0,AF171,AG171)</f>
        <v>0</v>
      </c>
      <c r="AK171" s="20">
        <f>IF(IF(検索!J$5="00000",AH171,IF(検索!K$4=0,AH171+AI171,AH171*AI171)*IF(AND(検索!K$6=1,検索!J$7&lt;&gt;"00000"),AJ171,1)+IF(AND(検索!K$6=0,検索!J$7&lt;&gt;"00000"),AJ171,0))&gt;0,MAX($AK$2:AK170)+1,0)</f>
        <v>0</v>
      </c>
    </row>
    <row r="172" spans="1:37" ht="12.6" customHeight="1" x14ac:dyDescent="0.15">
      <c r="A172" s="9">
        <v>1812</v>
      </c>
      <c r="B172" s="2" t="s">
        <v>1011</v>
      </c>
      <c r="C172" s="2" t="s">
        <v>611</v>
      </c>
      <c r="D172" s="2" t="s">
        <v>673</v>
      </c>
      <c r="E172" s="10" t="s">
        <v>105</v>
      </c>
      <c r="F172" s="11" t="s">
        <v>1012</v>
      </c>
      <c r="G172" s="2">
        <v>171</v>
      </c>
      <c r="H172" s="153">
        <f t="shared" si="10"/>
        <v>50000</v>
      </c>
      <c r="I172" s="23"/>
      <c r="J172" s="158">
        <f>IFERROR(INDEX(単価!D$3:G$16,MATCH(D172,単価!B$3:B$16,0),1+((I172&gt;29)+(I172&gt;59)+(I172&gt;89))*INDEX(単価!A:A,MATCH(D172,単価!B:B,0))),0)</f>
        <v>50000</v>
      </c>
      <c r="K172" s="153" t="str">
        <f>IFERROR(INDEX(単価!C:C,MATCH(D172,単価!B:B,0))&amp;IF(INDEX(単価!A:A,MATCH(D172,単価!B:B,0))=1,"（"&amp;INDEX(単価!D$2:G$2,1,1+(I172&gt;29)+(I172&gt;59)+(I172&gt;89))&amp;"）",""),D172)</f>
        <v>居宅介護</v>
      </c>
      <c r="L172" s="2">
        <f t="shared" ca="1" si="11"/>
        <v>1819</v>
      </c>
      <c r="M172" s="14">
        <f>IF(OR(ISERROR(FIND(DBCS(検索!C$3),DBCS(B172))),検索!C$3=""),0,1)</f>
        <v>0</v>
      </c>
      <c r="N172" s="15">
        <f>IF(OR(ISERROR(FIND(DBCS(検索!D$3),DBCS(C172))),検索!D$3=""),0,1)</f>
        <v>0</v>
      </c>
      <c r="O172" s="15">
        <f>IF(OR(ISERROR(FIND(検索!E$3,D172)),検索!E$3=""),0,1)</f>
        <v>0</v>
      </c>
      <c r="P172" s="13">
        <f>IF(OR(ISERROR(FIND(検索!F$3,E172)),検索!F$3=""),0,1)</f>
        <v>0</v>
      </c>
      <c r="Q172" s="13">
        <f>IF(OR(ISERROR(FIND(検索!G$3,F172)),検索!G$3=""),0,1)</f>
        <v>0</v>
      </c>
      <c r="R172" s="13">
        <f>IF(OR(検索!J$3="00000",M172&amp;N172&amp;O172&amp;P172&amp;Q172&lt;&gt;検索!J$3),0,1)</f>
        <v>0</v>
      </c>
      <c r="S172" s="13">
        <f t="shared" si="12"/>
        <v>0</v>
      </c>
      <c r="T172" s="14">
        <f>IF(OR(ISERROR(FIND(DBCS(検索!C$5),DBCS(B172))),検索!C$5=""),0,1)</f>
        <v>0</v>
      </c>
      <c r="U172" s="15">
        <f>IF(OR(ISERROR(FIND(DBCS(検索!D$5),DBCS(C172))),検索!D$5=""),0,1)</f>
        <v>0</v>
      </c>
      <c r="V172" s="15">
        <f>IF(OR(ISERROR(FIND(検索!E$5,D172)),検索!E$5=""),0,1)</f>
        <v>0</v>
      </c>
      <c r="W172" s="15">
        <f>IF(OR(ISERROR(FIND(検索!F$5,E172)),検索!F$5=""),0,1)</f>
        <v>0</v>
      </c>
      <c r="X172" s="15">
        <f>IF(OR(ISERROR(FIND(検索!G$5,F172)),検索!G$5=""),0,1)</f>
        <v>0</v>
      </c>
      <c r="Y172" s="13">
        <f>IF(OR(検索!J$5="00000",T172&amp;U172&amp;V172&amp;W172&amp;X172&lt;&gt;検索!J$5),0,1)</f>
        <v>0</v>
      </c>
      <c r="Z172" s="16">
        <f t="shared" si="13"/>
        <v>0</v>
      </c>
      <c r="AA172" s="13">
        <f>IF(OR(ISERROR(FIND(DBCS(検索!C$7),DBCS(B172))),検索!C$7=""),0,1)</f>
        <v>0</v>
      </c>
      <c r="AB172" s="13">
        <f>IF(OR(ISERROR(FIND(DBCS(検索!D$7),DBCS(C172))),検索!D$7=""),0,1)</f>
        <v>0</v>
      </c>
      <c r="AC172" s="13">
        <f>IF(OR(ISERROR(FIND(検索!E$7,D172)),検索!E$7=""),0,1)</f>
        <v>0</v>
      </c>
      <c r="AD172" s="13">
        <f>IF(OR(ISERROR(FIND(検索!F$7,E172)),検索!F$7=""),0,1)</f>
        <v>0</v>
      </c>
      <c r="AE172" s="13">
        <f>IF(OR(ISERROR(FIND(検索!G$7,F172)),検索!G$7=""),0,1)</f>
        <v>0</v>
      </c>
      <c r="AF172" s="15">
        <f>IF(OR(検索!J$7="00000",AA172&amp;AB172&amp;AC172&amp;AD172&amp;AE172&lt;&gt;検索!J$7),0,1)</f>
        <v>0</v>
      </c>
      <c r="AG172" s="16">
        <f t="shared" si="14"/>
        <v>0</v>
      </c>
      <c r="AH172" s="13">
        <f>IF(検索!K$3=0,R172,S172)</f>
        <v>0</v>
      </c>
      <c r="AI172" s="13">
        <f>IF(検索!K$5=0,Y172,Z172)</f>
        <v>0</v>
      </c>
      <c r="AJ172" s="13">
        <f>IF(検索!K$7=0,AF172,AG172)</f>
        <v>0</v>
      </c>
      <c r="AK172" s="20">
        <f>IF(IF(検索!J$5="00000",AH172,IF(検索!K$4=0,AH172+AI172,AH172*AI172)*IF(AND(検索!K$6=1,検索!J$7&lt;&gt;"00000"),AJ172,1)+IF(AND(検索!K$6=0,検索!J$7&lt;&gt;"00000"),AJ172,0))&gt;0,MAX($AK$2:AK171)+1,0)</f>
        <v>0</v>
      </c>
    </row>
    <row r="173" spans="1:37" ht="12.6" customHeight="1" x14ac:dyDescent="0.15">
      <c r="A173" s="9">
        <v>1821</v>
      </c>
      <c r="B173" s="2" t="s">
        <v>1013</v>
      </c>
      <c r="C173" s="2" t="s">
        <v>1014</v>
      </c>
      <c r="D173" s="2" t="s">
        <v>673</v>
      </c>
      <c r="E173" s="10" t="s">
        <v>69</v>
      </c>
      <c r="F173" s="11" t="s">
        <v>1015</v>
      </c>
      <c r="G173" s="2">
        <v>172</v>
      </c>
      <c r="H173" s="153">
        <f t="shared" si="10"/>
        <v>250000</v>
      </c>
      <c r="I173" s="23"/>
      <c r="J173" s="158">
        <f>IFERROR(INDEX(単価!D$3:G$16,MATCH(D173,単価!B$3:B$16,0),1+((I173&gt;29)+(I173&gt;59)+(I173&gt;89))*INDEX(単価!A:A,MATCH(D173,単価!B:B,0))),0)</f>
        <v>50000</v>
      </c>
      <c r="K173" s="153" t="str">
        <f>IFERROR(INDEX(単価!C:C,MATCH(D173,単価!B:B,0))&amp;IF(INDEX(単価!A:A,MATCH(D173,単価!B:B,0))=1,"（"&amp;INDEX(単価!D$2:G$2,1,1+(I173&gt;29)+(I173&gt;59)+(I173&gt;89))&amp;"）",""),D173)</f>
        <v>居宅介護</v>
      </c>
      <c r="L173" s="2">
        <f t="shared" ca="1" si="11"/>
        <v>1824</v>
      </c>
      <c r="M173" s="14">
        <f>IF(OR(ISERROR(FIND(DBCS(検索!C$3),DBCS(B173))),検索!C$3=""),0,1)</f>
        <v>0</v>
      </c>
      <c r="N173" s="15">
        <f>IF(OR(ISERROR(FIND(DBCS(検索!D$3),DBCS(C173))),検索!D$3=""),0,1)</f>
        <v>0</v>
      </c>
      <c r="O173" s="15">
        <f>IF(OR(ISERROR(FIND(検索!E$3,D173)),検索!E$3=""),0,1)</f>
        <v>0</v>
      </c>
      <c r="P173" s="13">
        <f>IF(OR(ISERROR(FIND(検索!F$3,E173)),検索!F$3=""),0,1)</f>
        <v>0</v>
      </c>
      <c r="Q173" s="13">
        <f>IF(OR(ISERROR(FIND(検索!G$3,F173)),検索!G$3=""),0,1)</f>
        <v>0</v>
      </c>
      <c r="R173" s="13">
        <f>IF(OR(検索!J$3="00000",M173&amp;N173&amp;O173&amp;P173&amp;Q173&lt;&gt;検索!J$3),0,1)</f>
        <v>0</v>
      </c>
      <c r="S173" s="13">
        <f t="shared" si="12"/>
        <v>0</v>
      </c>
      <c r="T173" s="14">
        <f>IF(OR(ISERROR(FIND(DBCS(検索!C$5),DBCS(B173))),検索!C$5=""),0,1)</f>
        <v>0</v>
      </c>
      <c r="U173" s="15">
        <f>IF(OR(ISERROR(FIND(DBCS(検索!D$5),DBCS(C173))),検索!D$5=""),0,1)</f>
        <v>0</v>
      </c>
      <c r="V173" s="15">
        <f>IF(OR(ISERROR(FIND(検索!E$5,D173)),検索!E$5=""),0,1)</f>
        <v>0</v>
      </c>
      <c r="W173" s="15">
        <f>IF(OR(ISERROR(FIND(検索!F$5,E173)),検索!F$5=""),0,1)</f>
        <v>0</v>
      </c>
      <c r="X173" s="15">
        <f>IF(OR(ISERROR(FIND(検索!G$5,F173)),検索!G$5=""),0,1)</f>
        <v>0</v>
      </c>
      <c r="Y173" s="13">
        <f>IF(OR(検索!J$5="00000",T173&amp;U173&amp;V173&amp;W173&amp;X173&lt;&gt;検索!J$5),0,1)</f>
        <v>0</v>
      </c>
      <c r="Z173" s="16">
        <f t="shared" si="13"/>
        <v>0</v>
      </c>
      <c r="AA173" s="13">
        <f>IF(OR(ISERROR(FIND(DBCS(検索!C$7),DBCS(B173))),検索!C$7=""),0,1)</f>
        <v>0</v>
      </c>
      <c r="AB173" s="13">
        <f>IF(OR(ISERROR(FIND(DBCS(検索!D$7),DBCS(C173))),検索!D$7=""),0,1)</f>
        <v>0</v>
      </c>
      <c r="AC173" s="13">
        <f>IF(OR(ISERROR(FIND(検索!E$7,D173)),検索!E$7=""),0,1)</f>
        <v>0</v>
      </c>
      <c r="AD173" s="13">
        <f>IF(OR(ISERROR(FIND(検索!F$7,E173)),検索!F$7=""),0,1)</f>
        <v>0</v>
      </c>
      <c r="AE173" s="13">
        <f>IF(OR(ISERROR(FIND(検索!G$7,F173)),検索!G$7=""),0,1)</f>
        <v>0</v>
      </c>
      <c r="AF173" s="15">
        <f>IF(OR(検索!J$7="00000",AA173&amp;AB173&amp;AC173&amp;AD173&amp;AE173&lt;&gt;検索!J$7),0,1)</f>
        <v>0</v>
      </c>
      <c r="AG173" s="16">
        <f t="shared" si="14"/>
        <v>0</v>
      </c>
      <c r="AH173" s="13">
        <f>IF(検索!K$3=0,R173,S173)</f>
        <v>0</v>
      </c>
      <c r="AI173" s="13">
        <f>IF(検索!K$5=0,Y173,Z173)</f>
        <v>0</v>
      </c>
      <c r="AJ173" s="13">
        <f>IF(検索!K$7=0,AF173,AG173)</f>
        <v>0</v>
      </c>
      <c r="AK173" s="20">
        <f>IF(IF(検索!J$5="00000",AH173,IF(検索!K$4=0,AH173+AI173,AH173*AI173)*IF(AND(検索!K$6=1,検索!J$7&lt;&gt;"00000"),AJ173,1)+IF(AND(検索!K$6=0,検索!J$7&lt;&gt;"00000"),AJ173,0))&gt;0,MAX($AK$2:AK172)+1,0)</f>
        <v>0</v>
      </c>
    </row>
    <row r="174" spans="1:37" ht="12.6" customHeight="1" x14ac:dyDescent="0.15">
      <c r="A174" s="9">
        <v>1836</v>
      </c>
      <c r="B174" s="2" t="s">
        <v>1016</v>
      </c>
      <c r="C174" s="2" t="s">
        <v>469</v>
      </c>
      <c r="D174" s="2" t="s">
        <v>673</v>
      </c>
      <c r="E174" s="10" t="s">
        <v>56</v>
      </c>
      <c r="F174" s="11" t="s">
        <v>1017</v>
      </c>
      <c r="G174" s="2">
        <v>173</v>
      </c>
      <c r="H174" s="153">
        <f t="shared" si="10"/>
        <v>450000</v>
      </c>
      <c r="I174" s="23"/>
      <c r="J174" s="158">
        <f>IFERROR(INDEX(単価!D$3:G$16,MATCH(D174,単価!B$3:B$16,0),1+((I174&gt;29)+(I174&gt;59)+(I174&gt;89))*INDEX(単価!A:A,MATCH(D174,単価!B:B,0))),0)</f>
        <v>50000</v>
      </c>
      <c r="K174" s="153" t="str">
        <f>IFERROR(INDEX(単価!C:C,MATCH(D174,単価!B:B,0))&amp;IF(INDEX(単価!A:A,MATCH(D174,単価!B:B,0))=1,"（"&amp;INDEX(単価!D$2:G$2,1,1+(I174&gt;29)+(I174&gt;59)+(I174&gt;89))&amp;"）",""),D174)</f>
        <v>居宅介護</v>
      </c>
      <c r="L174" s="2">
        <f t="shared" ca="1" si="11"/>
        <v>1839</v>
      </c>
      <c r="M174" s="14">
        <f>IF(OR(ISERROR(FIND(DBCS(検索!C$3),DBCS(B174))),検索!C$3=""),0,1)</f>
        <v>0</v>
      </c>
      <c r="N174" s="15">
        <f>IF(OR(ISERROR(FIND(DBCS(検索!D$3),DBCS(C174))),検索!D$3=""),0,1)</f>
        <v>0</v>
      </c>
      <c r="O174" s="15">
        <f>IF(OR(ISERROR(FIND(検索!E$3,D174)),検索!E$3=""),0,1)</f>
        <v>0</v>
      </c>
      <c r="P174" s="13">
        <f>IF(OR(ISERROR(FIND(検索!F$3,E174)),検索!F$3=""),0,1)</f>
        <v>0</v>
      </c>
      <c r="Q174" s="13">
        <f>IF(OR(ISERROR(FIND(検索!G$3,F174)),検索!G$3=""),0,1)</f>
        <v>0</v>
      </c>
      <c r="R174" s="13">
        <f>IF(OR(検索!J$3="00000",M174&amp;N174&amp;O174&amp;P174&amp;Q174&lt;&gt;検索!J$3),0,1)</f>
        <v>0</v>
      </c>
      <c r="S174" s="13">
        <f t="shared" si="12"/>
        <v>0</v>
      </c>
      <c r="T174" s="14">
        <f>IF(OR(ISERROR(FIND(DBCS(検索!C$5),DBCS(B174))),検索!C$5=""),0,1)</f>
        <v>0</v>
      </c>
      <c r="U174" s="15">
        <f>IF(OR(ISERROR(FIND(DBCS(検索!D$5),DBCS(C174))),検索!D$5=""),0,1)</f>
        <v>0</v>
      </c>
      <c r="V174" s="15">
        <f>IF(OR(ISERROR(FIND(検索!E$5,D174)),検索!E$5=""),0,1)</f>
        <v>0</v>
      </c>
      <c r="W174" s="15">
        <f>IF(OR(ISERROR(FIND(検索!F$5,E174)),検索!F$5=""),0,1)</f>
        <v>0</v>
      </c>
      <c r="X174" s="15">
        <f>IF(OR(ISERROR(FIND(検索!G$5,F174)),検索!G$5=""),0,1)</f>
        <v>0</v>
      </c>
      <c r="Y174" s="13">
        <f>IF(OR(検索!J$5="00000",T174&amp;U174&amp;V174&amp;W174&amp;X174&lt;&gt;検索!J$5),0,1)</f>
        <v>0</v>
      </c>
      <c r="Z174" s="16">
        <f t="shared" si="13"/>
        <v>0</v>
      </c>
      <c r="AA174" s="13">
        <f>IF(OR(ISERROR(FIND(DBCS(検索!C$7),DBCS(B174))),検索!C$7=""),0,1)</f>
        <v>0</v>
      </c>
      <c r="AB174" s="13">
        <f>IF(OR(ISERROR(FIND(DBCS(検索!D$7),DBCS(C174))),検索!D$7=""),0,1)</f>
        <v>0</v>
      </c>
      <c r="AC174" s="13">
        <f>IF(OR(ISERROR(FIND(検索!E$7,D174)),検索!E$7=""),0,1)</f>
        <v>0</v>
      </c>
      <c r="AD174" s="13">
        <f>IF(OR(ISERROR(FIND(検索!F$7,E174)),検索!F$7=""),0,1)</f>
        <v>0</v>
      </c>
      <c r="AE174" s="13">
        <f>IF(OR(ISERROR(FIND(検索!G$7,F174)),検索!G$7=""),0,1)</f>
        <v>0</v>
      </c>
      <c r="AF174" s="15">
        <f>IF(OR(検索!J$7="00000",AA174&amp;AB174&amp;AC174&amp;AD174&amp;AE174&lt;&gt;検索!J$7),0,1)</f>
        <v>0</v>
      </c>
      <c r="AG174" s="16">
        <f t="shared" si="14"/>
        <v>0</v>
      </c>
      <c r="AH174" s="13">
        <f>IF(検索!K$3=0,R174,S174)</f>
        <v>0</v>
      </c>
      <c r="AI174" s="13">
        <f>IF(検索!K$5=0,Y174,Z174)</f>
        <v>0</v>
      </c>
      <c r="AJ174" s="13">
        <f>IF(検索!K$7=0,AF174,AG174)</f>
        <v>0</v>
      </c>
      <c r="AK174" s="20">
        <f>IF(IF(検索!J$5="00000",AH174,IF(検索!K$4=0,AH174+AI174,AH174*AI174)*IF(AND(検索!K$6=1,検索!J$7&lt;&gt;"00000"),AJ174,1)+IF(AND(検索!K$6=0,検索!J$7&lt;&gt;"00000"),AJ174,0))&gt;0,MAX($AK$2:AK173)+1,0)</f>
        <v>0</v>
      </c>
    </row>
    <row r="175" spans="1:37" ht="12.6" customHeight="1" x14ac:dyDescent="0.15">
      <c r="A175" s="9">
        <v>1849</v>
      </c>
      <c r="B175" s="2" t="s">
        <v>1018</v>
      </c>
      <c r="C175" s="2" t="s">
        <v>609</v>
      </c>
      <c r="D175" s="2" t="s">
        <v>673</v>
      </c>
      <c r="E175" s="10" t="s">
        <v>103</v>
      </c>
      <c r="F175" s="11" t="s">
        <v>1019</v>
      </c>
      <c r="G175" s="2">
        <v>174</v>
      </c>
      <c r="H175" s="153">
        <f t="shared" si="10"/>
        <v>50000</v>
      </c>
      <c r="I175" s="23"/>
      <c r="J175" s="158">
        <f>IFERROR(INDEX(単価!D$3:G$16,MATCH(D175,単価!B$3:B$16,0),1+((I175&gt;29)+(I175&gt;59)+(I175&gt;89))*INDEX(単価!A:A,MATCH(D175,単価!B:B,0))),0)</f>
        <v>50000</v>
      </c>
      <c r="K175" s="153" t="str">
        <f>IFERROR(INDEX(単価!C:C,MATCH(D175,単価!B:B,0))&amp;IF(INDEX(単価!A:A,MATCH(D175,単価!B:B,0))=1,"（"&amp;INDEX(単価!D$2:G$2,1,1+(I175&gt;29)+(I175&gt;59)+(I175&gt;89))&amp;"）",""),D175)</f>
        <v>居宅介護</v>
      </c>
      <c r="L175" s="2">
        <f t="shared" ca="1" si="11"/>
        <v>1845</v>
      </c>
      <c r="M175" s="14">
        <f>IF(OR(ISERROR(FIND(DBCS(検索!C$3),DBCS(B175))),検索!C$3=""),0,1)</f>
        <v>0</v>
      </c>
      <c r="N175" s="15">
        <f>IF(OR(ISERROR(FIND(DBCS(検索!D$3),DBCS(C175))),検索!D$3=""),0,1)</f>
        <v>0</v>
      </c>
      <c r="O175" s="15">
        <f>IF(OR(ISERROR(FIND(検索!E$3,D175)),検索!E$3=""),0,1)</f>
        <v>0</v>
      </c>
      <c r="P175" s="13">
        <f>IF(OR(ISERROR(FIND(検索!F$3,E175)),検索!F$3=""),0,1)</f>
        <v>0</v>
      </c>
      <c r="Q175" s="13">
        <f>IF(OR(ISERROR(FIND(検索!G$3,F175)),検索!G$3=""),0,1)</f>
        <v>0</v>
      </c>
      <c r="R175" s="13">
        <f>IF(OR(検索!J$3="00000",M175&amp;N175&amp;O175&amp;P175&amp;Q175&lt;&gt;検索!J$3),0,1)</f>
        <v>0</v>
      </c>
      <c r="S175" s="13">
        <f t="shared" si="12"/>
        <v>0</v>
      </c>
      <c r="T175" s="14">
        <f>IF(OR(ISERROR(FIND(DBCS(検索!C$5),DBCS(B175))),検索!C$5=""),0,1)</f>
        <v>0</v>
      </c>
      <c r="U175" s="15">
        <f>IF(OR(ISERROR(FIND(DBCS(検索!D$5),DBCS(C175))),検索!D$5=""),0,1)</f>
        <v>0</v>
      </c>
      <c r="V175" s="15">
        <f>IF(OR(ISERROR(FIND(検索!E$5,D175)),検索!E$5=""),0,1)</f>
        <v>0</v>
      </c>
      <c r="W175" s="15">
        <f>IF(OR(ISERROR(FIND(検索!F$5,E175)),検索!F$5=""),0,1)</f>
        <v>0</v>
      </c>
      <c r="X175" s="15">
        <f>IF(OR(ISERROR(FIND(検索!G$5,F175)),検索!G$5=""),0,1)</f>
        <v>0</v>
      </c>
      <c r="Y175" s="13">
        <f>IF(OR(検索!J$5="00000",T175&amp;U175&amp;V175&amp;W175&amp;X175&lt;&gt;検索!J$5),0,1)</f>
        <v>0</v>
      </c>
      <c r="Z175" s="16">
        <f t="shared" si="13"/>
        <v>0</v>
      </c>
      <c r="AA175" s="13">
        <f>IF(OR(ISERROR(FIND(DBCS(検索!C$7),DBCS(B175))),検索!C$7=""),0,1)</f>
        <v>0</v>
      </c>
      <c r="AB175" s="13">
        <f>IF(OR(ISERROR(FIND(DBCS(検索!D$7),DBCS(C175))),検索!D$7=""),0,1)</f>
        <v>0</v>
      </c>
      <c r="AC175" s="13">
        <f>IF(OR(ISERROR(FIND(検索!E$7,D175)),検索!E$7=""),0,1)</f>
        <v>0</v>
      </c>
      <c r="AD175" s="13">
        <f>IF(OR(ISERROR(FIND(検索!F$7,E175)),検索!F$7=""),0,1)</f>
        <v>0</v>
      </c>
      <c r="AE175" s="13">
        <f>IF(OR(ISERROR(FIND(検索!G$7,F175)),検索!G$7=""),0,1)</f>
        <v>0</v>
      </c>
      <c r="AF175" s="15">
        <f>IF(OR(検索!J$7="00000",AA175&amp;AB175&amp;AC175&amp;AD175&amp;AE175&lt;&gt;検索!J$7),0,1)</f>
        <v>0</v>
      </c>
      <c r="AG175" s="16">
        <f t="shared" si="14"/>
        <v>0</v>
      </c>
      <c r="AH175" s="13">
        <f>IF(検索!K$3=0,R175,S175)</f>
        <v>0</v>
      </c>
      <c r="AI175" s="13">
        <f>IF(検索!K$5=0,Y175,Z175)</f>
        <v>0</v>
      </c>
      <c r="AJ175" s="13">
        <f>IF(検索!K$7=0,AF175,AG175)</f>
        <v>0</v>
      </c>
      <c r="AK175" s="20">
        <f>IF(IF(検索!J$5="00000",AH175,IF(検索!K$4=0,AH175+AI175,AH175*AI175)*IF(AND(検索!K$6=1,検索!J$7&lt;&gt;"00000"),AJ175,1)+IF(AND(検索!K$6=0,検索!J$7&lt;&gt;"00000"),AJ175,0))&gt;0,MAX($AK$2:AK174)+1,0)</f>
        <v>0</v>
      </c>
    </row>
    <row r="176" spans="1:37" ht="12.6" customHeight="1" x14ac:dyDescent="0.15">
      <c r="A176" s="9">
        <v>1857</v>
      </c>
      <c r="B176" s="2" t="s">
        <v>1020</v>
      </c>
      <c r="C176" s="2" t="s">
        <v>491</v>
      </c>
      <c r="D176" s="2" t="s">
        <v>673</v>
      </c>
      <c r="E176" s="10" t="s">
        <v>117</v>
      </c>
      <c r="F176" s="11" t="s">
        <v>1021</v>
      </c>
      <c r="G176" s="2">
        <v>175</v>
      </c>
      <c r="H176" s="153">
        <f t="shared" si="10"/>
        <v>50000</v>
      </c>
      <c r="I176" s="23"/>
      <c r="J176" s="158">
        <f>IFERROR(INDEX(単価!D$3:G$16,MATCH(D176,単価!B$3:B$16,0),1+((I176&gt;29)+(I176&gt;59)+(I176&gt;89))*INDEX(単価!A:A,MATCH(D176,単価!B:B,0))),0)</f>
        <v>50000</v>
      </c>
      <c r="K176" s="153" t="str">
        <f>IFERROR(INDEX(単価!C:C,MATCH(D176,単価!B:B,0))&amp;IF(INDEX(単価!A:A,MATCH(D176,単価!B:B,0))=1,"（"&amp;INDEX(単価!D$2:G$2,1,1+(I176&gt;29)+(I176&gt;59)+(I176&gt;89))&amp;"）",""),D176)</f>
        <v>居宅介護</v>
      </c>
      <c r="L176" s="2">
        <f t="shared" ca="1" si="11"/>
        <v>1851</v>
      </c>
      <c r="M176" s="14">
        <f>IF(OR(ISERROR(FIND(DBCS(検索!C$3),DBCS(B176))),検索!C$3=""),0,1)</f>
        <v>0</v>
      </c>
      <c r="N176" s="15">
        <f>IF(OR(ISERROR(FIND(DBCS(検索!D$3),DBCS(C176))),検索!D$3=""),0,1)</f>
        <v>0</v>
      </c>
      <c r="O176" s="15">
        <f>IF(OR(ISERROR(FIND(検索!E$3,D176)),検索!E$3=""),0,1)</f>
        <v>0</v>
      </c>
      <c r="P176" s="13">
        <f>IF(OR(ISERROR(FIND(検索!F$3,E176)),検索!F$3=""),0,1)</f>
        <v>0</v>
      </c>
      <c r="Q176" s="13">
        <f>IF(OR(ISERROR(FIND(検索!G$3,F176)),検索!G$3=""),0,1)</f>
        <v>0</v>
      </c>
      <c r="R176" s="13">
        <f>IF(OR(検索!J$3="00000",M176&amp;N176&amp;O176&amp;P176&amp;Q176&lt;&gt;検索!J$3),0,1)</f>
        <v>0</v>
      </c>
      <c r="S176" s="13">
        <f t="shared" si="12"/>
        <v>0</v>
      </c>
      <c r="T176" s="14">
        <f>IF(OR(ISERROR(FIND(DBCS(検索!C$5),DBCS(B176))),検索!C$5=""),0,1)</f>
        <v>0</v>
      </c>
      <c r="U176" s="15">
        <f>IF(OR(ISERROR(FIND(DBCS(検索!D$5),DBCS(C176))),検索!D$5=""),0,1)</f>
        <v>0</v>
      </c>
      <c r="V176" s="15">
        <f>IF(OR(ISERROR(FIND(検索!E$5,D176)),検索!E$5=""),0,1)</f>
        <v>0</v>
      </c>
      <c r="W176" s="15">
        <f>IF(OR(ISERROR(FIND(検索!F$5,E176)),検索!F$5=""),0,1)</f>
        <v>0</v>
      </c>
      <c r="X176" s="15">
        <f>IF(OR(ISERROR(FIND(検索!G$5,F176)),検索!G$5=""),0,1)</f>
        <v>0</v>
      </c>
      <c r="Y176" s="13">
        <f>IF(OR(検索!J$5="00000",T176&amp;U176&amp;V176&amp;W176&amp;X176&lt;&gt;検索!J$5),0,1)</f>
        <v>0</v>
      </c>
      <c r="Z176" s="16">
        <f t="shared" si="13"/>
        <v>0</v>
      </c>
      <c r="AA176" s="13">
        <f>IF(OR(ISERROR(FIND(DBCS(検索!C$7),DBCS(B176))),検索!C$7=""),0,1)</f>
        <v>0</v>
      </c>
      <c r="AB176" s="13">
        <f>IF(OR(ISERROR(FIND(DBCS(検索!D$7),DBCS(C176))),検索!D$7=""),0,1)</f>
        <v>0</v>
      </c>
      <c r="AC176" s="13">
        <f>IF(OR(ISERROR(FIND(検索!E$7,D176)),検索!E$7=""),0,1)</f>
        <v>0</v>
      </c>
      <c r="AD176" s="13">
        <f>IF(OR(ISERROR(FIND(検索!F$7,E176)),検索!F$7=""),0,1)</f>
        <v>0</v>
      </c>
      <c r="AE176" s="13">
        <f>IF(OR(ISERROR(FIND(検索!G$7,F176)),検索!G$7=""),0,1)</f>
        <v>0</v>
      </c>
      <c r="AF176" s="15">
        <f>IF(OR(検索!J$7="00000",AA176&amp;AB176&amp;AC176&amp;AD176&amp;AE176&lt;&gt;検索!J$7),0,1)</f>
        <v>0</v>
      </c>
      <c r="AG176" s="16">
        <f t="shared" si="14"/>
        <v>0</v>
      </c>
      <c r="AH176" s="13">
        <f>IF(検索!K$3=0,R176,S176)</f>
        <v>0</v>
      </c>
      <c r="AI176" s="13">
        <f>IF(検索!K$5=0,Y176,Z176)</f>
        <v>0</v>
      </c>
      <c r="AJ176" s="13">
        <f>IF(検索!K$7=0,AF176,AG176)</f>
        <v>0</v>
      </c>
      <c r="AK176" s="20">
        <f>IF(IF(検索!J$5="00000",AH176,IF(検索!K$4=0,AH176+AI176,AH176*AI176)*IF(AND(検索!K$6=1,検索!J$7&lt;&gt;"00000"),AJ176,1)+IF(AND(検索!K$6=0,検索!J$7&lt;&gt;"00000"),AJ176,0))&gt;0,MAX($AK$2:AK175)+1,0)</f>
        <v>0</v>
      </c>
    </row>
    <row r="177" spans="1:37" ht="12.6" customHeight="1" x14ac:dyDescent="0.15">
      <c r="A177" s="9">
        <v>1866</v>
      </c>
      <c r="B177" s="2" t="s">
        <v>1022</v>
      </c>
      <c r="C177" s="2" t="s">
        <v>590</v>
      </c>
      <c r="D177" s="2" t="s">
        <v>673</v>
      </c>
      <c r="E177" s="10" t="s">
        <v>91</v>
      </c>
      <c r="F177" s="11" t="s">
        <v>1023</v>
      </c>
      <c r="G177" s="2">
        <v>176</v>
      </c>
      <c r="H177" s="153">
        <f t="shared" si="10"/>
        <v>50000</v>
      </c>
      <c r="I177" s="23"/>
      <c r="J177" s="158">
        <f>IFERROR(INDEX(単価!D$3:G$16,MATCH(D177,単価!B$3:B$16,0),1+((I177&gt;29)+(I177&gt;59)+(I177&gt;89))*INDEX(単価!A:A,MATCH(D177,単価!B:B,0))),0)</f>
        <v>50000</v>
      </c>
      <c r="K177" s="153" t="str">
        <f>IFERROR(INDEX(単価!C:C,MATCH(D177,単価!B:B,0))&amp;IF(INDEX(単価!A:A,MATCH(D177,単価!B:B,0))=1,"（"&amp;INDEX(単価!D$2:G$2,1,1+(I177&gt;29)+(I177&gt;59)+(I177&gt;89))&amp;"）",""),D177)</f>
        <v>居宅介護</v>
      </c>
      <c r="L177" s="2">
        <f t="shared" ca="1" si="11"/>
        <v>1860</v>
      </c>
      <c r="M177" s="14">
        <f>IF(OR(ISERROR(FIND(DBCS(検索!C$3),DBCS(B177))),検索!C$3=""),0,1)</f>
        <v>0</v>
      </c>
      <c r="N177" s="15">
        <f>IF(OR(ISERROR(FIND(DBCS(検索!D$3),DBCS(C177))),検索!D$3=""),0,1)</f>
        <v>0</v>
      </c>
      <c r="O177" s="15">
        <f>IF(OR(ISERROR(FIND(検索!E$3,D177)),検索!E$3=""),0,1)</f>
        <v>0</v>
      </c>
      <c r="P177" s="13">
        <f>IF(OR(ISERROR(FIND(検索!F$3,E177)),検索!F$3=""),0,1)</f>
        <v>0</v>
      </c>
      <c r="Q177" s="13">
        <f>IF(OR(ISERROR(FIND(検索!G$3,F177)),検索!G$3=""),0,1)</f>
        <v>0</v>
      </c>
      <c r="R177" s="13">
        <f>IF(OR(検索!J$3="00000",M177&amp;N177&amp;O177&amp;P177&amp;Q177&lt;&gt;検索!J$3),0,1)</f>
        <v>0</v>
      </c>
      <c r="S177" s="13">
        <f t="shared" si="12"/>
        <v>0</v>
      </c>
      <c r="T177" s="14">
        <f>IF(OR(ISERROR(FIND(DBCS(検索!C$5),DBCS(B177))),検索!C$5=""),0,1)</f>
        <v>0</v>
      </c>
      <c r="U177" s="15">
        <f>IF(OR(ISERROR(FIND(DBCS(検索!D$5),DBCS(C177))),検索!D$5=""),0,1)</f>
        <v>0</v>
      </c>
      <c r="V177" s="15">
        <f>IF(OR(ISERROR(FIND(検索!E$5,D177)),検索!E$5=""),0,1)</f>
        <v>0</v>
      </c>
      <c r="W177" s="15">
        <f>IF(OR(ISERROR(FIND(検索!F$5,E177)),検索!F$5=""),0,1)</f>
        <v>0</v>
      </c>
      <c r="X177" s="15">
        <f>IF(OR(ISERROR(FIND(検索!G$5,F177)),検索!G$5=""),0,1)</f>
        <v>0</v>
      </c>
      <c r="Y177" s="13">
        <f>IF(OR(検索!J$5="00000",T177&amp;U177&amp;V177&amp;W177&amp;X177&lt;&gt;検索!J$5),0,1)</f>
        <v>0</v>
      </c>
      <c r="Z177" s="16">
        <f t="shared" si="13"/>
        <v>0</v>
      </c>
      <c r="AA177" s="13">
        <f>IF(OR(ISERROR(FIND(DBCS(検索!C$7),DBCS(B177))),検索!C$7=""),0,1)</f>
        <v>0</v>
      </c>
      <c r="AB177" s="13">
        <f>IF(OR(ISERROR(FIND(DBCS(検索!D$7),DBCS(C177))),検索!D$7=""),0,1)</f>
        <v>0</v>
      </c>
      <c r="AC177" s="13">
        <f>IF(OR(ISERROR(FIND(検索!E$7,D177)),検索!E$7=""),0,1)</f>
        <v>0</v>
      </c>
      <c r="AD177" s="13">
        <f>IF(OR(ISERROR(FIND(検索!F$7,E177)),検索!F$7=""),0,1)</f>
        <v>0</v>
      </c>
      <c r="AE177" s="13">
        <f>IF(OR(ISERROR(FIND(検索!G$7,F177)),検索!G$7=""),0,1)</f>
        <v>0</v>
      </c>
      <c r="AF177" s="15">
        <f>IF(OR(検索!J$7="00000",AA177&amp;AB177&amp;AC177&amp;AD177&amp;AE177&lt;&gt;検索!J$7),0,1)</f>
        <v>0</v>
      </c>
      <c r="AG177" s="16">
        <f t="shared" si="14"/>
        <v>0</v>
      </c>
      <c r="AH177" s="13">
        <f>IF(検索!K$3=0,R177,S177)</f>
        <v>0</v>
      </c>
      <c r="AI177" s="13">
        <f>IF(検索!K$5=0,Y177,Z177)</f>
        <v>0</v>
      </c>
      <c r="AJ177" s="13">
        <f>IF(検索!K$7=0,AF177,AG177)</f>
        <v>0</v>
      </c>
      <c r="AK177" s="20">
        <f>IF(IF(検索!J$5="00000",AH177,IF(検索!K$4=0,AH177+AI177,AH177*AI177)*IF(AND(検索!K$6=1,検索!J$7&lt;&gt;"00000"),AJ177,1)+IF(AND(検索!K$6=0,検索!J$7&lt;&gt;"00000"),AJ177,0))&gt;0,MAX($AK$2:AK176)+1,0)</f>
        <v>0</v>
      </c>
    </row>
    <row r="178" spans="1:37" ht="12.6" customHeight="1" x14ac:dyDescent="0.15">
      <c r="A178" s="9">
        <v>1878</v>
      </c>
      <c r="B178" s="2" t="s">
        <v>1024</v>
      </c>
      <c r="C178" s="2" t="s">
        <v>568</v>
      </c>
      <c r="D178" s="2" t="s">
        <v>673</v>
      </c>
      <c r="E178" s="10" t="s">
        <v>106</v>
      </c>
      <c r="F178" s="11" t="s">
        <v>1025</v>
      </c>
      <c r="G178" s="2">
        <v>177</v>
      </c>
      <c r="H178" s="153">
        <f t="shared" si="10"/>
        <v>50000</v>
      </c>
      <c r="I178" s="23"/>
      <c r="J178" s="158">
        <f>IFERROR(INDEX(単価!D$3:G$16,MATCH(D178,単価!B$3:B$16,0),1+((I178&gt;29)+(I178&gt;59)+(I178&gt;89))*INDEX(単価!A:A,MATCH(D178,単価!B:B,0))),0)</f>
        <v>50000</v>
      </c>
      <c r="K178" s="153" t="str">
        <f>IFERROR(INDEX(単価!C:C,MATCH(D178,単価!B:B,0))&amp;IF(INDEX(単価!A:A,MATCH(D178,単価!B:B,0))=1,"（"&amp;INDEX(単価!D$2:G$2,1,1+(I178&gt;29)+(I178&gt;59)+(I178&gt;89))&amp;"）",""),D178)</f>
        <v>居宅介護</v>
      </c>
      <c r="L178" s="2">
        <f t="shared" ca="1" si="11"/>
        <v>1875</v>
      </c>
      <c r="M178" s="14">
        <f>IF(OR(ISERROR(FIND(DBCS(検索!C$3),DBCS(B178))),検索!C$3=""),0,1)</f>
        <v>0</v>
      </c>
      <c r="N178" s="15">
        <f>IF(OR(ISERROR(FIND(DBCS(検索!D$3),DBCS(C178))),検索!D$3=""),0,1)</f>
        <v>0</v>
      </c>
      <c r="O178" s="15">
        <f>IF(OR(ISERROR(FIND(検索!E$3,D178)),検索!E$3=""),0,1)</f>
        <v>0</v>
      </c>
      <c r="P178" s="13">
        <f>IF(OR(ISERROR(FIND(検索!F$3,E178)),検索!F$3=""),0,1)</f>
        <v>0</v>
      </c>
      <c r="Q178" s="13">
        <f>IF(OR(ISERROR(FIND(検索!G$3,F178)),検索!G$3=""),0,1)</f>
        <v>0</v>
      </c>
      <c r="R178" s="13">
        <f>IF(OR(検索!J$3="00000",M178&amp;N178&amp;O178&amp;P178&amp;Q178&lt;&gt;検索!J$3),0,1)</f>
        <v>0</v>
      </c>
      <c r="S178" s="13">
        <f t="shared" si="12"/>
        <v>0</v>
      </c>
      <c r="T178" s="14">
        <f>IF(OR(ISERROR(FIND(DBCS(検索!C$5),DBCS(B178))),検索!C$5=""),0,1)</f>
        <v>0</v>
      </c>
      <c r="U178" s="15">
        <f>IF(OR(ISERROR(FIND(DBCS(検索!D$5),DBCS(C178))),検索!D$5=""),0,1)</f>
        <v>0</v>
      </c>
      <c r="V178" s="15">
        <f>IF(OR(ISERROR(FIND(検索!E$5,D178)),検索!E$5=""),0,1)</f>
        <v>0</v>
      </c>
      <c r="W178" s="15">
        <f>IF(OR(ISERROR(FIND(検索!F$5,E178)),検索!F$5=""),0,1)</f>
        <v>0</v>
      </c>
      <c r="X178" s="15">
        <f>IF(OR(ISERROR(FIND(検索!G$5,F178)),検索!G$5=""),0,1)</f>
        <v>0</v>
      </c>
      <c r="Y178" s="13">
        <f>IF(OR(検索!J$5="00000",T178&amp;U178&amp;V178&amp;W178&amp;X178&lt;&gt;検索!J$5),0,1)</f>
        <v>0</v>
      </c>
      <c r="Z178" s="16">
        <f t="shared" si="13"/>
        <v>0</v>
      </c>
      <c r="AA178" s="13">
        <f>IF(OR(ISERROR(FIND(DBCS(検索!C$7),DBCS(B178))),検索!C$7=""),0,1)</f>
        <v>0</v>
      </c>
      <c r="AB178" s="13">
        <f>IF(OR(ISERROR(FIND(DBCS(検索!D$7),DBCS(C178))),検索!D$7=""),0,1)</f>
        <v>0</v>
      </c>
      <c r="AC178" s="13">
        <f>IF(OR(ISERROR(FIND(検索!E$7,D178)),検索!E$7=""),0,1)</f>
        <v>0</v>
      </c>
      <c r="AD178" s="13">
        <f>IF(OR(ISERROR(FIND(検索!F$7,E178)),検索!F$7=""),0,1)</f>
        <v>0</v>
      </c>
      <c r="AE178" s="13">
        <f>IF(OR(ISERROR(FIND(検索!G$7,F178)),検索!G$7=""),0,1)</f>
        <v>0</v>
      </c>
      <c r="AF178" s="15">
        <f>IF(OR(検索!J$7="00000",AA178&amp;AB178&amp;AC178&amp;AD178&amp;AE178&lt;&gt;検索!J$7),0,1)</f>
        <v>0</v>
      </c>
      <c r="AG178" s="16">
        <f t="shared" si="14"/>
        <v>0</v>
      </c>
      <c r="AH178" s="13">
        <f>IF(検索!K$3=0,R178,S178)</f>
        <v>0</v>
      </c>
      <c r="AI178" s="13">
        <f>IF(検索!K$5=0,Y178,Z178)</f>
        <v>0</v>
      </c>
      <c r="AJ178" s="13">
        <f>IF(検索!K$7=0,AF178,AG178)</f>
        <v>0</v>
      </c>
      <c r="AK178" s="20">
        <f>IF(IF(検索!J$5="00000",AH178,IF(検索!K$4=0,AH178+AI178,AH178*AI178)*IF(AND(検索!K$6=1,検索!J$7&lt;&gt;"00000"),AJ178,1)+IF(AND(検索!K$6=0,検索!J$7&lt;&gt;"00000"),AJ178,0))&gt;0,MAX($AK$2:AK177)+1,0)</f>
        <v>0</v>
      </c>
    </row>
    <row r="179" spans="1:37" ht="12.6" customHeight="1" x14ac:dyDescent="0.15">
      <c r="A179" s="9">
        <v>1882</v>
      </c>
      <c r="B179" s="2" t="s">
        <v>1026</v>
      </c>
      <c r="C179" s="2" t="s">
        <v>1027</v>
      </c>
      <c r="D179" s="2" t="s">
        <v>673</v>
      </c>
      <c r="E179" s="10" t="s">
        <v>113</v>
      </c>
      <c r="F179" s="11" t="s">
        <v>1028</v>
      </c>
      <c r="G179" s="2">
        <v>178</v>
      </c>
      <c r="H179" s="153">
        <f t="shared" si="10"/>
        <v>150000</v>
      </c>
      <c r="I179" s="23"/>
      <c r="J179" s="158">
        <f>IFERROR(INDEX(単価!D$3:G$16,MATCH(D179,単価!B$3:B$16,0),1+((I179&gt;29)+(I179&gt;59)+(I179&gt;89))*INDEX(単価!A:A,MATCH(D179,単価!B:B,0))),0)</f>
        <v>50000</v>
      </c>
      <c r="K179" s="153" t="str">
        <f>IFERROR(INDEX(単価!C:C,MATCH(D179,単価!B:B,0))&amp;IF(INDEX(単価!A:A,MATCH(D179,単価!B:B,0))=1,"（"&amp;INDEX(単価!D$2:G$2,1,1+(I179&gt;29)+(I179&gt;59)+(I179&gt;89))&amp;"）",""),D179)</f>
        <v>居宅介護</v>
      </c>
      <c r="L179" s="2">
        <f t="shared" ca="1" si="11"/>
        <v>1882</v>
      </c>
      <c r="M179" s="14">
        <f>IF(OR(ISERROR(FIND(DBCS(検索!C$3),DBCS(B179))),検索!C$3=""),0,1)</f>
        <v>0</v>
      </c>
      <c r="N179" s="15">
        <f>IF(OR(ISERROR(FIND(DBCS(検索!D$3),DBCS(C179))),検索!D$3=""),0,1)</f>
        <v>0</v>
      </c>
      <c r="O179" s="15">
        <f>IF(OR(ISERROR(FIND(検索!E$3,D179)),検索!E$3=""),0,1)</f>
        <v>0</v>
      </c>
      <c r="P179" s="13">
        <f>IF(OR(ISERROR(FIND(検索!F$3,E179)),検索!F$3=""),0,1)</f>
        <v>0</v>
      </c>
      <c r="Q179" s="13">
        <f>IF(OR(ISERROR(FIND(検索!G$3,F179)),検索!G$3=""),0,1)</f>
        <v>0</v>
      </c>
      <c r="R179" s="13">
        <f>IF(OR(検索!J$3="00000",M179&amp;N179&amp;O179&amp;P179&amp;Q179&lt;&gt;検索!J$3),0,1)</f>
        <v>0</v>
      </c>
      <c r="S179" s="13">
        <f t="shared" si="12"/>
        <v>0</v>
      </c>
      <c r="T179" s="14">
        <f>IF(OR(ISERROR(FIND(DBCS(検索!C$5),DBCS(B179))),検索!C$5=""),0,1)</f>
        <v>0</v>
      </c>
      <c r="U179" s="15">
        <f>IF(OR(ISERROR(FIND(DBCS(検索!D$5),DBCS(C179))),検索!D$5=""),0,1)</f>
        <v>0</v>
      </c>
      <c r="V179" s="15">
        <f>IF(OR(ISERROR(FIND(検索!E$5,D179)),検索!E$5=""),0,1)</f>
        <v>0</v>
      </c>
      <c r="W179" s="15">
        <f>IF(OR(ISERROR(FIND(検索!F$5,E179)),検索!F$5=""),0,1)</f>
        <v>0</v>
      </c>
      <c r="X179" s="15">
        <f>IF(OR(ISERROR(FIND(検索!G$5,F179)),検索!G$5=""),0,1)</f>
        <v>0</v>
      </c>
      <c r="Y179" s="13">
        <f>IF(OR(検索!J$5="00000",T179&amp;U179&amp;V179&amp;W179&amp;X179&lt;&gt;検索!J$5),0,1)</f>
        <v>0</v>
      </c>
      <c r="Z179" s="16">
        <f t="shared" si="13"/>
        <v>0</v>
      </c>
      <c r="AA179" s="13">
        <f>IF(OR(ISERROR(FIND(DBCS(検索!C$7),DBCS(B179))),検索!C$7=""),0,1)</f>
        <v>0</v>
      </c>
      <c r="AB179" s="13">
        <f>IF(OR(ISERROR(FIND(DBCS(検索!D$7),DBCS(C179))),検索!D$7=""),0,1)</f>
        <v>0</v>
      </c>
      <c r="AC179" s="13">
        <f>IF(OR(ISERROR(FIND(検索!E$7,D179)),検索!E$7=""),0,1)</f>
        <v>0</v>
      </c>
      <c r="AD179" s="13">
        <f>IF(OR(ISERROR(FIND(検索!F$7,E179)),検索!F$7=""),0,1)</f>
        <v>0</v>
      </c>
      <c r="AE179" s="13">
        <f>IF(OR(ISERROR(FIND(検索!G$7,F179)),検索!G$7=""),0,1)</f>
        <v>0</v>
      </c>
      <c r="AF179" s="15">
        <f>IF(OR(検索!J$7="00000",AA179&amp;AB179&amp;AC179&amp;AD179&amp;AE179&lt;&gt;検索!J$7),0,1)</f>
        <v>0</v>
      </c>
      <c r="AG179" s="16">
        <f t="shared" si="14"/>
        <v>0</v>
      </c>
      <c r="AH179" s="13">
        <f>IF(検索!K$3=0,R179,S179)</f>
        <v>0</v>
      </c>
      <c r="AI179" s="13">
        <f>IF(検索!K$5=0,Y179,Z179)</f>
        <v>0</v>
      </c>
      <c r="AJ179" s="13">
        <f>IF(検索!K$7=0,AF179,AG179)</f>
        <v>0</v>
      </c>
      <c r="AK179" s="20">
        <f>IF(IF(検索!J$5="00000",AH179,IF(検索!K$4=0,AH179+AI179,AH179*AI179)*IF(AND(検索!K$6=1,検索!J$7&lt;&gt;"00000"),AJ179,1)+IF(AND(検索!K$6=0,検索!J$7&lt;&gt;"00000"),AJ179,0))&gt;0,MAX($AK$2:AK178)+1,0)</f>
        <v>0</v>
      </c>
    </row>
    <row r="180" spans="1:37" ht="12.6" customHeight="1" x14ac:dyDescent="0.15">
      <c r="A180" s="9">
        <v>1899</v>
      </c>
      <c r="B180" s="2" t="s">
        <v>1029</v>
      </c>
      <c r="C180" s="2" t="s">
        <v>613</v>
      </c>
      <c r="D180" s="2" t="s">
        <v>673</v>
      </c>
      <c r="E180" s="10" t="s">
        <v>51</v>
      </c>
      <c r="F180" s="11" t="s">
        <v>1030</v>
      </c>
      <c r="G180" s="2">
        <v>179</v>
      </c>
      <c r="H180" s="153">
        <f t="shared" si="10"/>
        <v>100000</v>
      </c>
      <c r="I180" s="23"/>
      <c r="J180" s="158">
        <f>IFERROR(INDEX(単価!D$3:G$16,MATCH(D180,単価!B$3:B$16,0),1+((I180&gt;29)+(I180&gt;59)+(I180&gt;89))*INDEX(単価!A:A,MATCH(D180,単価!B:B,0))),0)</f>
        <v>50000</v>
      </c>
      <c r="K180" s="153" t="str">
        <f>IFERROR(INDEX(単価!C:C,MATCH(D180,単価!B:B,0))&amp;IF(INDEX(単価!A:A,MATCH(D180,単価!B:B,0))=1,"（"&amp;INDEX(単価!D$2:G$2,1,1+(I180&gt;29)+(I180&gt;59)+(I180&gt;89))&amp;"）",""),D180)</f>
        <v>居宅介護</v>
      </c>
      <c r="L180" s="2">
        <f t="shared" ca="1" si="11"/>
        <v>1892</v>
      </c>
      <c r="M180" s="14">
        <f>IF(OR(ISERROR(FIND(DBCS(検索!C$3),DBCS(B180))),検索!C$3=""),0,1)</f>
        <v>0</v>
      </c>
      <c r="N180" s="15">
        <f>IF(OR(ISERROR(FIND(DBCS(検索!D$3),DBCS(C180))),検索!D$3=""),0,1)</f>
        <v>0</v>
      </c>
      <c r="O180" s="15">
        <f>IF(OR(ISERROR(FIND(検索!E$3,D180)),検索!E$3=""),0,1)</f>
        <v>0</v>
      </c>
      <c r="P180" s="13">
        <f>IF(OR(ISERROR(FIND(検索!F$3,E180)),検索!F$3=""),0,1)</f>
        <v>0</v>
      </c>
      <c r="Q180" s="13">
        <f>IF(OR(ISERROR(FIND(検索!G$3,F180)),検索!G$3=""),0,1)</f>
        <v>0</v>
      </c>
      <c r="R180" s="13">
        <f>IF(OR(検索!J$3="00000",M180&amp;N180&amp;O180&amp;P180&amp;Q180&lt;&gt;検索!J$3),0,1)</f>
        <v>0</v>
      </c>
      <c r="S180" s="13">
        <f t="shared" si="12"/>
        <v>0</v>
      </c>
      <c r="T180" s="14">
        <f>IF(OR(ISERROR(FIND(DBCS(検索!C$5),DBCS(B180))),検索!C$5=""),0,1)</f>
        <v>0</v>
      </c>
      <c r="U180" s="15">
        <f>IF(OR(ISERROR(FIND(DBCS(検索!D$5),DBCS(C180))),検索!D$5=""),0,1)</f>
        <v>0</v>
      </c>
      <c r="V180" s="15">
        <f>IF(OR(ISERROR(FIND(検索!E$5,D180)),検索!E$5=""),0,1)</f>
        <v>0</v>
      </c>
      <c r="W180" s="15">
        <f>IF(OR(ISERROR(FIND(検索!F$5,E180)),検索!F$5=""),0,1)</f>
        <v>0</v>
      </c>
      <c r="X180" s="15">
        <f>IF(OR(ISERROR(FIND(検索!G$5,F180)),検索!G$5=""),0,1)</f>
        <v>0</v>
      </c>
      <c r="Y180" s="13">
        <f>IF(OR(検索!J$5="00000",T180&amp;U180&amp;V180&amp;W180&amp;X180&lt;&gt;検索!J$5),0,1)</f>
        <v>0</v>
      </c>
      <c r="Z180" s="16">
        <f t="shared" si="13"/>
        <v>0</v>
      </c>
      <c r="AA180" s="13">
        <f>IF(OR(ISERROR(FIND(DBCS(検索!C$7),DBCS(B180))),検索!C$7=""),0,1)</f>
        <v>0</v>
      </c>
      <c r="AB180" s="13">
        <f>IF(OR(ISERROR(FIND(DBCS(検索!D$7),DBCS(C180))),検索!D$7=""),0,1)</f>
        <v>0</v>
      </c>
      <c r="AC180" s="13">
        <f>IF(OR(ISERROR(FIND(検索!E$7,D180)),検索!E$7=""),0,1)</f>
        <v>0</v>
      </c>
      <c r="AD180" s="13">
        <f>IF(OR(ISERROR(FIND(検索!F$7,E180)),検索!F$7=""),0,1)</f>
        <v>0</v>
      </c>
      <c r="AE180" s="13">
        <f>IF(OR(ISERROR(FIND(検索!G$7,F180)),検索!G$7=""),0,1)</f>
        <v>0</v>
      </c>
      <c r="AF180" s="15">
        <f>IF(OR(検索!J$7="00000",AA180&amp;AB180&amp;AC180&amp;AD180&amp;AE180&lt;&gt;検索!J$7),0,1)</f>
        <v>0</v>
      </c>
      <c r="AG180" s="16">
        <f t="shared" si="14"/>
        <v>0</v>
      </c>
      <c r="AH180" s="13">
        <f>IF(検索!K$3=0,R180,S180)</f>
        <v>0</v>
      </c>
      <c r="AI180" s="13">
        <f>IF(検索!K$5=0,Y180,Z180)</f>
        <v>0</v>
      </c>
      <c r="AJ180" s="13">
        <f>IF(検索!K$7=0,AF180,AG180)</f>
        <v>0</v>
      </c>
      <c r="AK180" s="20">
        <f>IF(IF(検索!J$5="00000",AH180,IF(検索!K$4=0,AH180+AI180,AH180*AI180)*IF(AND(検索!K$6=1,検索!J$7&lt;&gt;"00000"),AJ180,1)+IF(AND(検索!K$6=0,検索!J$7&lt;&gt;"00000"),AJ180,0))&gt;0,MAX($AK$2:AK179)+1,0)</f>
        <v>0</v>
      </c>
    </row>
    <row r="181" spans="1:37" ht="12.6" customHeight="1" x14ac:dyDescent="0.15">
      <c r="A181" s="9">
        <v>1908</v>
      </c>
      <c r="B181" s="2" t="s">
        <v>1031</v>
      </c>
      <c r="C181" s="2" t="s">
        <v>646</v>
      </c>
      <c r="D181" s="2" t="s">
        <v>673</v>
      </c>
      <c r="E181" s="10" t="s">
        <v>66</v>
      </c>
      <c r="F181" s="11" t="s">
        <v>1032</v>
      </c>
      <c r="G181" s="2">
        <v>180</v>
      </c>
      <c r="H181" s="153">
        <f t="shared" si="10"/>
        <v>50000</v>
      </c>
      <c r="I181" s="23"/>
      <c r="J181" s="158">
        <f>IFERROR(INDEX(単価!D$3:G$16,MATCH(D181,単価!B$3:B$16,0),1+((I181&gt;29)+(I181&gt;59)+(I181&gt;89))*INDEX(単価!A:A,MATCH(D181,単価!B:B,0))),0)</f>
        <v>50000</v>
      </c>
      <c r="K181" s="153" t="str">
        <f>IFERROR(INDEX(単価!C:C,MATCH(D181,単価!B:B,0))&amp;IF(INDEX(単価!A:A,MATCH(D181,単価!B:B,0))=1,"（"&amp;INDEX(単価!D$2:G$2,1,1+(I181&gt;29)+(I181&gt;59)+(I181&gt;89))&amp;"）",""),D181)</f>
        <v>居宅介護</v>
      </c>
      <c r="L181" s="2">
        <f t="shared" ca="1" si="11"/>
        <v>1907</v>
      </c>
      <c r="M181" s="14">
        <f>IF(OR(ISERROR(FIND(DBCS(検索!C$3),DBCS(B181))),検索!C$3=""),0,1)</f>
        <v>0</v>
      </c>
      <c r="N181" s="15">
        <f>IF(OR(ISERROR(FIND(DBCS(検索!D$3),DBCS(C181))),検索!D$3=""),0,1)</f>
        <v>0</v>
      </c>
      <c r="O181" s="15">
        <f>IF(OR(ISERROR(FIND(検索!E$3,D181)),検索!E$3=""),0,1)</f>
        <v>0</v>
      </c>
      <c r="P181" s="13">
        <f>IF(OR(ISERROR(FIND(検索!F$3,E181)),検索!F$3=""),0,1)</f>
        <v>0</v>
      </c>
      <c r="Q181" s="13">
        <f>IF(OR(ISERROR(FIND(検索!G$3,F181)),検索!G$3=""),0,1)</f>
        <v>0</v>
      </c>
      <c r="R181" s="13">
        <f>IF(OR(検索!J$3="00000",M181&amp;N181&amp;O181&amp;P181&amp;Q181&lt;&gt;検索!J$3),0,1)</f>
        <v>0</v>
      </c>
      <c r="S181" s="13">
        <f t="shared" si="12"/>
        <v>0</v>
      </c>
      <c r="T181" s="14">
        <f>IF(OR(ISERROR(FIND(DBCS(検索!C$5),DBCS(B181))),検索!C$5=""),0,1)</f>
        <v>0</v>
      </c>
      <c r="U181" s="15">
        <f>IF(OR(ISERROR(FIND(DBCS(検索!D$5),DBCS(C181))),検索!D$5=""),0,1)</f>
        <v>0</v>
      </c>
      <c r="V181" s="15">
        <f>IF(OR(ISERROR(FIND(検索!E$5,D181)),検索!E$5=""),0,1)</f>
        <v>0</v>
      </c>
      <c r="W181" s="15">
        <f>IF(OR(ISERROR(FIND(検索!F$5,E181)),検索!F$5=""),0,1)</f>
        <v>0</v>
      </c>
      <c r="X181" s="15">
        <f>IF(OR(ISERROR(FIND(検索!G$5,F181)),検索!G$5=""),0,1)</f>
        <v>0</v>
      </c>
      <c r="Y181" s="13">
        <f>IF(OR(検索!J$5="00000",T181&amp;U181&amp;V181&amp;W181&amp;X181&lt;&gt;検索!J$5),0,1)</f>
        <v>0</v>
      </c>
      <c r="Z181" s="16">
        <f t="shared" si="13"/>
        <v>0</v>
      </c>
      <c r="AA181" s="13">
        <f>IF(OR(ISERROR(FIND(DBCS(検索!C$7),DBCS(B181))),検索!C$7=""),0,1)</f>
        <v>0</v>
      </c>
      <c r="AB181" s="13">
        <f>IF(OR(ISERROR(FIND(DBCS(検索!D$7),DBCS(C181))),検索!D$7=""),0,1)</f>
        <v>0</v>
      </c>
      <c r="AC181" s="13">
        <f>IF(OR(ISERROR(FIND(検索!E$7,D181)),検索!E$7=""),0,1)</f>
        <v>0</v>
      </c>
      <c r="AD181" s="13">
        <f>IF(OR(ISERROR(FIND(検索!F$7,E181)),検索!F$7=""),0,1)</f>
        <v>0</v>
      </c>
      <c r="AE181" s="13">
        <f>IF(OR(ISERROR(FIND(検索!G$7,F181)),検索!G$7=""),0,1)</f>
        <v>0</v>
      </c>
      <c r="AF181" s="15">
        <f>IF(OR(検索!J$7="00000",AA181&amp;AB181&amp;AC181&amp;AD181&amp;AE181&lt;&gt;検索!J$7),0,1)</f>
        <v>0</v>
      </c>
      <c r="AG181" s="16">
        <f t="shared" si="14"/>
        <v>0</v>
      </c>
      <c r="AH181" s="13">
        <f>IF(検索!K$3=0,R181,S181)</f>
        <v>0</v>
      </c>
      <c r="AI181" s="13">
        <f>IF(検索!K$5=0,Y181,Z181)</f>
        <v>0</v>
      </c>
      <c r="AJ181" s="13">
        <f>IF(検索!K$7=0,AF181,AG181)</f>
        <v>0</v>
      </c>
      <c r="AK181" s="20">
        <f>IF(IF(検索!J$5="00000",AH181,IF(検索!K$4=0,AH181+AI181,AH181*AI181)*IF(AND(検索!K$6=1,検索!J$7&lt;&gt;"00000"),AJ181,1)+IF(AND(検索!K$6=0,検索!J$7&lt;&gt;"00000"),AJ181,0))&gt;0,MAX($AK$2:AK180)+1,0)</f>
        <v>0</v>
      </c>
    </row>
    <row r="182" spans="1:37" ht="12.6" customHeight="1" x14ac:dyDescent="0.15">
      <c r="A182" s="9">
        <v>1910</v>
      </c>
      <c r="B182" s="2" t="s">
        <v>1033</v>
      </c>
      <c r="C182" s="2" t="s">
        <v>486</v>
      </c>
      <c r="D182" s="2" t="s">
        <v>673</v>
      </c>
      <c r="E182" s="10" t="s">
        <v>85</v>
      </c>
      <c r="F182" s="11" t="s">
        <v>1034</v>
      </c>
      <c r="G182" s="2">
        <v>181</v>
      </c>
      <c r="H182" s="153">
        <f t="shared" si="10"/>
        <v>50000</v>
      </c>
      <c r="I182" s="23"/>
      <c r="J182" s="158">
        <f>IFERROR(INDEX(単価!D$3:G$16,MATCH(D182,単価!B$3:B$16,0),1+((I182&gt;29)+(I182&gt;59)+(I182&gt;89))*INDEX(単価!A:A,MATCH(D182,単価!B:B,0))),0)</f>
        <v>50000</v>
      </c>
      <c r="K182" s="153" t="str">
        <f>IFERROR(INDEX(単価!C:C,MATCH(D182,単価!B:B,0))&amp;IF(INDEX(単価!A:A,MATCH(D182,単価!B:B,0))=1,"（"&amp;INDEX(単価!D$2:G$2,1,1+(I182&gt;29)+(I182&gt;59)+(I182&gt;89))&amp;"）",""),D182)</f>
        <v>居宅介護</v>
      </c>
      <c r="L182" s="2">
        <f t="shared" ca="1" si="11"/>
        <v>1911</v>
      </c>
      <c r="M182" s="14">
        <f>IF(OR(ISERROR(FIND(DBCS(検索!C$3),DBCS(B182))),検索!C$3=""),0,1)</f>
        <v>0</v>
      </c>
      <c r="N182" s="15">
        <f>IF(OR(ISERROR(FIND(DBCS(検索!D$3),DBCS(C182))),検索!D$3=""),0,1)</f>
        <v>0</v>
      </c>
      <c r="O182" s="15">
        <f>IF(OR(ISERROR(FIND(検索!E$3,D182)),検索!E$3=""),0,1)</f>
        <v>0</v>
      </c>
      <c r="P182" s="13">
        <f>IF(OR(ISERROR(FIND(検索!F$3,E182)),検索!F$3=""),0,1)</f>
        <v>0</v>
      </c>
      <c r="Q182" s="13">
        <f>IF(OR(ISERROR(FIND(検索!G$3,F182)),検索!G$3=""),0,1)</f>
        <v>0</v>
      </c>
      <c r="R182" s="13">
        <f>IF(OR(検索!J$3="00000",M182&amp;N182&amp;O182&amp;P182&amp;Q182&lt;&gt;検索!J$3),0,1)</f>
        <v>0</v>
      </c>
      <c r="S182" s="13">
        <f t="shared" si="12"/>
        <v>0</v>
      </c>
      <c r="T182" s="14">
        <f>IF(OR(ISERROR(FIND(DBCS(検索!C$5),DBCS(B182))),検索!C$5=""),0,1)</f>
        <v>0</v>
      </c>
      <c r="U182" s="15">
        <f>IF(OR(ISERROR(FIND(DBCS(検索!D$5),DBCS(C182))),検索!D$5=""),0,1)</f>
        <v>0</v>
      </c>
      <c r="V182" s="15">
        <f>IF(OR(ISERROR(FIND(検索!E$5,D182)),検索!E$5=""),0,1)</f>
        <v>0</v>
      </c>
      <c r="W182" s="15">
        <f>IF(OR(ISERROR(FIND(検索!F$5,E182)),検索!F$5=""),0,1)</f>
        <v>0</v>
      </c>
      <c r="X182" s="15">
        <f>IF(OR(ISERROR(FIND(検索!G$5,F182)),検索!G$5=""),0,1)</f>
        <v>0</v>
      </c>
      <c r="Y182" s="13">
        <f>IF(OR(検索!J$5="00000",T182&amp;U182&amp;V182&amp;W182&amp;X182&lt;&gt;検索!J$5),0,1)</f>
        <v>0</v>
      </c>
      <c r="Z182" s="16">
        <f t="shared" si="13"/>
        <v>0</v>
      </c>
      <c r="AA182" s="13">
        <f>IF(OR(ISERROR(FIND(DBCS(検索!C$7),DBCS(B182))),検索!C$7=""),0,1)</f>
        <v>0</v>
      </c>
      <c r="AB182" s="13">
        <f>IF(OR(ISERROR(FIND(DBCS(検索!D$7),DBCS(C182))),検索!D$7=""),0,1)</f>
        <v>0</v>
      </c>
      <c r="AC182" s="13">
        <f>IF(OR(ISERROR(FIND(検索!E$7,D182)),検索!E$7=""),0,1)</f>
        <v>0</v>
      </c>
      <c r="AD182" s="13">
        <f>IF(OR(ISERROR(FIND(検索!F$7,E182)),検索!F$7=""),0,1)</f>
        <v>0</v>
      </c>
      <c r="AE182" s="13">
        <f>IF(OR(ISERROR(FIND(検索!G$7,F182)),検索!G$7=""),0,1)</f>
        <v>0</v>
      </c>
      <c r="AF182" s="15">
        <f>IF(OR(検索!J$7="00000",AA182&amp;AB182&amp;AC182&amp;AD182&amp;AE182&lt;&gt;検索!J$7),0,1)</f>
        <v>0</v>
      </c>
      <c r="AG182" s="16">
        <f t="shared" si="14"/>
        <v>0</v>
      </c>
      <c r="AH182" s="13">
        <f>IF(検索!K$3=0,R182,S182)</f>
        <v>0</v>
      </c>
      <c r="AI182" s="13">
        <f>IF(検索!K$5=0,Y182,Z182)</f>
        <v>0</v>
      </c>
      <c r="AJ182" s="13">
        <f>IF(検索!K$7=0,AF182,AG182)</f>
        <v>0</v>
      </c>
      <c r="AK182" s="20">
        <f>IF(IF(検索!J$5="00000",AH182,IF(検索!K$4=0,AH182+AI182,AH182*AI182)*IF(AND(検索!K$6=1,検索!J$7&lt;&gt;"00000"),AJ182,1)+IF(AND(検索!K$6=0,検索!J$7&lt;&gt;"00000"),AJ182,0))&gt;0,MAX($AK$2:AK181)+1,0)</f>
        <v>0</v>
      </c>
    </row>
    <row r="183" spans="1:37" ht="12.6" customHeight="1" x14ac:dyDescent="0.15">
      <c r="A183" s="9">
        <v>1922</v>
      </c>
      <c r="B183" s="2" t="s">
        <v>1035</v>
      </c>
      <c r="C183" s="2" t="s">
        <v>407</v>
      </c>
      <c r="D183" s="2" t="s">
        <v>673</v>
      </c>
      <c r="E183" s="10" t="s">
        <v>87</v>
      </c>
      <c r="F183" s="11" t="s">
        <v>1036</v>
      </c>
      <c r="G183" s="2">
        <v>182</v>
      </c>
      <c r="H183" s="153">
        <f t="shared" si="10"/>
        <v>150000</v>
      </c>
      <c r="I183" s="23"/>
      <c r="J183" s="158">
        <f>IFERROR(INDEX(単価!D$3:G$16,MATCH(D183,単価!B$3:B$16,0),1+((I183&gt;29)+(I183&gt;59)+(I183&gt;89))*INDEX(単価!A:A,MATCH(D183,単価!B:B,0))),0)</f>
        <v>50000</v>
      </c>
      <c r="K183" s="153" t="str">
        <f>IFERROR(INDEX(単価!C:C,MATCH(D183,単価!B:B,0))&amp;IF(INDEX(単価!A:A,MATCH(D183,単価!B:B,0))=1,"（"&amp;INDEX(単価!D$2:G$2,1,1+(I183&gt;29)+(I183&gt;59)+(I183&gt;89))&amp;"）",""),D183)</f>
        <v>居宅介護</v>
      </c>
      <c r="L183" s="2">
        <f t="shared" ca="1" si="11"/>
        <v>1920</v>
      </c>
      <c r="M183" s="14">
        <f>IF(OR(ISERROR(FIND(DBCS(検索!C$3),DBCS(B183))),検索!C$3=""),0,1)</f>
        <v>0</v>
      </c>
      <c r="N183" s="15">
        <f>IF(OR(ISERROR(FIND(DBCS(検索!D$3),DBCS(C183))),検索!D$3=""),0,1)</f>
        <v>0</v>
      </c>
      <c r="O183" s="15">
        <f>IF(OR(ISERROR(FIND(検索!E$3,D183)),検索!E$3=""),0,1)</f>
        <v>0</v>
      </c>
      <c r="P183" s="13">
        <f>IF(OR(ISERROR(FIND(検索!F$3,E183)),検索!F$3=""),0,1)</f>
        <v>0</v>
      </c>
      <c r="Q183" s="13">
        <f>IF(OR(ISERROR(FIND(検索!G$3,F183)),検索!G$3=""),0,1)</f>
        <v>0</v>
      </c>
      <c r="R183" s="13">
        <f>IF(OR(検索!J$3="00000",M183&amp;N183&amp;O183&amp;P183&amp;Q183&lt;&gt;検索!J$3),0,1)</f>
        <v>0</v>
      </c>
      <c r="S183" s="13">
        <f t="shared" si="12"/>
        <v>0</v>
      </c>
      <c r="T183" s="14">
        <f>IF(OR(ISERROR(FIND(DBCS(検索!C$5),DBCS(B183))),検索!C$5=""),0,1)</f>
        <v>0</v>
      </c>
      <c r="U183" s="15">
        <f>IF(OR(ISERROR(FIND(DBCS(検索!D$5),DBCS(C183))),検索!D$5=""),0,1)</f>
        <v>0</v>
      </c>
      <c r="V183" s="15">
        <f>IF(OR(ISERROR(FIND(検索!E$5,D183)),検索!E$5=""),0,1)</f>
        <v>0</v>
      </c>
      <c r="W183" s="15">
        <f>IF(OR(ISERROR(FIND(検索!F$5,E183)),検索!F$5=""),0,1)</f>
        <v>0</v>
      </c>
      <c r="X183" s="15">
        <f>IF(OR(ISERROR(FIND(検索!G$5,F183)),検索!G$5=""),0,1)</f>
        <v>0</v>
      </c>
      <c r="Y183" s="13">
        <f>IF(OR(検索!J$5="00000",T183&amp;U183&amp;V183&amp;W183&amp;X183&lt;&gt;検索!J$5),0,1)</f>
        <v>0</v>
      </c>
      <c r="Z183" s="16">
        <f t="shared" si="13"/>
        <v>0</v>
      </c>
      <c r="AA183" s="13">
        <f>IF(OR(ISERROR(FIND(DBCS(検索!C$7),DBCS(B183))),検索!C$7=""),0,1)</f>
        <v>0</v>
      </c>
      <c r="AB183" s="13">
        <f>IF(OR(ISERROR(FIND(DBCS(検索!D$7),DBCS(C183))),検索!D$7=""),0,1)</f>
        <v>0</v>
      </c>
      <c r="AC183" s="13">
        <f>IF(OR(ISERROR(FIND(検索!E$7,D183)),検索!E$7=""),0,1)</f>
        <v>0</v>
      </c>
      <c r="AD183" s="13">
        <f>IF(OR(ISERROR(FIND(検索!F$7,E183)),検索!F$7=""),0,1)</f>
        <v>0</v>
      </c>
      <c r="AE183" s="13">
        <f>IF(OR(ISERROR(FIND(検索!G$7,F183)),検索!G$7=""),0,1)</f>
        <v>0</v>
      </c>
      <c r="AF183" s="15">
        <f>IF(OR(検索!J$7="00000",AA183&amp;AB183&amp;AC183&amp;AD183&amp;AE183&lt;&gt;検索!J$7),0,1)</f>
        <v>0</v>
      </c>
      <c r="AG183" s="16">
        <f t="shared" si="14"/>
        <v>0</v>
      </c>
      <c r="AH183" s="13">
        <f>IF(検索!K$3=0,R183,S183)</f>
        <v>0</v>
      </c>
      <c r="AI183" s="13">
        <f>IF(検索!K$5=0,Y183,Z183)</f>
        <v>0</v>
      </c>
      <c r="AJ183" s="13">
        <f>IF(検索!K$7=0,AF183,AG183)</f>
        <v>0</v>
      </c>
      <c r="AK183" s="20">
        <f>IF(IF(検索!J$5="00000",AH183,IF(検索!K$4=0,AH183+AI183,AH183*AI183)*IF(AND(検索!K$6=1,検索!J$7&lt;&gt;"00000"),AJ183,1)+IF(AND(検索!K$6=0,検索!J$7&lt;&gt;"00000"),AJ183,0))&gt;0,MAX($AK$2:AK182)+1,0)</f>
        <v>0</v>
      </c>
    </row>
    <row r="184" spans="1:37" ht="12.6" customHeight="1" x14ac:dyDescent="0.15">
      <c r="A184" s="9">
        <v>1930</v>
      </c>
      <c r="B184" s="2" t="s">
        <v>1035</v>
      </c>
      <c r="C184" s="2" t="s">
        <v>408</v>
      </c>
      <c r="D184" s="2" t="s">
        <v>673</v>
      </c>
      <c r="E184" s="10" t="s">
        <v>69</v>
      </c>
      <c r="F184" s="11" t="s">
        <v>1037</v>
      </c>
      <c r="G184" s="2">
        <v>183</v>
      </c>
      <c r="H184" s="153">
        <f t="shared" si="10"/>
        <v>150000</v>
      </c>
      <c r="I184" s="23"/>
      <c r="J184" s="158">
        <f>IFERROR(INDEX(単価!D$3:G$16,MATCH(D184,単価!B$3:B$16,0),1+((I184&gt;29)+(I184&gt;59)+(I184&gt;89))*INDEX(単価!A:A,MATCH(D184,単価!B:B,0))),0)</f>
        <v>50000</v>
      </c>
      <c r="K184" s="153" t="str">
        <f>IFERROR(INDEX(単価!C:C,MATCH(D184,単価!B:B,0))&amp;IF(INDEX(単価!A:A,MATCH(D184,単価!B:B,0))=1,"（"&amp;INDEX(単価!D$2:G$2,1,1+(I184&gt;29)+(I184&gt;59)+(I184&gt;89))&amp;"）",""),D184)</f>
        <v>居宅介護</v>
      </c>
      <c r="L184" s="2">
        <f t="shared" ca="1" si="11"/>
        <v>1936</v>
      </c>
      <c r="M184" s="14">
        <f>IF(OR(ISERROR(FIND(DBCS(検索!C$3),DBCS(B184))),検索!C$3=""),0,1)</f>
        <v>0</v>
      </c>
      <c r="N184" s="15">
        <f>IF(OR(ISERROR(FIND(DBCS(検索!D$3),DBCS(C184))),検索!D$3=""),0,1)</f>
        <v>0</v>
      </c>
      <c r="O184" s="15">
        <f>IF(OR(ISERROR(FIND(検索!E$3,D184)),検索!E$3=""),0,1)</f>
        <v>0</v>
      </c>
      <c r="P184" s="13">
        <f>IF(OR(ISERROR(FIND(検索!F$3,E184)),検索!F$3=""),0,1)</f>
        <v>0</v>
      </c>
      <c r="Q184" s="13">
        <f>IF(OR(ISERROR(FIND(検索!G$3,F184)),検索!G$3=""),0,1)</f>
        <v>0</v>
      </c>
      <c r="R184" s="13">
        <f>IF(OR(検索!J$3="00000",M184&amp;N184&amp;O184&amp;P184&amp;Q184&lt;&gt;検索!J$3),0,1)</f>
        <v>0</v>
      </c>
      <c r="S184" s="13">
        <f t="shared" si="12"/>
        <v>0</v>
      </c>
      <c r="T184" s="14">
        <f>IF(OR(ISERROR(FIND(DBCS(検索!C$5),DBCS(B184))),検索!C$5=""),0,1)</f>
        <v>0</v>
      </c>
      <c r="U184" s="15">
        <f>IF(OR(ISERROR(FIND(DBCS(検索!D$5),DBCS(C184))),検索!D$5=""),0,1)</f>
        <v>0</v>
      </c>
      <c r="V184" s="15">
        <f>IF(OR(ISERROR(FIND(検索!E$5,D184)),検索!E$5=""),0,1)</f>
        <v>0</v>
      </c>
      <c r="W184" s="15">
        <f>IF(OR(ISERROR(FIND(検索!F$5,E184)),検索!F$5=""),0,1)</f>
        <v>0</v>
      </c>
      <c r="X184" s="15">
        <f>IF(OR(ISERROR(FIND(検索!G$5,F184)),検索!G$5=""),0,1)</f>
        <v>0</v>
      </c>
      <c r="Y184" s="13">
        <f>IF(OR(検索!J$5="00000",T184&amp;U184&amp;V184&amp;W184&amp;X184&lt;&gt;検索!J$5),0,1)</f>
        <v>0</v>
      </c>
      <c r="Z184" s="16">
        <f t="shared" si="13"/>
        <v>0</v>
      </c>
      <c r="AA184" s="13">
        <f>IF(OR(ISERROR(FIND(DBCS(検索!C$7),DBCS(B184))),検索!C$7=""),0,1)</f>
        <v>0</v>
      </c>
      <c r="AB184" s="13">
        <f>IF(OR(ISERROR(FIND(DBCS(検索!D$7),DBCS(C184))),検索!D$7=""),0,1)</f>
        <v>0</v>
      </c>
      <c r="AC184" s="13">
        <f>IF(OR(ISERROR(FIND(検索!E$7,D184)),検索!E$7=""),0,1)</f>
        <v>0</v>
      </c>
      <c r="AD184" s="13">
        <f>IF(OR(ISERROR(FIND(検索!F$7,E184)),検索!F$7=""),0,1)</f>
        <v>0</v>
      </c>
      <c r="AE184" s="13">
        <f>IF(OR(ISERROR(FIND(検索!G$7,F184)),検索!G$7=""),0,1)</f>
        <v>0</v>
      </c>
      <c r="AF184" s="15">
        <f>IF(OR(検索!J$7="00000",AA184&amp;AB184&amp;AC184&amp;AD184&amp;AE184&lt;&gt;検索!J$7),0,1)</f>
        <v>0</v>
      </c>
      <c r="AG184" s="16">
        <f t="shared" si="14"/>
        <v>0</v>
      </c>
      <c r="AH184" s="13">
        <f>IF(検索!K$3=0,R184,S184)</f>
        <v>0</v>
      </c>
      <c r="AI184" s="13">
        <f>IF(検索!K$5=0,Y184,Z184)</f>
        <v>0</v>
      </c>
      <c r="AJ184" s="13">
        <f>IF(検索!K$7=0,AF184,AG184)</f>
        <v>0</v>
      </c>
      <c r="AK184" s="20">
        <f>IF(IF(検索!J$5="00000",AH184,IF(検索!K$4=0,AH184+AI184,AH184*AI184)*IF(AND(検索!K$6=1,検索!J$7&lt;&gt;"00000"),AJ184,1)+IF(AND(検索!K$6=0,検索!J$7&lt;&gt;"00000"),AJ184,0))&gt;0,MAX($AK$2:AK183)+1,0)</f>
        <v>0</v>
      </c>
    </row>
    <row r="185" spans="1:37" ht="12.6" customHeight="1" x14ac:dyDescent="0.15">
      <c r="A185" s="9">
        <v>1949</v>
      </c>
      <c r="B185" s="2" t="s">
        <v>1035</v>
      </c>
      <c r="C185" s="2" t="s">
        <v>1038</v>
      </c>
      <c r="D185" s="2" t="s">
        <v>673</v>
      </c>
      <c r="E185" s="10" t="s">
        <v>137</v>
      </c>
      <c r="F185" s="11" t="s">
        <v>1039</v>
      </c>
      <c r="G185" s="2">
        <v>184</v>
      </c>
      <c r="H185" s="153">
        <f t="shared" si="10"/>
        <v>150000</v>
      </c>
      <c r="I185" s="23"/>
      <c r="J185" s="158">
        <f>IFERROR(INDEX(単価!D$3:G$16,MATCH(D185,単価!B$3:B$16,0),1+((I185&gt;29)+(I185&gt;59)+(I185&gt;89))*INDEX(単価!A:A,MATCH(D185,単価!B:B,0))),0)</f>
        <v>50000</v>
      </c>
      <c r="K185" s="153" t="str">
        <f>IFERROR(INDEX(単価!C:C,MATCH(D185,単価!B:B,0))&amp;IF(INDEX(単価!A:A,MATCH(D185,単価!B:B,0))=1,"（"&amp;INDEX(単価!D$2:G$2,1,1+(I185&gt;29)+(I185&gt;59)+(I185&gt;89))&amp;"）",""),D185)</f>
        <v>居宅介護</v>
      </c>
      <c r="L185" s="2">
        <f t="shared" ca="1" si="11"/>
        <v>1943</v>
      </c>
      <c r="M185" s="14">
        <f>IF(OR(ISERROR(FIND(DBCS(検索!C$3),DBCS(B185))),検索!C$3=""),0,1)</f>
        <v>0</v>
      </c>
      <c r="N185" s="15">
        <f>IF(OR(ISERROR(FIND(DBCS(検索!D$3),DBCS(C185))),検索!D$3=""),0,1)</f>
        <v>0</v>
      </c>
      <c r="O185" s="15">
        <f>IF(OR(ISERROR(FIND(検索!E$3,D185)),検索!E$3=""),0,1)</f>
        <v>0</v>
      </c>
      <c r="P185" s="13">
        <f>IF(OR(ISERROR(FIND(検索!F$3,E185)),検索!F$3=""),0,1)</f>
        <v>0</v>
      </c>
      <c r="Q185" s="13">
        <f>IF(OR(ISERROR(FIND(検索!G$3,F185)),検索!G$3=""),0,1)</f>
        <v>0</v>
      </c>
      <c r="R185" s="13">
        <f>IF(OR(検索!J$3="00000",M185&amp;N185&amp;O185&amp;P185&amp;Q185&lt;&gt;検索!J$3),0,1)</f>
        <v>0</v>
      </c>
      <c r="S185" s="13">
        <f t="shared" si="12"/>
        <v>0</v>
      </c>
      <c r="T185" s="14">
        <f>IF(OR(ISERROR(FIND(DBCS(検索!C$5),DBCS(B185))),検索!C$5=""),0,1)</f>
        <v>0</v>
      </c>
      <c r="U185" s="15">
        <f>IF(OR(ISERROR(FIND(DBCS(検索!D$5),DBCS(C185))),検索!D$5=""),0,1)</f>
        <v>0</v>
      </c>
      <c r="V185" s="15">
        <f>IF(OR(ISERROR(FIND(検索!E$5,D185)),検索!E$5=""),0,1)</f>
        <v>0</v>
      </c>
      <c r="W185" s="15">
        <f>IF(OR(ISERROR(FIND(検索!F$5,E185)),検索!F$5=""),0,1)</f>
        <v>0</v>
      </c>
      <c r="X185" s="15">
        <f>IF(OR(ISERROR(FIND(検索!G$5,F185)),検索!G$5=""),0,1)</f>
        <v>0</v>
      </c>
      <c r="Y185" s="13">
        <f>IF(OR(検索!J$5="00000",T185&amp;U185&amp;V185&amp;W185&amp;X185&lt;&gt;検索!J$5),0,1)</f>
        <v>0</v>
      </c>
      <c r="Z185" s="16">
        <f t="shared" si="13"/>
        <v>0</v>
      </c>
      <c r="AA185" s="13">
        <f>IF(OR(ISERROR(FIND(DBCS(検索!C$7),DBCS(B185))),検索!C$7=""),0,1)</f>
        <v>0</v>
      </c>
      <c r="AB185" s="13">
        <f>IF(OR(ISERROR(FIND(DBCS(検索!D$7),DBCS(C185))),検索!D$7=""),0,1)</f>
        <v>0</v>
      </c>
      <c r="AC185" s="13">
        <f>IF(OR(ISERROR(FIND(検索!E$7,D185)),検索!E$7=""),0,1)</f>
        <v>0</v>
      </c>
      <c r="AD185" s="13">
        <f>IF(OR(ISERROR(FIND(検索!F$7,E185)),検索!F$7=""),0,1)</f>
        <v>0</v>
      </c>
      <c r="AE185" s="13">
        <f>IF(OR(ISERROR(FIND(検索!G$7,F185)),検索!G$7=""),0,1)</f>
        <v>0</v>
      </c>
      <c r="AF185" s="15">
        <f>IF(OR(検索!J$7="00000",AA185&amp;AB185&amp;AC185&amp;AD185&amp;AE185&lt;&gt;検索!J$7),0,1)</f>
        <v>0</v>
      </c>
      <c r="AG185" s="16">
        <f t="shared" si="14"/>
        <v>0</v>
      </c>
      <c r="AH185" s="13">
        <f>IF(検索!K$3=0,R185,S185)</f>
        <v>0</v>
      </c>
      <c r="AI185" s="13">
        <f>IF(検索!K$5=0,Y185,Z185)</f>
        <v>0</v>
      </c>
      <c r="AJ185" s="13">
        <f>IF(検索!K$7=0,AF185,AG185)</f>
        <v>0</v>
      </c>
      <c r="AK185" s="20">
        <f>IF(IF(検索!J$5="00000",AH185,IF(検索!K$4=0,AH185+AI185,AH185*AI185)*IF(AND(検索!K$6=1,検索!J$7&lt;&gt;"00000"),AJ185,1)+IF(AND(検索!K$6=0,検索!J$7&lt;&gt;"00000"),AJ185,0))&gt;0,MAX($AK$2:AK184)+1,0)</f>
        <v>0</v>
      </c>
    </row>
    <row r="186" spans="1:37" ht="12.6" customHeight="1" x14ac:dyDescent="0.15">
      <c r="A186" s="9">
        <v>1958</v>
      </c>
      <c r="B186" s="2" t="s">
        <v>158</v>
      </c>
      <c r="C186" s="2" t="s">
        <v>475</v>
      </c>
      <c r="D186" s="2" t="s">
        <v>673</v>
      </c>
      <c r="E186" s="10" t="s">
        <v>60</v>
      </c>
      <c r="F186" s="11" t="s">
        <v>1040</v>
      </c>
      <c r="G186" s="2">
        <v>185</v>
      </c>
      <c r="H186" s="153">
        <f t="shared" si="10"/>
        <v>50000</v>
      </c>
      <c r="I186" s="23"/>
      <c r="J186" s="158">
        <f>IFERROR(INDEX(単価!D$3:G$16,MATCH(D186,単価!B$3:B$16,0),1+((I186&gt;29)+(I186&gt;59)+(I186&gt;89))*INDEX(単価!A:A,MATCH(D186,単価!B:B,0))),0)</f>
        <v>50000</v>
      </c>
      <c r="K186" s="153" t="str">
        <f>IFERROR(INDEX(単価!C:C,MATCH(D186,単価!B:B,0))&amp;IF(INDEX(単価!A:A,MATCH(D186,単価!B:B,0))=1,"（"&amp;INDEX(単価!D$2:G$2,1,1+(I186&gt;29)+(I186&gt;59)+(I186&gt;89))&amp;"）",""),D186)</f>
        <v>居宅介護</v>
      </c>
      <c r="L186" s="2">
        <f t="shared" ca="1" si="11"/>
        <v>1954</v>
      </c>
      <c r="M186" s="14">
        <f>IF(OR(ISERROR(FIND(DBCS(検索!C$3),DBCS(B186))),検索!C$3=""),0,1)</f>
        <v>0</v>
      </c>
      <c r="N186" s="15">
        <f>IF(OR(ISERROR(FIND(DBCS(検索!D$3),DBCS(C186))),検索!D$3=""),0,1)</f>
        <v>0</v>
      </c>
      <c r="O186" s="15">
        <f>IF(OR(ISERROR(FIND(検索!E$3,D186)),検索!E$3=""),0,1)</f>
        <v>0</v>
      </c>
      <c r="P186" s="13">
        <f>IF(OR(ISERROR(FIND(検索!F$3,E186)),検索!F$3=""),0,1)</f>
        <v>0</v>
      </c>
      <c r="Q186" s="13">
        <f>IF(OR(ISERROR(FIND(検索!G$3,F186)),検索!G$3=""),0,1)</f>
        <v>0</v>
      </c>
      <c r="R186" s="13">
        <f>IF(OR(検索!J$3="00000",M186&amp;N186&amp;O186&amp;P186&amp;Q186&lt;&gt;検索!J$3),0,1)</f>
        <v>0</v>
      </c>
      <c r="S186" s="13">
        <f t="shared" si="12"/>
        <v>0</v>
      </c>
      <c r="T186" s="14">
        <f>IF(OR(ISERROR(FIND(DBCS(検索!C$5),DBCS(B186))),検索!C$5=""),0,1)</f>
        <v>0</v>
      </c>
      <c r="U186" s="15">
        <f>IF(OR(ISERROR(FIND(DBCS(検索!D$5),DBCS(C186))),検索!D$5=""),0,1)</f>
        <v>0</v>
      </c>
      <c r="V186" s="15">
        <f>IF(OR(ISERROR(FIND(検索!E$5,D186)),検索!E$5=""),0,1)</f>
        <v>0</v>
      </c>
      <c r="W186" s="15">
        <f>IF(OR(ISERROR(FIND(検索!F$5,E186)),検索!F$5=""),0,1)</f>
        <v>0</v>
      </c>
      <c r="X186" s="15">
        <f>IF(OR(ISERROR(FIND(検索!G$5,F186)),検索!G$5=""),0,1)</f>
        <v>0</v>
      </c>
      <c r="Y186" s="13">
        <f>IF(OR(検索!J$5="00000",T186&amp;U186&amp;V186&amp;W186&amp;X186&lt;&gt;検索!J$5),0,1)</f>
        <v>0</v>
      </c>
      <c r="Z186" s="16">
        <f t="shared" si="13"/>
        <v>0</v>
      </c>
      <c r="AA186" s="13">
        <f>IF(OR(ISERROR(FIND(DBCS(検索!C$7),DBCS(B186))),検索!C$7=""),0,1)</f>
        <v>0</v>
      </c>
      <c r="AB186" s="13">
        <f>IF(OR(ISERROR(FIND(DBCS(検索!D$7),DBCS(C186))),検索!D$7=""),0,1)</f>
        <v>0</v>
      </c>
      <c r="AC186" s="13">
        <f>IF(OR(ISERROR(FIND(検索!E$7,D186)),検索!E$7=""),0,1)</f>
        <v>0</v>
      </c>
      <c r="AD186" s="13">
        <f>IF(OR(ISERROR(FIND(検索!F$7,E186)),検索!F$7=""),0,1)</f>
        <v>0</v>
      </c>
      <c r="AE186" s="13">
        <f>IF(OR(ISERROR(FIND(検索!G$7,F186)),検索!G$7=""),0,1)</f>
        <v>0</v>
      </c>
      <c r="AF186" s="15">
        <f>IF(OR(検索!J$7="00000",AA186&amp;AB186&amp;AC186&amp;AD186&amp;AE186&lt;&gt;検索!J$7),0,1)</f>
        <v>0</v>
      </c>
      <c r="AG186" s="16">
        <f t="shared" si="14"/>
        <v>0</v>
      </c>
      <c r="AH186" s="13">
        <f>IF(検索!K$3=0,R186,S186)</f>
        <v>0</v>
      </c>
      <c r="AI186" s="13">
        <f>IF(検索!K$5=0,Y186,Z186)</f>
        <v>0</v>
      </c>
      <c r="AJ186" s="13">
        <f>IF(検索!K$7=0,AF186,AG186)</f>
        <v>0</v>
      </c>
      <c r="AK186" s="20">
        <f>IF(IF(検索!J$5="00000",AH186,IF(検索!K$4=0,AH186+AI186,AH186*AI186)*IF(AND(検索!K$6=1,検索!J$7&lt;&gt;"00000"),AJ186,1)+IF(AND(検索!K$6=0,検索!J$7&lt;&gt;"00000"),AJ186,0))&gt;0,MAX($AK$2:AK185)+1,0)</f>
        <v>0</v>
      </c>
    </row>
    <row r="187" spans="1:37" ht="12.6" customHeight="1" x14ac:dyDescent="0.15">
      <c r="A187" s="9">
        <v>1968</v>
      </c>
      <c r="B187" s="2" t="s">
        <v>1041</v>
      </c>
      <c r="C187" s="2" t="s">
        <v>464</v>
      </c>
      <c r="D187" s="2" t="s">
        <v>673</v>
      </c>
      <c r="E187" s="10" t="s">
        <v>73</v>
      </c>
      <c r="F187" s="11" t="s">
        <v>1042</v>
      </c>
      <c r="G187" s="2">
        <v>186</v>
      </c>
      <c r="H187" s="153">
        <f t="shared" si="10"/>
        <v>50000</v>
      </c>
      <c r="I187" s="23"/>
      <c r="J187" s="158">
        <f>IFERROR(INDEX(単価!D$3:G$16,MATCH(D187,単価!B$3:B$16,0),1+((I187&gt;29)+(I187&gt;59)+(I187&gt;89))*INDEX(単価!A:A,MATCH(D187,単価!B:B,0))),0)</f>
        <v>50000</v>
      </c>
      <c r="K187" s="153" t="str">
        <f>IFERROR(INDEX(単価!C:C,MATCH(D187,単価!B:B,0))&amp;IF(INDEX(単価!A:A,MATCH(D187,単価!B:B,0))=1,"（"&amp;INDEX(単価!D$2:G$2,1,1+(I187&gt;29)+(I187&gt;59)+(I187&gt;89))&amp;"）",""),D187)</f>
        <v>居宅介護</v>
      </c>
      <c r="L187" s="2">
        <f t="shared" ca="1" si="11"/>
        <v>1961</v>
      </c>
      <c r="M187" s="14">
        <f>IF(OR(ISERROR(FIND(DBCS(検索!C$3),DBCS(B187))),検索!C$3=""),0,1)</f>
        <v>0</v>
      </c>
      <c r="N187" s="15">
        <f>IF(OR(ISERROR(FIND(DBCS(検索!D$3),DBCS(C187))),検索!D$3=""),0,1)</f>
        <v>0</v>
      </c>
      <c r="O187" s="15">
        <f>IF(OR(ISERROR(FIND(検索!E$3,D187)),検索!E$3=""),0,1)</f>
        <v>0</v>
      </c>
      <c r="P187" s="13">
        <f>IF(OR(ISERROR(FIND(検索!F$3,E187)),検索!F$3=""),0,1)</f>
        <v>0</v>
      </c>
      <c r="Q187" s="13">
        <f>IF(OR(ISERROR(FIND(検索!G$3,F187)),検索!G$3=""),0,1)</f>
        <v>0</v>
      </c>
      <c r="R187" s="13">
        <f>IF(OR(検索!J$3="00000",M187&amp;N187&amp;O187&amp;P187&amp;Q187&lt;&gt;検索!J$3),0,1)</f>
        <v>0</v>
      </c>
      <c r="S187" s="13">
        <f t="shared" si="12"/>
        <v>0</v>
      </c>
      <c r="T187" s="14">
        <f>IF(OR(ISERROR(FIND(DBCS(検索!C$5),DBCS(B187))),検索!C$5=""),0,1)</f>
        <v>0</v>
      </c>
      <c r="U187" s="15">
        <f>IF(OR(ISERROR(FIND(DBCS(検索!D$5),DBCS(C187))),検索!D$5=""),0,1)</f>
        <v>0</v>
      </c>
      <c r="V187" s="15">
        <f>IF(OR(ISERROR(FIND(検索!E$5,D187)),検索!E$5=""),0,1)</f>
        <v>0</v>
      </c>
      <c r="W187" s="15">
        <f>IF(OR(ISERROR(FIND(検索!F$5,E187)),検索!F$5=""),0,1)</f>
        <v>0</v>
      </c>
      <c r="X187" s="15">
        <f>IF(OR(ISERROR(FIND(検索!G$5,F187)),検索!G$5=""),0,1)</f>
        <v>0</v>
      </c>
      <c r="Y187" s="13">
        <f>IF(OR(検索!J$5="00000",T187&amp;U187&amp;V187&amp;W187&amp;X187&lt;&gt;検索!J$5),0,1)</f>
        <v>0</v>
      </c>
      <c r="Z187" s="16">
        <f t="shared" si="13"/>
        <v>0</v>
      </c>
      <c r="AA187" s="13">
        <f>IF(OR(ISERROR(FIND(DBCS(検索!C$7),DBCS(B187))),検索!C$7=""),0,1)</f>
        <v>0</v>
      </c>
      <c r="AB187" s="13">
        <f>IF(OR(ISERROR(FIND(DBCS(検索!D$7),DBCS(C187))),検索!D$7=""),0,1)</f>
        <v>0</v>
      </c>
      <c r="AC187" s="13">
        <f>IF(OR(ISERROR(FIND(検索!E$7,D187)),検索!E$7=""),0,1)</f>
        <v>0</v>
      </c>
      <c r="AD187" s="13">
        <f>IF(OR(ISERROR(FIND(検索!F$7,E187)),検索!F$7=""),0,1)</f>
        <v>0</v>
      </c>
      <c r="AE187" s="13">
        <f>IF(OR(ISERROR(FIND(検索!G$7,F187)),検索!G$7=""),0,1)</f>
        <v>0</v>
      </c>
      <c r="AF187" s="15">
        <f>IF(OR(検索!J$7="00000",AA187&amp;AB187&amp;AC187&amp;AD187&amp;AE187&lt;&gt;検索!J$7),0,1)</f>
        <v>0</v>
      </c>
      <c r="AG187" s="16">
        <f t="shared" si="14"/>
        <v>0</v>
      </c>
      <c r="AH187" s="13">
        <f>IF(検索!K$3=0,R187,S187)</f>
        <v>0</v>
      </c>
      <c r="AI187" s="13">
        <f>IF(検索!K$5=0,Y187,Z187)</f>
        <v>0</v>
      </c>
      <c r="AJ187" s="13">
        <f>IF(検索!K$7=0,AF187,AG187)</f>
        <v>0</v>
      </c>
      <c r="AK187" s="20">
        <f>IF(IF(検索!J$5="00000",AH187,IF(検索!K$4=0,AH187+AI187,AH187*AI187)*IF(AND(検索!K$6=1,検索!J$7&lt;&gt;"00000"),AJ187,1)+IF(AND(検索!K$6=0,検索!J$7&lt;&gt;"00000"),AJ187,0))&gt;0,MAX($AK$2:AK186)+1,0)</f>
        <v>0</v>
      </c>
    </row>
    <row r="188" spans="1:37" ht="12.6" customHeight="1" x14ac:dyDescent="0.15">
      <c r="A188" s="9">
        <v>1970</v>
      </c>
      <c r="B188" s="2" t="s">
        <v>1043</v>
      </c>
      <c r="C188" s="2" t="s">
        <v>536</v>
      </c>
      <c r="D188" s="2" t="s">
        <v>673</v>
      </c>
      <c r="E188" s="10" t="s">
        <v>50</v>
      </c>
      <c r="F188" s="11" t="s">
        <v>1044</v>
      </c>
      <c r="G188" s="2">
        <v>187</v>
      </c>
      <c r="H188" s="153">
        <f t="shared" si="10"/>
        <v>50000</v>
      </c>
      <c r="I188" s="23"/>
      <c r="J188" s="158">
        <f>IFERROR(INDEX(単価!D$3:G$16,MATCH(D188,単価!B$3:B$16,0),1+((I188&gt;29)+(I188&gt;59)+(I188&gt;89))*INDEX(単価!A:A,MATCH(D188,単価!B:B,0))),0)</f>
        <v>50000</v>
      </c>
      <c r="K188" s="153" t="str">
        <f>IFERROR(INDEX(単価!C:C,MATCH(D188,単価!B:B,0))&amp;IF(INDEX(単価!A:A,MATCH(D188,単価!B:B,0))=1,"（"&amp;INDEX(単価!D$2:G$2,1,1+(I188&gt;29)+(I188&gt;59)+(I188&gt;89))&amp;"）",""),D188)</f>
        <v>居宅介護</v>
      </c>
      <c r="L188" s="2">
        <f t="shared" ca="1" si="11"/>
        <v>1976</v>
      </c>
      <c r="M188" s="14">
        <f>IF(OR(ISERROR(FIND(DBCS(検索!C$3),DBCS(B188))),検索!C$3=""),0,1)</f>
        <v>0</v>
      </c>
      <c r="N188" s="15">
        <f>IF(OR(ISERROR(FIND(DBCS(検索!D$3),DBCS(C188))),検索!D$3=""),0,1)</f>
        <v>0</v>
      </c>
      <c r="O188" s="15">
        <f>IF(OR(ISERROR(FIND(検索!E$3,D188)),検索!E$3=""),0,1)</f>
        <v>0</v>
      </c>
      <c r="P188" s="13">
        <f>IF(OR(ISERROR(FIND(検索!F$3,E188)),検索!F$3=""),0,1)</f>
        <v>0</v>
      </c>
      <c r="Q188" s="13">
        <f>IF(OR(ISERROR(FIND(検索!G$3,F188)),検索!G$3=""),0,1)</f>
        <v>0</v>
      </c>
      <c r="R188" s="13">
        <f>IF(OR(検索!J$3="00000",M188&amp;N188&amp;O188&amp;P188&amp;Q188&lt;&gt;検索!J$3),0,1)</f>
        <v>0</v>
      </c>
      <c r="S188" s="13">
        <f t="shared" si="12"/>
        <v>0</v>
      </c>
      <c r="T188" s="14">
        <f>IF(OR(ISERROR(FIND(DBCS(検索!C$5),DBCS(B188))),検索!C$5=""),0,1)</f>
        <v>0</v>
      </c>
      <c r="U188" s="15">
        <f>IF(OR(ISERROR(FIND(DBCS(検索!D$5),DBCS(C188))),検索!D$5=""),0,1)</f>
        <v>0</v>
      </c>
      <c r="V188" s="15">
        <f>IF(OR(ISERROR(FIND(検索!E$5,D188)),検索!E$5=""),0,1)</f>
        <v>0</v>
      </c>
      <c r="W188" s="15">
        <f>IF(OR(ISERROR(FIND(検索!F$5,E188)),検索!F$5=""),0,1)</f>
        <v>0</v>
      </c>
      <c r="X188" s="15">
        <f>IF(OR(ISERROR(FIND(検索!G$5,F188)),検索!G$5=""),0,1)</f>
        <v>0</v>
      </c>
      <c r="Y188" s="13">
        <f>IF(OR(検索!J$5="00000",T188&amp;U188&amp;V188&amp;W188&amp;X188&lt;&gt;検索!J$5),0,1)</f>
        <v>0</v>
      </c>
      <c r="Z188" s="16">
        <f t="shared" si="13"/>
        <v>0</v>
      </c>
      <c r="AA188" s="13">
        <f>IF(OR(ISERROR(FIND(DBCS(検索!C$7),DBCS(B188))),検索!C$7=""),0,1)</f>
        <v>0</v>
      </c>
      <c r="AB188" s="13">
        <f>IF(OR(ISERROR(FIND(DBCS(検索!D$7),DBCS(C188))),検索!D$7=""),0,1)</f>
        <v>0</v>
      </c>
      <c r="AC188" s="13">
        <f>IF(OR(ISERROR(FIND(検索!E$7,D188)),検索!E$7=""),0,1)</f>
        <v>0</v>
      </c>
      <c r="AD188" s="13">
        <f>IF(OR(ISERROR(FIND(検索!F$7,E188)),検索!F$7=""),0,1)</f>
        <v>0</v>
      </c>
      <c r="AE188" s="13">
        <f>IF(OR(ISERROR(FIND(検索!G$7,F188)),検索!G$7=""),0,1)</f>
        <v>0</v>
      </c>
      <c r="AF188" s="15">
        <f>IF(OR(検索!J$7="00000",AA188&amp;AB188&amp;AC188&amp;AD188&amp;AE188&lt;&gt;検索!J$7),0,1)</f>
        <v>0</v>
      </c>
      <c r="AG188" s="16">
        <f t="shared" si="14"/>
        <v>0</v>
      </c>
      <c r="AH188" s="13">
        <f>IF(検索!K$3=0,R188,S188)</f>
        <v>0</v>
      </c>
      <c r="AI188" s="13">
        <f>IF(検索!K$5=0,Y188,Z188)</f>
        <v>0</v>
      </c>
      <c r="AJ188" s="13">
        <f>IF(検索!K$7=0,AF188,AG188)</f>
        <v>0</v>
      </c>
      <c r="AK188" s="20">
        <f>IF(IF(検索!J$5="00000",AH188,IF(検索!K$4=0,AH188+AI188,AH188*AI188)*IF(AND(検索!K$6=1,検索!J$7&lt;&gt;"00000"),AJ188,1)+IF(AND(検索!K$6=0,検索!J$7&lt;&gt;"00000"),AJ188,0))&gt;0,MAX($AK$2:AK187)+1,0)</f>
        <v>0</v>
      </c>
    </row>
    <row r="189" spans="1:37" ht="12.6" customHeight="1" x14ac:dyDescent="0.15">
      <c r="A189" s="9">
        <v>1980</v>
      </c>
      <c r="B189" s="2" t="s">
        <v>1045</v>
      </c>
      <c r="C189" s="2" t="s">
        <v>430</v>
      </c>
      <c r="D189" s="2" t="s">
        <v>673</v>
      </c>
      <c r="E189" s="10" t="s">
        <v>129</v>
      </c>
      <c r="F189" s="11" t="s">
        <v>1046</v>
      </c>
      <c r="G189" s="2">
        <v>188</v>
      </c>
      <c r="H189" s="153">
        <f t="shared" si="10"/>
        <v>50000</v>
      </c>
      <c r="I189" s="23"/>
      <c r="J189" s="158">
        <f>IFERROR(INDEX(単価!D$3:G$16,MATCH(D189,単価!B$3:B$16,0),1+((I189&gt;29)+(I189&gt;59)+(I189&gt;89))*INDEX(単価!A:A,MATCH(D189,単価!B:B,0))),0)</f>
        <v>50000</v>
      </c>
      <c r="K189" s="153" t="str">
        <f>IFERROR(INDEX(単価!C:C,MATCH(D189,単価!B:B,0))&amp;IF(INDEX(単価!A:A,MATCH(D189,単価!B:B,0))=1,"（"&amp;INDEX(単価!D$2:G$2,1,1+(I189&gt;29)+(I189&gt;59)+(I189&gt;89))&amp;"）",""),D189)</f>
        <v>居宅介護</v>
      </c>
      <c r="L189" s="2">
        <f t="shared" ca="1" si="11"/>
        <v>1985</v>
      </c>
      <c r="M189" s="14">
        <f>IF(OR(ISERROR(FIND(DBCS(検索!C$3),DBCS(B189))),検索!C$3=""),0,1)</f>
        <v>0</v>
      </c>
      <c r="N189" s="15">
        <f>IF(OR(ISERROR(FIND(DBCS(検索!D$3),DBCS(C189))),検索!D$3=""),0,1)</f>
        <v>0</v>
      </c>
      <c r="O189" s="15">
        <f>IF(OR(ISERROR(FIND(検索!E$3,D189)),検索!E$3=""),0,1)</f>
        <v>0</v>
      </c>
      <c r="P189" s="13">
        <f>IF(OR(ISERROR(FIND(検索!F$3,E189)),検索!F$3=""),0,1)</f>
        <v>0</v>
      </c>
      <c r="Q189" s="13">
        <f>IF(OR(ISERROR(FIND(検索!G$3,F189)),検索!G$3=""),0,1)</f>
        <v>0</v>
      </c>
      <c r="R189" s="13">
        <f>IF(OR(検索!J$3="00000",M189&amp;N189&amp;O189&amp;P189&amp;Q189&lt;&gt;検索!J$3),0,1)</f>
        <v>0</v>
      </c>
      <c r="S189" s="13">
        <f t="shared" si="12"/>
        <v>0</v>
      </c>
      <c r="T189" s="14">
        <f>IF(OR(ISERROR(FIND(DBCS(検索!C$5),DBCS(B189))),検索!C$5=""),0,1)</f>
        <v>0</v>
      </c>
      <c r="U189" s="15">
        <f>IF(OR(ISERROR(FIND(DBCS(検索!D$5),DBCS(C189))),検索!D$5=""),0,1)</f>
        <v>0</v>
      </c>
      <c r="V189" s="15">
        <f>IF(OR(ISERROR(FIND(検索!E$5,D189)),検索!E$5=""),0,1)</f>
        <v>0</v>
      </c>
      <c r="W189" s="15">
        <f>IF(OR(ISERROR(FIND(検索!F$5,E189)),検索!F$5=""),0,1)</f>
        <v>0</v>
      </c>
      <c r="X189" s="15">
        <f>IF(OR(ISERROR(FIND(検索!G$5,F189)),検索!G$5=""),0,1)</f>
        <v>0</v>
      </c>
      <c r="Y189" s="13">
        <f>IF(OR(検索!J$5="00000",T189&amp;U189&amp;V189&amp;W189&amp;X189&lt;&gt;検索!J$5),0,1)</f>
        <v>0</v>
      </c>
      <c r="Z189" s="16">
        <f t="shared" si="13"/>
        <v>0</v>
      </c>
      <c r="AA189" s="13">
        <f>IF(OR(ISERROR(FIND(DBCS(検索!C$7),DBCS(B189))),検索!C$7=""),0,1)</f>
        <v>0</v>
      </c>
      <c r="AB189" s="13">
        <f>IF(OR(ISERROR(FIND(DBCS(検索!D$7),DBCS(C189))),検索!D$7=""),0,1)</f>
        <v>0</v>
      </c>
      <c r="AC189" s="13">
        <f>IF(OR(ISERROR(FIND(検索!E$7,D189)),検索!E$7=""),0,1)</f>
        <v>0</v>
      </c>
      <c r="AD189" s="13">
        <f>IF(OR(ISERROR(FIND(検索!F$7,E189)),検索!F$7=""),0,1)</f>
        <v>0</v>
      </c>
      <c r="AE189" s="13">
        <f>IF(OR(ISERROR(FIND(検索!G$7,F189)),検索!G$7=""),0,1)</f>
        <v>0</v>
      </c>
      <c r="AF189" s="15">
        <f>IF(OR(検索!J$7="00000",AA189&amp;AB189&amp;AC189&amp;AD189&amp;AE189&lt;&gt;検索!J$7),0,1)</f>
        <v>0</v>
      </c>
      <c r="AG189" s="16">
        <f t="shared" si="14"/>
        <v>0</v>
      </c>
      <c r="AH189" s="13">
        <f>IF(検索!K$3=0,R189,S189)</f>
        <v>0</v>
      </c>
      <c r="AI189" s="13">
        <f>IF(検索!K$5=0,Y189,Z189)</f>
        <v>0</v>
      </c>
      <c r="AJ189" s="13">
        <f>IF(検索!K$7=0,AF189,AG189)</f>
        <v>0</v>
      </c>
      <c r="AK189" s="20">
        <f>IF(IF(検索!J$5="00000",AH189,IF(検索!K$4=0,AH189+AI189,AH189*AI189)*IF(AND(検索!K$6=1,検索!J$7&lt;&gt;"00000"),AJ189,1)+IF(AND(検索!K$6=0,検索!J$7&lt;&gt;"00000"),AJ189,0))&gt;0,MAX($AK$2:AK188)+1,0)</f>
        <v>0</v>
      </c>
    </row>
    <row r="190" spans="1:37" ht="12.6" customHeight="1" x14ac:dyDescent="0.15">
      <c r="A190" s="9">
        <v>1990</v>
      </c>
      <c r="B190" s="2" t="s">
        <v>1047</v>
      </c>
      <c r="C190" s="2" t="s">
        <v>507</v>
      </c>
      <c r="D190" s="2" t="s">
        <v>673</v>
      </c>
      <c r="E190" s="10" t="s">
        <v>118</v>
      </c>
      <c r="F190" s="11" t="s">
        <v>1048</v>
      </c>
      <c r="G190" s="2">
        <v>189</v>
      </c>
      <c r="H190" s="153">
        <f t="shared" si="10"/>
        <v>50000</v>
      </c>
      <c r="I190" s="23"/>
      <c r="J190" s="158">
        <f>IFERROR(INDEX(単価!D$3:G$16,MATCH(D190,単価!B$3:B$16,0),1+((I190&gt;29)+(I190&gt;59)+(I190&gt;89))*INDEX(単価!A:A,MATCH(D190,単価!B:B,0))),0)</f>
        <v>50000</v>
      </c>
      <c r="K190" s="153" t="str">
        <f>IFERROR(INDEX(単価!C:C,MATCH(D190,単価!B:B,0))&amp;IF(INDEX(単価!A:A,MATCH(D190,単価!B:B,0))=1,"（"&amp;INDEX(単価!D$2:G$2,1,1+(I190&gt;29)+(I190&gt;59)+(I190&gt;89))&amp;"）",""),D190)</f>
        <v>居宅介護</v>
      </c>
      <c r="L190" s="2">
        <f t="shared" ca="1" si="11"/>
        <v>1994</v>
      </c>
      <c r="M190" s="14">
        <f>IF(OR(ISERROR(FIND(DBCS(検索!C$3),DBCS(B190))),検索!C$3=""),0,1)</f>
        <v>0</v>
      </c>
      <c r="N190" s="15">
        <f>IF(OR(ISERROR(FIND(DBCS(検索!D$3),DBCS(C190))),検索!D$3=""),0,1)</f>
        <v>0</v>
      </c>
      <c r="O190" s="15">
        <f>IF(OR(ISERROR(FIND(検索!E$3,D190)),検索!E$3=""),0,1)</f>
        <v>0</v>
      </c>
      <c r="P190" s="13">
        <f>IF(OR(ISERROR(FIND(検索!F$3,E190)),検索!F$3=""),0,1)</f>
        <v>0</v>
      </c>
      <c r="Q190" s="13">
        <f>IF(OR(ISERROR(FIND(検索!G$3,F190)),検索!G$3=""),0,1)</f>
        <v>0</v>
      </c>
      <c r="R190" s="13">
        <f>IF(OR(検索!J$3="00000",M190&amp;N190&amp;O190&amp;P190&amp;Q190&lt;&gt;検索!J$3),0,1)</f>
        <v>0</v>
      </c>
      <c r="S190" s="13">
        <f t="shared" si="12"/>
        <v>0</v>
      </c>
      <c r="T190" s="14">
        <f>IF(OR(ISERROR(FIND(DBCS(検索!C$5),DBCS(B190))),検索!C$5=""),0,1)</f>
        <v>0</v>
      </c>
      <c r="U190" s="15">
        <f>IF(OR(ISERROR(FIND(DBCS(検索!D$5),DBCS(C190))),検索!D$5=""),0,1)</f>
        <v>0</v>
      </c>
      <c r="V190" s="15">
        <f>IF(OR(ISERROR(FIND(検索!E$5,D190)),検索!E$5=""),0,1)</f>
        <v>0</v>
      </c>
      <c r="W190" s="15">
        <f>IF(OR(ISERROR(FIND(検索!F$5,E190)),検索!F$5=""),0,1)</f>
        <v>0</v>
      </c>
      <c r="X190" s="15">
        <f>IF(OR(ISERROR(FIND(検索!G$5,F190)),検索!G$5=""),0,1)</f>
        <v>0</v>
      </c>
      <c r="Y190" s="13">
        <f>IF(OR(検索!J$5="00000",T190&amp;U190&amp;V190&amp;W190&amp;X190&lt;&gt;検索!J$5),0,1)</f>
        <v>0</v>
      </c>
      <c r="Z190" s="16">
        <f t="shared" si="13"/>
        <v>0</v>
      </c>
      <c r="AA190" s="13">
        <f>IF(OR(ISERROR(FIND(DBCS(検索!C$7),DBCS(B190))),検索!C$7=""),0,1)</f>
        <v>0</v>
      </c>
      <c r="AB190" s="13">
        <f>IF(OR(ISERROR(FIND(DBCS(検索!D$7),DBCS(C190))),検索!D$7=""),0,1)</f>
        <v>0</v>
      </c>
      <c r="AC190" s="13">
        <f>IF(OR(ISERROR(FIND(検索!E$7,D190)),検索!E$7=""),0,1)</f>
        <v>0</v>
      </c>
      <c r="AD190" s="13">
        <f>IF(OR(ISERROR(FIND(検索!F$7,E190)),検索!F$7=""),0,1)</f>
        <v>0</v>
      </c>
      <c r="AE190" s="13">
        <f>IF(OR(ISERROR(FIND(検索!G$7,F190)),検索!G$7=""),0,1)</f>
        <v>0</v>
      </c>
      <c r="AF190" s="15">
        <f>IF(OR(検索!J$7="00000",AA190&amp;AB190&amp;AC190&amp;AD190&amp;AE190&lt;&gt;検索!J$7),0,1)</f>
        <v>0</v>
      </c>
      <c r="AG190" s="16">
        <f t="shared" si="14"/>
        <v>0</v>
      </c>
      <c r="AH190" s="13">
        <f>IF(検索!K$3=0,R190,S190)</f>
        <v>0</v>
      </c>
      <c r="AI190" s="13">
        <f>IF(検索!K$5=0,Y190,Z190)</f>
        <v>0</v>
      </c>
      <c r="AJ190" s="13">
        <f>IF(検索!K$7=0,AF190,AG190)</f>
        <v>0</v>
      </c>
      <c r="AK190" s="20">
        <f>IF(IF(検索!J$5="00000",AH190,IF(検索!K$4=0,AH190+AI190,AH190*AI190)*IF(AND(検索!K$6=1,検索!J$7&lt;&gt;"00000"),AJ190,1)+IF(AND(検索!K$6=0,検索!J$7&lt;&gt;"00000"),AJ190,0))&gt;0,MAX($AK$2:AK189)+1,0)</f>
        <v>0</v>
      </c>
    </row>
    <row r="191" spans="1:37" ht="12.6" customHeight="1" x14ac:dyDescent="0.15">
      <c r="A191" s="9">
        <v>2002</v>
      </c>
      <c r="B191" s="2" t="s">
        <v>459</v>
      </c>
      <c r="C191" s="2" t="s">
        <v>460</v>
      </c>
      <c r="D191" s="2" t="s">
        <v>673</v>
      </c>
      <c r="E191" s="10" t="s">
        <v>55</v>
      </c>
      <c r="F191" s="11" t="s">
        <v>1049</v>
      </c>
      <c r="G191" s="2">
        <v>190</v>
      </c>
      <c r="H191" s="153">
        <f t="shared" si="10"/>
        <v>50000</v>
      </c>
      <c r="I191" s="23"/>
      <c r="J191" s="158">
        <f>IFERROR(INDEX(単価!D$3:G$16,MATCH(D191,単価!B$3:B$16,0),1+((I191&gt;29)+(I191&gt;59)+(I191&gt;89))*INDEX(単価!A:A,MATCH(D191,単価!B:B,0))),0)</f>
        <v>50000</v>
      </c>
      <c r="K191" s="153" t="str">
        <f>IFERROR(INDEX(単価!C:C,MATCH(D191,単価!B:B,0))&amp;IF(INDEX(単価!A:A,MATCH(D191,単価!B:B,0))=1,"（"&amp;INDEX(単価!D$2:G$2,1,1+(I191&gt;29)+(I191&gt;59)+(I191&gt;89))&amp;"）",""),D191)</f>
        <v>居宅介護</v>
      </c>
      <c r="L191" s="2">
        <f t="shared" ca="1" si="11"/>
        <v>2009</v>
      </c>
      <c r="M191" s="14">
        <f>IF(OR(ISERROR(FIND(DBCS(検索!C$3),DBCS(B191))),検索!C$3=""),0,1)</f>
        <v>0</v>
      </c>
      <c r="N191" s="15">
        <f>IF(OR(ISERROR(FIND(DBCS(検索!D$3),DBCS(C191))),検索!D$3=""),0,1)</f>
        <v>0</v>
      </c>
      <c r="O191" s="15">
        <f>IF(OR(ISERROR(FIND(検索!E$3,D191)),検索!E$3=""),0,1)</f>
        <v>0</v>
      </c>
      <c r="P191" s="13">
        <f>IF(OR(ISERROR(FIND(検索!F$3,E191)),検索!F$3=""),0,1)</f>
        <v>0</v>
      </c>
      <c r="Q191" s="13">
        <f>IF(OR(ISERROR(FIND(検索!G$3,F191)),検索!G$3=""),0,1)</f>
        <v>0</v>
      </c>
      <c r="R191" s="13">
        <f>IF(OR(検索!J$3="00000",M191&amp;N191&amp;O191&amp;P191&amp;Q191&lt;&gt;検索!J$3),0,1)</f>
        <v>0</v>
      </c>
      <c r="S191" s="13">
        <f t="shared" si="12"/>
        <v>0</v>
      </c>
      <c r="T191" s="14">
        <f>IF(OR(ISERROR(FIND(DBCS(検索!C$5),DBCS(B191))),検索!C$5=""),0,1)</f>
        <v>0</v>
      </c>
      <c r="U191" s="15">
        <f>IF(OR(ISERROR(FIND(DBCS(検索!D$5),DBCS(C191))),検索!D$5=""),0,1)</f>
        <v>0</v>
      </c>
      <c r="V191" s="15">
        <f>IF(OR(ISERROR(FIND(検索!E$5,D191)),検索!E$5=""),0,1)</f>
        <v>0</v>
      </c>
      <c r="W191" s="15">
        <f>IF(OR(ISERROR(FIND(検索!F$5,E191)),検索!F$5=""),0,1)</f>
        <v>0</v>
      </c>
      <c r="X191" s="15">
        <f>IF(OR(ISERROR(FIND(検索!G$5,F191)),検索!G$5=""),0,1)</f>
        <v>0</v>
      </c>
      <c r="Y191" s="13">
        <f>IF(OR(検索!J$5="00000",T191&amp;U191&amp;V191&amp;W191&amp;X191&lt;&gt;検索!J$5),0,1)</f>
        <v>0</v>
      </c>
      <c r="Z191" s="16">
        <f t="shared" si="13"/>
        <v>0</v>
      </c>
      <c r="AA191" s="13">
        <f>IF(OR(ISERROR(FIND(DBCS(検索!C$7),DBCS(B191))),検索!C$7=""),0,1)</f>
        <v>0</v>
      </c>
      <c r="AB191" s="13">
        <f>IF(OR(ISERROR(FIND(DBCS(検索!D$7),DBCS(C191))),検索!D$7=""),0,1)</f>
        <v>0</v>
      </c>
      <c r="AC191" s="13">
        <f>IF(OR(ISERROR(FIND(検索!E$7,D191)),検索!E$7=""),0,1)</f>
        <v>0</v>
      </c>
      <c r="AD191" s="13">
        <f>IF(OR(ISERROR(FIND(検索!F$7,E191)),検索!F$7=""),0,1)</f>
        <v>0</v>
      </c>
      <c r="AE191" s="13">
        <f>IF(OR(ISERROR(FIND(検索!G$7,F191)),検索!G$7=""),0,1)</f>
        <v>0</v>
      </c>
      <c r="AF191" s="15">
        <f>IF(OR(検索!J$7="00000",AA191&amp;AB191&amp;AC191&amp;AD191&amp;AE191&lt;&gt;検索!J$7),0,1)</f>
        <v>0</v>
      </c>
      <c r="AG191" s="16">
        <f t="shared" si="14"/>
        <v>0</v>
      </c>
      <c r="AH191" s="13">
        <f>IF(検索!K$3=0,R191,S191)</f>
        <v>0</v>
      </c>
      <c r="AI191" s="13">
        <f>IF(検索!K$5=0,Y191,Z191)</f>
        <v>0</v>
      </c>
      <c r="AJ191" s="13">
        <f>IF(検索!K$7=0,AF191,AG191)</f>
        <v>0</v>
      </c>
      <c r="AK191" s="20">
        <f>IF(IF(検索!J$5="00000",AH191,IF(検索!K$4=0,AH191+AI191,AH191*AI191)*IF(AND(検索!K$6=1,検索!J$7&lt;&gt;"00000"),AJ191,1)+IF(AND(検索!K$6=0,検索!J$7&lt;&gt;"00000"),AJ191,0))&gt;0,MAX($AK$2:AK190)+1,0)</f>
        <v>0</v>
      </c>
    </row>
    <row r="192" spans="1:37" ht="12.6" customHeight="1" x14ac:dyDescent="0.15">
      <c r="A192" s="9">
        <v>2015</v>
      </c>
      <c r="B192" s="2" t="s">
        <v>1050</v>
      </c>
      <c r="C192" s="2" t="s">
        <v>468</v>
      </c>
      <c r="D192" s="2" t="s">
        <v>673</v>
      </c>
      <c r="E192" s="10" t="s">
        <v>74</v>
      </c>
      <c r="F192" s="11" t="s">
        <v>1051</v>
      </c>
      <c r="G192" s="2">
        <v>191</v>
      </c>
      <c r="H192" s="153">
        <f t="shared" si="10"/>
        <v>50000</v>
      </c>
      <c r="I192" s="23"/>
      <c r="J192" s="158">
        <f>IFERROR(INDEX(単価!D$3:G$16,MATCH(D192,単価!B$3:B$16,0),1+((I192&gt;29)+(I192&gt;59)+(I192&gt;89))*INDEX(単価!A:A,MATCH(D192,単価!B:B,0))),0)</f>
        <v>50000</v>
      </c>
      <c r="K192" s="153" t="str">
        <f>IFERROR(INDEX(単価!C:C,MATCH(D192,単価!B:B,0))&amp;IF(INDEX(単価!A:A,MATCH(D192,単価!B:B,0))=1,"（"&amp;INDEX(単価!D$2:G$2,1,1+(I192&gt;29)+(I192&gt;59)+(I192&gt;89))&amp;"）",""),D192)</f>
        <v>居宅介護</v>
      </c>
      <c r="L192" s="2">
        <f t="shared" ca="1" si="11"/>
        <v>2015</v>
      </c>
      <c r="M192" s="14">
        <f>IF(OR(ISERROR(FIND(DBCS(検索!C$3),DBCS(B192))),検索!C$3=""),0,1)</f>
        <v>0</v>
      </c>
      <c r="N192" s="15">
        <f>IF(OR(ISERROR(FIND(DBCS(検索!D$3),DBCS(C192))),検索!D$3=""),0,1)</f>
        <v>0</v>
      </c>
      <c r="O192" s="15">
        <f>IF(OR(ISERROR(FIND(検索!E$3,D192)),検索!E$3=""),0,1)</f>
        <v>0</v>
      </c>
      <c r="P192" s="13">
        <f>IF(OR(ISERROR(FIND(検索!F$3,E192)),検索!F$3=""),0,1)</f>
        <v>0</v>
      </c>
      <c r="Q192" s="13">
        <f>IF(OR(ISERROR(FIND(検索!G$3,F192)),検索!G$3=""),0,1)</f>
        <v>0</v>
      </c>
      <c r="R192" s="13">
        <f>IF(OR(検索!J$3="00000",M192&amp;N192&amp;O192&amp;P192&amp;Q192&lt;&gt;検索!J$3),0,1)</f>
        <v>0</v>
      </c>
      <c r="S192" s="13">
        <f t="shared" si="12"/>
        <v>0</v>
      </c>
      <c r="T192" s="14">
        <f>IF(OR(ISERROR(FIND(DBCS(検索!C$5),DBCS(B192))),検索!C$5=""),0,1)</f>
        <v>0</v>
      </c>
      <c r="U192" s="15">
        <f>IF(OR(ISERROR(FIND(DBCS(検索!D$5),DBCS(C192))),検索!D$5=""),0,1)</f>
        <v>0</v>
      </c>
      <c r="V192" s="15">
        <f>IF(OR(ISERROR(FIND(検索!E$5,D192)),検索!E$5=""),0,1)</f>
        <v>0</v>
      </c>
      <c r="W192" s="15">
        <f>IF(OR(ISERROR(FIND(検索!F$5,E192)),検索!F$5=""),0,1)</f>
        <v>0</v>
      </c>
      <c r="X192" s="15">
        <f>IF(OR(ISERROR(FIND(検索!G$5,F192)),検索!G$5=""),0,1)</f>
        <v>0</v>
      </c>
      <c r="Y192" s="13">
        <f>IF(OR(検索!J$5="00000",T192&amp;U192&amp;V192&amp;W192&amp;X192&lt;&gt;検索!J$5),0,1)</f>
        <v>0</v>
      </c>
      <c r="Z192" s="16">
        <f t="shared" si="13"/>
        <v>0</v>
      </c>
      <c r="AA192" s="13">
        <f>IF(OR(ISERROR(FIND(DBCS(検索!C$7),DBCS(B192))),検索!C$7=""),0,1)</f>
        <v>0</v>
      </c>
      <c r="AB192" s="13">
        <f>IF(OR(ISERROR(FIND(DBCS(検索!D$7),DBCS(C192))),検索!D$7=""),0,1)</f>
        <v>0</v>
      </c>
      <c r="AC192" s="13">
        <f>IF(OR(ISERROR(FIND(検索!E$7,D192)),検索!E$7=""),0,1)</f>
        <v>0</v>
      </c>
      <c r="AD192" s="13">
        <f>IF(OR(ISERROR(FIND(検索!F$7,E192)),検索!F$7=""),0,1)</f>
        <v>0</v>
      </c>
      <c r="AE192" s="13">
        <f>IF(OR(ISERROR(FIND(検索!G$7,F192)),検索!G$7=""),0,1)</f>
        <v>0</v>
      </c>
      <c r="AF192" s="15">
        <f>IF(OR(検索!J$7="00000",AA192&amp;AB192&amp;AC192&amp;AD192&amp;AE192&lt;&gt;検索!J$7),0,1)</f>
        <v>0</v>
      </c>
      <c r="AG192" s="16">
        <f t="shared" si="14"/>
        <v>0</v>
      </c>
      <c r="AH192" s="13">
        <f>IF(検索!K$3=0,R192,S192)</f>
        <v>0</v>
      </c>
      <c r="AI192" s="13">
        <f>IF(検索!K$5=0,Y192,Z192)</f>
        <v>0</v>
      </c>
      <c r="AJ192" s="13">
        <f>IF(検索!K$7=0,AF192,AG192)</f>
        <v>0</v>
      </c>
      <c r="AK192" s="20">
        <f>IF(IF(検索!J$5="00000",AH192,IF(検索!K$4=0,AH192+AI192,AH192*AI192)*IF(AND(検索!K$6=1,検索!J$7&lt;&gt;"00000"),AJ192,1)+IF(AND(検索!K$6=0,検索!J$7&lt;&gt;"00000"),AJ192,0))&gt;0,MAX($AK$2:AK191)+1,0)</f>
        <v>0</v>
      </c>
    </row>
    <row r="193" spans="1:37" ht="12.6" customHeight="1" x14ac:dyDescent="0.15">
      <c r="A193" s="9">
        <v>2025</v>
      </c>
      <c r="B193" s="2" t="s">
        <v>1052</v>
      </c>
      <c r="C193" s="2" t="s">
        <v>452</v>
      </c>
      <c r="D193" s="2" t="s">
        <v>673</v>
      </c>
      <c r="E193" s="10" t="s">
        <v>453</v>
      </c>
      <c r="F193" s="11" t="s">
        <v>1053</v>
      </c>
      <c r="G193" s="2">
        <v>192</v>
      </c>
      <c r="H193" s="153">
        <f t="shared" si="10"/>
        <v>50000</v>
      </c>
      <c r="I193" s="23"/>
      <c r="J193" s="158">
        <f>IFERROR(INDEX(単価!D$3:G$16,MATCH(D193,単価!B$3:B$16,0),1+((I193&gt;29)+(I193&gt;59)+(I193&gt;89))*INDEX(単価!A:A,MATCH(D193,単価!B:B,0))),0)</f>
        <v>50000</v>
      </c>
      <c r="K193" s="153" t="str">
        <f>IFERROR(INDEX(単価!C:C,MATCH(D193,単価!B:B,0))&amp;IF(INDEX(単価!A:A,MATCH(D193,単価!B:B,0))=1,"（"&amp;INDEX(単価!D$2:G$2,1,1+(I193&gt;29)+(I193&gt;59)+(I193&gt;89))&amp;"）",""),D193)</f>
        <v>居宅介護</v>
      </c>
      <c r="L193" s="2">
        <f t="shared" ca="1" si="11"/>
        <v>2023</v>
      </c>
      <c r="M193" s="14">
        <f>IF(OR(ISERROR(FIND(DBCS(検索!C$3),DBCS(B193))),検索!C$3=""),0,1)</f>
        <v>0</v>
      </c>
      <c r="N193" s="15">
        <f>IF(OR(ISERROR(FIND(DBCS(検索!D$3),DBCS(C193))),検索!D$3=""),0,1)</f>
        <v>0</v>
      </c>
      <c r="O193" s="15">
        <f>IF(OR(ISERROR(FIND(検索!E$3,D193)),検索!E$3=""),0,1)</f>
        <v>0</v>
      </c>
      <c r="P193" s="13">
        <f>IF(OR(ISERROR(FIND(検索!F$3,E193)),検索!F$3=""),0,1)</f>
        <v>0</v>
      </c>
      <c r="Q193" s="13">
        <f>IF(OR(ISERROR(FIND(検索!G$3,F193)),検索!G$3=""),0,1)</f>
        <v>0</v>
      </c>
      <c r="R193" s="13">
        <f>IF(OR(検索!J$3="00000",M193&amp;N193&amp;O193&amp;P193&amp;Q193&lt;&gt;検索!J$3),0,1)</f>
        <v>0</v>
      </c>
      <c r="S193" s="13">
        <f t="shared" si="12"/>
        <v>0</v>
      </c>
      <c r="T193" s="14">
        <f>IF(OR(ISERROR(FIND(DBCS(検索!C$5),DBCS(B193))),検索!C$5=""),0,1)</f>
        <v>0</v>
      </c>
      <c r="U193" s="15">
        <f>IF(OR(ISERROR(FIND(DBCS(検索!D$5),DBCS(C193))),検索!D$5=""),0,1)</f>
        <v>0</v>
      </c>
      <c r="V193" s="15">
        <f>IF(OR(ISERROR(FIND(検索!E$5,D193)),検索!E$5=""),0,1)</f>
        <v>0</v>
      </c>
      <c r="W193" s="15">
        <f>IF(OR(ISERROR(FIND(検索!F$5,E193)),検索!F$5=""),0,1)</f>
        <v>0</v>
      </c>
      <c r="X193" s="15">
        <f>IF(OR(ISERROR(FIND(検索!G$5,F193)),検索!G$5=""),0,1)</f>
        <v>0</v>
      </c>
      <c r="Y193" s="13">
        <f>IF(OR(検索!J$5="00000",T193&amp;U193&amp;V193&amp;W193&amp;X193&lt;&gt;検索!J$5),0,1)</f>
        <v>0</v>
      </c>
      <c r="Z193" s="16">
        <f t="shared" si="13"/>
        <v>0</v>
      </c>
      <c r="AA193" s="13">
        <f>IF(OR(ISERROR(FIND(DBCS(検索!C$7),DBCS(B193))),検索!C$7=""),0,1)</f>
        <v>0</v>
      </c>
      <c r="AB193" s="13">
        <f>IF(OR(ISERROR(FIND(DBCS(検索!D$7),DBCS(C193))),検索!D$7=""),0,1)</f>
        <v>0</v>
      </c>
      <c r="AC193" s="13">
        <f>IF(OR(ISERROR(FIND(検索!E$7,D193)),検索!E$7=""),0,1)</f>
        <v>0</v>
      </c>
      <c r="AD193" s="13">
        <f>IF(OR(ISERROR(FIND(検索!F$7,E193)),検索!F$7=""),0,1)</f>
        <v>0</v>
      </c>
      <c r="AE193" s="13">
        <f>IF(OR(ISERROR(FIND(検索!G$7,F193)),検索!G$7=""),0,1)</f>
        <v>0</v>
      </c>
      <c r="AF193" s="15">
        <f>IF(OR(検索!J$7="00000",AA193&amp;AB193&amp;AC193&amp;AD193&amp;AE193&lt;&gt;検索!J$7),0,1)</f>
        <v>0</v>
      </c>
      <c r="AG193" s="16">
        <f t="shared" si="14"/>
        <v>0</v>
      </c>
      <c r="AH193" s="13">
        <f>IF(検索!K$3=0,R193,S193)</f>
        <v>0</v>
      </c>
      <c r="AI193" s="13">
        <f>IF(検索!K$5=0,Y193,Z193)</f>
        <v>0</v>
      </c>
      <c r="AJ193" s="13">
        <f>IF(検索!K$7=0,AF193,AG193)</f>
        <v>0</v>
      </c>
      <c r="AK193" s="20">
        <f>IF(IF(検索!J$5="00000",AH193,IF(検索!K$4=0,AH193+AI193,AH193*AI193)*IF(AND(検索!K$6=1,検索!J$7&lt;&gt;"00000"),AJ193,1)+IF(AND(検索!K$6=0,検索!J$7&lt;&gt;"00000"),AJ193,0))&gt;0,MAX($AK$2:AK192)+1,0)</f>
        <v>0</v>
      </c>
    </row>
    <row r="194" spans="1:37" ht="12.6" customHeight="1" x14ac:dyDescent="0.15">
      <c r="A194" s="9">
        <v>2038</v>
      </c>
      <c r="B194" s="2" t="s">
        <v>1054</v>
      </c>
      <c r="C194" s="2" t="s">
        <v>601</v>
      </c>
      <c r="D194" s="2" t="s">
        <v>673</v>
      </c>
      <c r="E194" s="10" t="s">
        <v>89</v>
      </c>
      <c r="F194" s="11" t="s">
        <v>1055</v>
      </c>
      <c r="G194" s="2">
        <v>193</v>
      </c>
      <c r="H194" s="153">
        <f t="shared" ref="H194:H257" si="15">SUMIF(B$2:B$1177,B194,J$2:J$1177)</f>
        <v>50000</v>
      </c>
      <c r="I194" s="23"/>
      <c r="J194" s="158">
        <f>IFERROR(INDEX(単価!D$3:G$16,MATCH(D194,単価!B$3:B$16,0),1+((I194&gt;29)+(I194&gt;59)+(I194&gt;89))*INDEX(単価!A:A,MATCH(D194,単価!B:B,0))),0)</f>
        <v>50000</v>
      </c>
      <c r="K194" s="153" t="str">
        <f>IFERROR(INDEX(単価!C:C,MATCH(D194,単価!B:B,0))&amp;IF(INDEX(単価!A:A,MATCH(D194,単価!B:B,0))=1,"（"&amp;INDEX(単価!D$2:G$2,1,1+(I194&gt;29)+(I194&gt;59)+(I194&gt;89))&amp;"）",""),D194)</f>
        <v>居宅介護</v>
      </c>
      <c r="L194" s="2">
        <f t="shared" ca="1" si="11"/>
        <v>2036</v>
      </c>
      <c r="M194" s="14">
        <f>IF(OR(ISERROR(FIND(DBCS(検索!C$3),DBCS(B194))),検索!C$3=""),0,1)</f>
        <v>0</v>
      </c>
      <c r="N194" s="15">
        <f>IF(OR(ISERROR(FIND(DBCS(検索!D$3),DBCS(C194))),検索!D$3=""),0,1)</f>
        <v>0</v>
      </c>
      <c r="O194" s="15">
        <f>IF(OR(ISERROR(FIND(検索!E$3,D194)),検索!E$3=""),0,1)</f>
        <v>0</v>
      </c>
      <c r="P194" s="13">
        <f>IF(OR(ISERROR(FIND(検索!F$3,E194)),検索!F$3=""),0,1)</f>
        <v>0</v>
      </c>
      <c r="Q194" s="13">
        <f>IF(OR(ISERROR(FIND(検索!G$3,F194)),検索!G$3=""),0,1)</f>
        <v>0</v>
      </c>
      <c r="R194" s="13">
        <f>IF(OR(検索!J$3="00000",M194&amp;N194&amp;O194&amp;P194&amp;Q194&lt;&gt;検索!J$3),0,1)</f>
        <v>0</v>
      </c>
      <c r="S194" s="13">
        <f t="shared" si="12"/>
        <v>0</v>
      </c>
      <c r="T194" s="14">
        <f>IF(OR(ISERROR(FIND(DBCS(検索!C$5),DBCS(B194))),検索!C$5=""),0,1)</f>
        <v>0</v>
      </c>
      <c r="U194" s="15">
        <f>IF(OR(ISERROR(FIND(DBCS(検索!D$5),DBCS(C194))),検索!D$5=""),0,1)</f>
        <v>0</v>
      </c>
      <c r="V194" s="15">
        <f>IF(OR(ISERROR(FIND(検索!E$5,D194)),検索!E$5=""),0,1)</f>
        <v>0</v>
      </c>
      <c r="W194" s="15">
        <f>IF(OR(ISERROR(FIND(検索!F$5,E194)),検索!F$5=""),0,1)</f>
        <v>0</v>
      </c>
      <c r="X194" s="15">
        <f>IF(OR(ISERROR(FIND(検索!G$5,F194)),検索!G$5=""),0,1)</f>
        <v>0</v>
      </c>
      <c r="Y194" s="13">
        <f>IF(OR(検索!J$5="00000",T194&amp;U194&amp;V194&amp;W194&amp;X194&lt;&gt;検索!J$5),0,1)</f>
        <v>0</v>
      </c>
      <c r="Z194" s="16">
        <f t="shared" si="13"/>
        <v>0</v>
      </c>
      <c r="AA194" s="13">
        <f>IF(OR(ISERROR(FIND(DBCS(検索!C$7),DBCS(B194))),検索!C$7=""),0,1)</f>
        <v>0</v>
      </c>
      <c r="AB194" s="13">
        <f>IF(OR(ISERROR(FIND(DBCS(検索!D$7),DBCS(C194))),検索!D$7=""),0,1)</f>
        <v>0</v>
      </c>
      <c r="AC194" s="13">
        <f>IF(OR(ISERROR(FIND(検索!E$7,D194)),検索!E$7=""),0,1)</f>
        <v>0</v>
      </c>
      <c r="AD194" s="13">
        <f>IF(OR(ISERROR(FIND(検索!F$7,E194)),検索!F$7=""),0,1)</f>
        <v>0</v>
      </c>
      <c r="AE194" s="13">
        <f>IF(OR(ISERROR(FIND(検索!G$7,F194)),検索!G$7=""),0,1)</f>
        <v>0</v>
      </c>
      <c r="AF194" s="15">
        <f>IF(OR(検索!J$7="00000",AA194&amp;AB194&amp;AC194&amp;AD194&amp;AE194&lt;&gt;検索!J$7),0,1)</f>
        <v>0</v>
      </c>
      <c r="AG194" s="16">
        <f t="shared" si="14"/>
        <v>0</v>
      </c>
      <c r="AH194" s="13">
        <f>IF(検索!K$3=0,R194,S194)</f>
        <v>0</v>
      </c>
      <c r="AI194" s="13">
        <f>IF(検索!K$5=0,Y194,Z194)</f>
        <v>0</v>
      </c>
      <c r="AJ194" s="13">
        <f>IF(検索!K$7=0,AF194,AG194)</f>
        <v>0</v>
      </c>
      <c r="AK194" s="20">
        <f>IF(IF(検索!J$5="00000",AH194,IF(検索!K$4=0,AH194+AI194,AH194*AI194)*IF(AND(検索!K$6=1,検索!J$7&lt;&gt;"00000"),AJ194,1)+IF(AND(検索!K$6=0,検索!J$7&lt;&gt;"00000"),AJ194,0))&gt;0,MAX($AK$2:AK193)+1,0)</f>
        <v>0</v>
      </c>
    </row>
    <row r="195" spans="1:37" ht="12.6" customHeight="1" x14ac:dyDescent="0.15">
      <c r="A195" s="9">
        <v>2041</v>
      </c>
      <c r="B195" s="2" t="s">
        <v>1056</v>
      </c>
      <c r="C195" s="2" t="s">
        <v>576</v>
      </c>
      <c r="D195" s="2" t="s">
        <v>673</v>
      </c>
      <c r="E195" s="10" t="s">
        <v>109</v>
      </c>
      <c r="F195" s="11" t="s">
        <v>1057</v>
      </c>
      <c r="G195" s="2">
        <v>194</v>
      </c>
      <c r="H195" s="153">
        <f t="shared" si="15"/>
        <v>50000</v>
      </c>
      <c r="I195" s="23"/>
      <c r="J195" s="158">
        <f>IFERROR(INDEX(単価!D$3:G$16,MATCH(D195,単価!B$3:B$16,0),1+((I195&gt;29)+(I195&gt;59)+(I195&gt;89))*INDEX(単価!A:A,MATCH(D195,単価!B:B,0))),0)</f>
        <v>50000</v>
      </c>
      <c r="K195" s="153" t="str">
        <f>IFERROR(INDEX(単価!C:C,MATCH(D195,単価!B:B,0))&amp;IF(INDEX(単価!A:A,MATCH(D195,単価!B:B,0))=1,"（"&amp;INDEX(単価!D$2:G$2,1,1+(I195&gt;29)+(I195&gt;59)+(I195&gt;89))&amp;"）",""),D195)</f>
        <v>居宅介護</v>
      </c>
      <c r="L195" s="2">
        <f t="shared" ref="L195:L258" ca="1" si="16">(G195+10)*10+INT(RAND()*10)</f>
        <v>2042</v>
      </c>
      <c r="M195" s="14">
        <f>IF(OR(ISERROR(FIND(DBCS(検索!C$3),DBCS(B195))),検索!C$3=""),0,1)</f>
        <v>0</v>
      </c>
      <c r="N195" s="15">
        <f>IF(OR(ISERROR(FIND(DBCS(検索!D$3),DBCS(C195))),検索!D$3=""),0,1)</f>
        <v>0</v>
      </c>
      <c r="O195" s="15">
        <f>IF(OR(ISERROR(FIND(検索!E$3,D195)),検索!E$3=""),0,1)</f>
        <v>0</v>
      </c>
      <c r="P195" s="13">
        <f>IF(OR(ISERROR(FIND(検索!F$3,E195)),検索!F$3=""),0,1)</f>
        <v>0</v>
      </c>
      <c r="Q195" s="13">
        <f>IF(OR(ISERROR(FIND(検索!G$3,F195)),検索!G$3=""),0,1)</f>
        <v>0</v>
      </c>
      <c r="R195" s="13">
        <f>IF(OR(検索!J$3="00000",M195&amp;N195&amp;O195&amp;P195&amp;Q195&lt;&gt;検索!J$3),0,1)</f>
        <v>0</v>
      </c>
      <c r="S195" s="13">
        <f t="shared" ref="S195:S258" si="17">IF(SUM(M195:Q195)=0,0,1)</f>
        <v>0</v>
      </c>
      <c r="T195" s="14">
        <f>IF(OR(ISERROR(FIND(DBCS(検索!C$5),DBCS(B195))),検索!C$5=""),0,1)</f>
        <v>0</v>
      </c>
      <c r="U195" s="15">
        <f>IF(OR(ISERROR(FIND(DBCS(検索!D$5),DBCS(C195))),検索!D$5=""),0,1)</f>
        <v>0</v>
      </c>
      <c r="V195" s="15">
        <f>IF(OR(ISERROR(FIND(検索!E$5,D195)),検索!E$5=""),0,1)</f>
        <v>0</v>
      </c>
      <c r="W195" s="15">
        <f>IF(OR(ISERROR(FIND(検索!F$5,E195)),検索!F$5=""),0,1)</f>
        <v>0</v>
      </c>
      <c r="X195" s="15">
        <f>IF(OR(ISERROR(FIND(検索!G$5,F195)),検索!G$5=""),0,1)</f>
        <v>0</v>
      </c>
      <c r="Y195" s="13">
        <f>IF(OR(検索!J$5="00000",T195&amp;U195&amp;V195&amp;W195&amp;X195&lt;&gt;検索!J$5),0,1)</f>
        <v>0</v>
      </c>
      <c r="Z195" s="16">
        <f t="shared" ref="Z195:Z258" si="18">IF(SUM(T195:X195)=0,0,1)</f>
        <v>0</v>
      </c>
      <c r="AA195" s="13">
        <f>IF(OR(ISERROR(FIND(DBCS(検索!C$7),DBCS(B195))),検索!C$7=""),0,1)</f>
        <v>0</v>
      </c>
      <c r="AB195" s="13">
        <f>IF(OR(ISERROR(FIND(DBCS(検索!D$7),DBCS(C195))),検索!D$7=""),0,1)</f>
        <v>0</v>
      </c>
      <c r="AC195" s="13">
        <f>IF(OR(ISERROR(FIND(検索!E$7,D195)),検索!E$7=""),0,1)</f>
        <v>0</v>
      </c>
      <c r="AD195" s="13">
        <f>IF(OR(ISERROR(FIND(検索!F$7,E195)),検索!F$7=""),0,1)</f>
        <v>0</v>
      </c>
      <c r="AE195" s="13">
        <f>IF(OR(ISERROR(FIND(検索!G$7,F195)),検索!G$7=""),0,1)</f>
        <v>0</v>
      </c>
      <c r="AF195" s="15">
        <f>IF(OR(検索!J$7="00000",AA195&amp;AB195&amp;AC195&amp;AD195&amp;AE195&lt;&gt;検索!J$7),0,1)</f>
        <v>0</v>
      </c>
      <c r="AG195" s="16">
        <f t="shared" ref="AG195:AG258" si="19">IF(SUM(AA195:AE195)=0,0,1)</f>
        <v>0</v>
      </c>
      <c r="AH195" s="13">
        <f>IF(検索!K$3=0,R195,S195)</f>
        <v>0</v>
      </c>
      <c r="AI195" s="13">
        <f>IF(検索!K$5=0,Y195,Z195)</f>
        <v>0</v>
      </c>
      <c r="AJ195" s="13">
        <f>IF(検索!K$7=0,AF195,AG195)</f>
        <v>0</v>
      </c>
      <c r="AK195" s="20">
        <f>IF(IF(検索!J$5="00000",AH195,IF(検索!K$4=0,AH195+AI195,AH195*AI195)*IF(AND(検索!K$6=1,検索!J$7&lt;&gt;"00000"),AJ195,1)+IF(AND(検索!K$6=0,検索!J$7&lt;&gt;"00000"),AJ195,0))&gt;0,MAX($AK$2:AK194)+1,0)</f>
        <v>0</v>
      </c>
    </row>
    <row r="196" spans="1:37" ht="12.6" customHeight="1" x14ac:dyDescent="0.15">
      <c r="A196" s="9">
        <v>2053</v>
      </c>
      <c r="B196" s="2" t="s">
        <v>1058</v>
      </c>
      <c r="C196" s="2" t="s">
        <v>433</v>
      </c>
      <c r="D196" s="2" t="s">
        <v>673</v>
      </c>
      <c r="E196" s="10" t="s">
        <v>59</v>
      </c>
      <c r="F196" s="11" t="s">
        <v>1059</v>
      </c>
      <c r="G196" s="2">
        <v>195</v>
      </c>
      <c r="H196" s="153">
        <f t="shared" si="15"/>
        <v>50000</v>
      </c>
      <c r="I196" s="23"/>
      <c r="J196" s="158">
        <f>IFERROR(INDEX(単価!D$3:G$16,MATCH(D196,単価!B$3:B$16,0),1+((I196&gt;29)+(I196&gt;59)+(I196&gt;89))*INDEX(単価!A:A,MATCH(D196,単価!B:B,0))),0)</f>
        <v>50000</v>
      </c>
      <c r="K196" s="153" t="str">
        <f>IFERROR(INDEX(単価!C:C,MATCH(D196,単価!B:B,0))&amp;IF(INDEX(単価!A:A,MATCH(D196,単価!B:B,0))=1,"（"&amp;INDEX(単価!D$2:G$2,1,1+(I196&gt;29)+(I196&gt;59)+(I196&gt;89))&amp;"）",""),D196)</f>
        <v>居宅介護</v>
      </c>
      <c r="L196" s="2">
        <f t="shared" ca="1" si="16"/>
        <v>2051</v>
      </c>
      <c r="M196" s="14">
        <f>IF(OR(ISERROR(FIND(DBCS(検索!C$3),DBCS(B196))),検索!C$3=""),0,1)</f>
        <v>0</v>
      </c>
      <c r="N196" s="15">
        <f>IF(OR(ISERROR(FIND(DBCS(検索!D$3),DBCS(C196))),検索!D$3=""),0,1)</f>
        <v>0</v>
      </c>
      <c r="O196" s="15">
        <f>IF(OR(ISERROR(FIND(検索!E$3,D196)),検索!E$3=""),0,1)</f>
        <v>0</v>
      </c>
      <c r="P196" s="13">
        <f>IF(OR(ISERROR(FIND(検索!F$3,E196)),検索!F$3=""),0,1)</f>
        <v>0</v>
      </c>
      <c r="Q196" s="13">
        <f>IF(OR(ISERROR(FIND(検索!G$3,F196)),検索!G$3=""),0,1)</f>
        <v>0</v>
      </c>
      <c r="R196" s="13">
        <f>IF(OR(検索!J$3="00000",M196&amp;N196&amp;O196&amp;P196&amp;Q196&lt;&gt;検索!J$3),0,1)</f>
        <v>0</v>
      </c>
      <c r="S196" s="13">
        <f t="shared" si="17"/>
        <v>0</v>
      </c>
      <c r="T196" s="14">
        <f>IF(OR(ISERROR(FIND(DBCS(検索!C$5),DBCS(B196))),検索!C$5=""),0,1)</f>
        <v>0</v>
      </c>
      <c r="U196" s="15">
        <f>IF(OR(ISERROR(FIND(DBCS(検索!D$5),DBCS(C196))),検索!D$5=""),0,1)</f>
        <v>0</v>
      </c>
      <c r="V196" s="15">
        <f>IF(OR(ISERROR(FIND(検索!E$5,D196)),検索!E$5=""),0,1)</f>
        <v>0</v>
      </c>
      <c r="W196" s="15">
        <f>IF(OR(ISERROR(FIND(検索!F$5,E196)),検索!F$5=""),0,1)</f>
        <v>0</v>
      </c>
      <c r="X196" s="15">
        <f>IF(OR(ISERROR(FIND(検索!G$5,F196)),検索!G$5=""),0,1)</f>
        <v>0</v>
      </c>
      <c r="Y196" s="13">
        <f>IF(OR(検索!J$5="00000",T196&amp;U196&amp;V196&amp;W196&amp;X196&lt;&gt;検索!J$5),0,1)</f>
        <v>0</v>
      </c>
      <c r="Z196" s="16">
        <f t="shared" si="18"/>
        <v>0</v>
      </c>
      <c r="AA196" s="13">
        <f>IF(OR(ISERROR(FIND(DBCS(検索!C$7),DBCS(B196))),検索!C$7=""),0,1)</f>
        <v>0</v>
      </c>
      <c r="AB196" s="13">
        <f>IF(OR(ISERROR(FIND(DBCS(検索!D$7),DBCS(C196))),検索!D$7=""),0,1)</f>
        <v>0</v>
      </c>
      <c r="AC196" s="13">
        <f>IF(OR(ISERROR(FIND(検索!E$7,D196)),検索!E$7=""),0,1)</f>
        <v>0</v>
      </c>
      <c r="AD196" s="13">
        <f>IF(OR(ISERROR(FIND(検索!F$7,E196)),検索!F$7=""),0,1)</f>
        <v>0</v>
      </c>
      <c r="AE196" s="13">
        <f>IF(OR(ISERROR(FIND(検索!G$7,F196)),検索!G$7=""),0,1)</f>
        <v>0</v>
      </c>
      <c r="AF196" s="15">
        <f>IF(OR(検索!J$7="00000",AA196&amp;AB196&amp;AC196&amp;AD196&amp;AE196&lt;&gt;検索!J$7),0,1)</f>
        <v>0</v>
      </c>
      <c r="AG196" s="16">
        <f t="shared" si="19"/>
        <v>0</v>
      </c>
      <c r="AH196" s="13">
        <f>IF(検索!K$3=0,R196,S196)</f>
        <v>0</v>
      </c>
      <c r="AI196" s="13">
        <f>IF(検索!K$5=0,Y196,Z196)</f>
        <v>0</v>
      </c>
      <c r="AJ196" s="13">
        <f>IF(検索!K$7=0,AF196,AG196)</f>
        <v>0</v>
      </c>
      <c r="AK196" s="20">
        <f>IF(IF(検索!J$5="00000",AH196,IF(検索!K$4=0,AH196+AI196,AH196*AI196)*IF(AND(検索!K$6=1,検索!J$7&lt;&gt;"00000"),AJ196,1)+IF(AND(検索!K$6=0,検索!J$7&lt;&gt;"00000"),AJ196,0))&gt;0,MAX($AK$2:AK195)+1,0)</f>
        <v>0</v>
      </c>
    </row>
    <row r="197" spans="1:37" ht="12.6" customHeight="1" x14ac:dyDescent="0.15">
      <c r="A197" s="9">
        <v>2067</v>
      </c>
      <c r="B197" s="2" t="s">
        <v>1060</v>
      </c>
      <c r="C197" s="2" t="s">
        <v>626</v>
      </c>
      <c r="D197" s="2" t="s">
        <v>673</v>
      </c>
      <c r="E197" s="10" t="s">
        <v>63</v>
      </c>
      <c r="F197" s="11" t="s">
        <v>1061</v>
      </c>
      <c r="G197" s="2">
        <v>196</v>
      </c>
      <c r="H197" s="153">
        <f t="shared" si="15"/>
        <v>50000</v>
      </c>
      <c r="I197" s="23"/>
      <c r="J197" s="158">
        <f>IFERROR(INDEX(単価!D$3:G$16,MATCH(D197,単価!B$3:B$16,0),1+((I197&gt;29)+(I197&gt;59)+(I197&gt;89))*INDEX(単価!A:A,MATCH(D197,単価!B:B,0))),0)</f>
        <v>50000</v>
      </c>
      <c r="K197" s="153" t="str">
        <f>IFERROR(INDEX(単価!C:C,MATCH(D197,単価!B:B,0))&amp;IF(INDEX(単価!A:A,MATCH(D197,単価!B:B,0))=1,"（"&amp;INDEX(単価!D$2:G$2,1,1+(I197&gt;29)+(I197&gt;59)+(I197&gt;89))&amp;"）",""),D197)</f>
        <v>居宅介護</v>
      </c>
      <c r="L197" s="2">
        <f t="shared" ca="1" si="16"/>
        <v>2069</v>
      </c>
      <c r="M197" s="14">
        <f>IF(OR(ISERROR(FIND(DBCS(検索!C$3),DBCS(B197))),検索!C$3=""),0,1)</f>
        <v>0</v>
      </c>
      <c r="N197" s="15">
        <f>IF(OR(ISERROR(FIND(DBCS(検索!D$3),DBCS(C197))),検索!D$3=""),0,1)</f>
        <v>0</v>
      </c>
      <c r="O197" s="15">
        <f>IF(OR(ISERROR(FIND(検索!E$3,D197)),検索!E$3=""),0,1)</f>
        <v>0</v>
      </c>
      <c r="P197" s="13">
        <f>IF(OR(ISERROR(FIND(検索!F$3,E197)),検索!F$3=""),0,1)</f>
        <v>0</v>
      </c>
      <c r="Q197" s="13">
        <f>IF(OR(ISERROR(FIND(検索!G$3,F197)),検索!G$3=""),0,1)</f>
        <v>0</v>
      </c>
      <c r="R197" s="13">
        <f>IF(OR(検索!J$3="00000",M197&amp;N197&amp;O197&amp;P197&amp;Q197&lt;&gt;検索!J$3),0,1)</f>
        <v>0</v>
      </c>
      <c r="S197" s="13">
        <f t="shared" si="17"/>
        <v>0</v>
      </c>
      <c r="T197" s="14">
        <f>IF(OR(ISERROR(FIND(DBCS(検索!C$5),DBCS(B197))),検索!C$5=""),0,1)</f>
        <v>0</v>
      </c>
      <c r="U197" s="15">
        <f>IF(OR(ISERROR(FIND(DBCS(検索!D$5),DBCS(C197))),検索!D$5=""),0,1)</f>
        <v>0</v>
      </c>
      <c r="V197" s="15">
        <f>IF(OR(ISERROR(FIND(検索!E$5,D197)),検索!E$5=""),0,1)</f>
        <v>0</v>
      </c>
      <c r="W197" s="15">
        <f>IF(OR(ISERROR(FIND(検索!F$5,E197)),検索!F$5=""),0,1)</f>
        <v>0</v>
      </c>
      <c r="X197" s="15">
        <f>IF(OR(ISERROR(FIND(検索!G$5,F197)),検索!G$5=""),0,1)</f>
        <v>0</v>
      </c>
      <c r="Y197" s="13">
        <f>IF(OR(検索!J$5="00000",T197&amp;U197&amp;V197&amp;W197&amp;X197&lt;&gt;検索!J$5),0,1)</f>
        <v>0</v>
      </c>
      <c r="Z197" s="16">
        <f t="shared" si="18"/>
        <v>0</v>
      </c>
      <c r="AA197" s="13">
        <f>IF(OR(ISERROR(FIND(DBCS(検索!C$7),DBCS(B197))),検索!C$7=""),0,1)</f>
        <v>0</v>
      </c>
      <c r="AB197" s="13">
        <f>IF(OR(ISERROR(FIND(DBCS(検索!D$7),DBCS(C197))),検索!D$7=""),0,1)</f>
        <v>0</v>
      </c>
      <c r="AC197" s="13">
        <f>IF(OR(ISERROR(FIND(検索!E$7,D197)),検索!E$7=""),0,1)</f>
        <v>0</v>
      </c>
      <c r="AD197" s="13">
        <f>IF(OR(ISERROR(FIND(検索!F$7,E197)),検索!F$7=""),0,1)</f>
        <v>0</v>
      </c>
      <c r="AE197" s="13">
        <f>IF(OR(ISERROR(FIND(検索!G$7,F197)),検索!G$7=""),0,1)</f>
        <v>0</v>
      </c>
      <c r="AF197" s="15">
        <f>IF(OR(検索!J$7="00000",AA197&amp;AB197&amp;AC197&amp;AD197&amp;AE197&lt;&gt;検索!J$7),0,1)</f>
        <v>0</v>
      </c>
      <c r="AG197" s="16">
        <f t="shared" si="19"/>
        <v>0</v>
      </c>
      <c r="AH197" s="13">
        <f>IF(検索!K$3=0,R197,S197)</f>
        <v>0</v>
      </c>
      <c r="AI197" s="13">
        <f>IF(検索!K$5=0,Y197,Z197)</f>
        <v>0</v>
      </c>
      <c r="AJ197" s="13">
        <f>IF(検索!K$7=0,AF197,AG197)</f>
        <v>0</v>
      </c>
      <c r="AK197" s="20">
        <f>IF(IF(検索!J$5="00000",AH197,IF(検索!K$4=0,AH197+AI197,AH197*AI197)*IF(AND(検索!K$6=1,検索!J$7&lt;&gt;"00000"),AJ197,1)+IF(AND(検索!K$6=0,検索!J$7&lt;&gt;"00000"),AJ197,0))&gt;0,MAX($AK$2:AK196)+1,0)</f>
        <v>0</v>
      </c>
    </row>
    <row r="198" spans="1:37" ht="12.6" customHeight="1" x14ac:dyDescent="0.15">
      <c r="A198" s="9">
        <v>2075</v>
      </c>
      <c r="B198" s="2" t="s">
        <v>1062</v>
      </c>
      <c r="C198" s="2" t="s">
        <v>1062</v>
      </c>
      <c r="D198" s="2" t="s">
        <v>673</v>
      </c>
      <c r="E198" s="10" t="s">
        <v>91</v>
      </c>
      <c r="F198" s="11" t="s">
        <v>1063</v>
      </c>
      <c r="G198" s="2">
        <v>197</v>
      </c>
      <c r="H198" s="153">
        <f t="shared" si="15"/>
        <v>100000</v>
      </c>
      <c r="I198" s="23"/>
      <c r="J198" s="158">
        <f>IFERROR(INDEX(単価!D$3:G$16,MATCH(D198,単価!B$3:B$16,0),1+((I198&gt;29)+(I198&gt;59)+(I198&gt;89))*INDEX(単価!A:A,MATCH(D198,単価!B:B,0))),0)</f>
        <v>50000</v>
      </c>
      <c r="K198" s="153" t="str">
        <f>IFERROR(INDEX(単価!C:C,MATCH(D198,単価!B:B,0))&amp;IF(INDEX(単価!A:A,MATCH(D198,単価!B:B,0))=1,"（"&amp;INDEX(単価!D$2:G$2,1,1+(I198&gt;29)+(I198&gt;59)+(I198&gt;89))&amp;"）",""),D198)</f>
        <v>居宅介護</v>
      </c>
      <c r="L198" s="2">
        <f t="shared" ca="1" si="16"/>
        <v>2073</v>
      </c>
      <c r="M198" s="14">
        <f>IF(OR(ISERROR(FIND(DBCS(検索!C$3),DBCS(B198))),検索!C$3=""),0,1)</f>
        <v>0</v>
      </c>
      <c r="N198" s="15">
        <f>IF(OR(ISERROR(FIND(DBCS(検索!D$3),DBCS(C198))),検索!D$3=""),0,1)</f>
        <v>0</v>
      </c>
      <c r="O198" s="15">
        <f>IF(OR(ISERROR(FIND(検索!E$3,D198)),検索!E$3=""),0,1)</f>
        <v>0</v>
      </c>
      <c r="P198" s="13">
        <f>IF(OR(ISERROR(FIND(検索!F$3,E198)),検索!F$3=""),0,1)</f>
        <v>0</v>
      </c>
      <c r="Q198" s="13">
        <f>IF(OR(ISERROR(FIND(検索!G$3,F198)),検索!G$3=""),0,1)</f>
        <v>0</v>
      </c>
      <c r="R198" s="13">
        <f>IF(OR(検索!J$3="00000",M198&amp;N198&amp;O198&amp;P198&amp;Q198&lt;&gt;検索!J$3),0,1)</f>
        <v>0</v>
      </c>
      <c r="S198" s="13">
        <f t="shared" si="17"/>
        <v>0</v>
      </c>
      <c r="T198" s="14">
        <f>IF(OR(ISERROR(FIND(DBCS(検索!C$5),DBCS(B198))),検索!C$5=""),0,1)</f>
        <v>0</v>
      </c>
      <c r="U198" s="15">
        <f>IF(OR(ISERROR(FIND(DBCS(検索!D$5),DBCS(C198))),検索!D$5=""),0,1)</f>
        <v>0</v>
      </c>
      <c r="V198" s="15">
        <f>IF(OR(ISERROR(FIND(検索!E$5,D198)),検索!E$5=""),0,1)</f>
        <v>0</v>
      </c>
      <c r="W198" s="15">
        <f>IF(OR(ISERROR(FIND(検索!F$5,E198)),検索!F$5=""),0,1)</f>
        <v>0</v>
      </c>
      <c r="X198" s="15">
        <f>IF(OR(ISERROR(FIND(検索!G$5,F198)),検索!G$5=""),0,1)</f>
        <v>0</v>
      </c>
      <c r="Y198" s="13">
        <f>IF(OR(検索!J$5="00000",T198&amp;U198&amp;V198&amp;W198&amp;X198&lt;&gt;検索!J$5),0,1)</f>
        <v>0</v>
      </c>
      <c r="Z198" s="16">
        <f t="shared" si="18"/>
        <v>0</v>
      </c>
      <c r="AA198" s="13">
        <f>IF(OR(ISERROR(FIND(DBCS(検索!C$7),DBCS(B198))),検索!C$7=""),0,1)</f>
        <v>0</v>
      </c>
      <c r="AB198" s="13">
        <f>IF(OR(ISERROR(FIND(DBCS(検索!D$7),DBCS(C198))),検索!D$7=""),0,1)</f>
        <v>0</v>
      </c>
      <c r="AC198" s="13">
        <f>IF(OR(ISERROR(FIND(検索!E$7,D198)),検索!E$7=""),0,1)</f>
        <v>0</v>
      </c>
      <c r="AD198" s="13">
        <f>IF(OR(ISERROR(FIND(検索!F$7,E198)),検索!F$7=""),0,1)</f>
        <v>0</v>
      </c>
      <c r="AE198" s="13">
        <f>IF(OR(ISERROR(FIND(検索!G$7,F198)),検索!G$7=""),0,1)</f>
        <v>0</v>
      </c>
      <c r="AF198" s="15">
        <f>IF(OR(検索!J$7="00000",AA198&amp;AB198&amp;AC198&amp;AD198&amp;AE198&lt;&gt;検索!J$7),0,1)</f>
        <v>0</v>
      </c>
      <c r="AG198" s="16">
        <f t="shared" si="19"/>
        <v>0</v>
      </c>
      <c r="AH198" s="13">
        <f>IF(検索!K$3=0,R198,S198)</f>
        <v>0</v>
      </c>
      <c r="AI198" s="13">
        <f>IF(検索!K$5=0,Y198,Z198)</f>
        <v>0</v>
      </c>
      <c r="AJ198" s="13">
        <f>IF(検索!K$7=0,AF198,AG198)</f>
        <v>0</v>
      </c>
      <c r="AK198" s="20">
        <f>IF(IF(検索!J$5="00000",AH198,IF(検索!K$4=0,AH198+AI198,AH198*AI198)*IF(AND(検索!K$6=1,検索!J$7&lt;&gt;"00000"),AJ198,1)+IF(AND(検索!K$6=0,検索!J$7&lt;&gt;"00000"),AJ198,0))&gt;0,MAX($AK$2:AK197)+1,0)</f>
        <v>0</v>
      </c>
    </row>
    <row r="199" spans="1:37" ht="12.6" customHeight="1" x14ac:dyDescent="0.15">
      <c r="A199" s="9">
        <v>2087</v>
      </c>
      <c r="B199" s="2" t="s">
        <v>1064</v>
      </c>
      <c r="C199" s="2" t="s">
        <v>446</v>
      </c>
      <c r="D199" s="2" t="s">
        <v>673</v>
      </c>
      <c r="E199" s="10" t="s">
        <v>69</v>
      </c>
      <c r="F199" s="11" t="s">
        <v>1065</v>
      </c>
      <c r="G199" s="2">
        <v>198</v>
      </c>
      <c r="H199" s="153">
        <f t="shared" si="15"/>
        <v>50000</v>
      </c>
      <c r="I199" s="23"/>
      <c r="J199" s="158">
        <f>IFERROR(INDEX(単価!D$3:G$16,MATCH(D199,単価!B$3:B$16,0),1+((I199&gt;29)+(I199&gt;59)+(I199&gt;89))*INDEX(単価!A:A,MATCH(D199,単価!B:B,0))),0)</f>
        <v>50000</v>
      </c>
      <c r="K199" s="153" t="str">
        <f>IFERROR(INDEX(単価!C:C,MATCH(D199,単価!B:B,0))&amp;IF(INDEX(単価!A:A,MATCH(D199,単価!B:B,0))=1,"（"&amp;INDEX(単価!D$2:G$2,1,1+(I199&gt;29)+(I199&gt;59)+(I199&gt;89))&amp;"）",""),D199)</f>
        <v>居宅介護</v>
      </c>
      <c r="L199" s="2">
        <f t="shared" ca="1" si="16"/>
        <v>2084</v>
      </c>
      <c r="M199" s="14">
        <f>IF(OR(ISERROR(FIND(DBCS(検索!C$3),DBCS(B199))),検索!C$3=""),0,1)</f>
        <v>0</v>
      </c>
      <c r="N199" s="15">
        <f>IF(OR(ISERROR(FIND(DBCS(検索!D$3),DBCS(C199))),検索!D$3=""),0,1)</f>
        <v>0</v>
      </c>
      <c r="O199" s="15">
        <f>IF(OR(ISERROR(FIND(検索!E$3,D199)),検索!E$3=""),0,1)</f>
        <v>0</v>
      </c>
      <c r="P199" s="13">
        <f>IF(OR(ISERROR(FIND(検索!F$3,E199)),検索!F$3=""),0,1)</f>
        <v>0</v>
      </c>
      <c r="Q199" s="13">
        <f>IF(OR(ISERROR(FIND(検索!G$3,F199)),検索!G$3=""),0,1)</f>
        <v>0</v>
      </c>
      <c r="R199" s="13">
        <f>IF(OR(検索!J$3="00000",M199&amp;N199&amp;O199&amp;P199&amp;Q199&lt;&gt;検索!J$3),0,1)</f>
        <v>0</v>
      </c>
      <c r="S199" s="13">
        <f t="shared" si="17"/>
        <v>0</v>
      </c>
      <c r="T199" s="14">
        <f>IF(OR(ISERROR(FIND(DBCS(検索!C$5),DBCS(B199))),検索!C$5=""),0,1)</f>
        <v>0</v>
      </c>
      <c r="U199" s="15">
        <f>IF(OR(ISERROR(FIND(DBCS(検索!D$5),DBCS(C199))),検索!D$5=""),0,1)</f>
        <v>0</v>
      </c>
      <c r="V199" s="15">
        <f>IF(OR(ISERROR(FIND(検索!E$5,D199)),検索!E$5=""),0,1)</f>
        <v>0</v>
      </c>
      <c r="W199" s="15">
        <f>IF(OR(ISERROR(FIND(検索!F$5,E199)),検索!F$5=""),0,1)</f>
        <v>0</v>
      </c>
      <c r="X199" s="15">
        <f>IF(OR(ISERROR(FIND(検索!G$5,F199)),検索!G$5=""),0,1)</f>
        <v>0</v>
      </c>
      <c r="Y199" s="13">
        <f>IF(OR(検索!J$5="00000",T199&amp;U199&amp;V199&amp;W199&amp;X199&lt;&gt;検索!J$5),0,1)</f>
        <v>0</v>
      </c>
      <c r="Z199" s="16">
        <f t="shared" si="18"/>
        <v>0</v>
      </c>
      <c r="AA199" s="13">
        <f>IF(OR(ISERROR(FIND(DBCS(検索!C$7),DBCS(B199))),検索!C$7=""),0,1)</f>
        <v>0</v>
      </c>
      <c r="AB199" s="13">
        <f>IF(OR(ISERROR(FIND(DBCS(検索!D$7),DBCS(C199))),検索!D$7=""),0,1)</f>
        <v>0</v>
      </c>
      <c r="AC199" s="13">
        <f>IF(OR(ISERROR(FIND(検索!E$7,D199)),検索!E$7=""),0,1)</f>
        <v>0</v>
      </c>
      <c r="AD199" s="13">
        <f>IF(OR(ISERROR(FIND(検索!F$7,E199)),検索!F$7=""),0,1)</f>
        <v>0</v>
      </c>
      <c r="AE199" s="13">
        <f>IF(OR(ISERROR(FIND(検索!G$7,F199)),検索!G$7=""),0,1)</f>
        <v>0</v>
      </c>
      <c r="AF199" s="15">
        <f>IF(OR(検索!J$7="00000",AA199&amp;AB199&amp;AC199&amp;AD199&amp;AE199&lt;&gt;検索!J$7),0,1)</f>
        <v>0</v>
      </c>
      <c r="AG199" s="16">
        <f t="shared" si="19"/>
        <v>0</v>
      </c>
      <c r="AH199" s="13">
        <f>IF(検索!K$3=0,R199,S199)</f>
        <v>0</v>
      </c>
      <c r="AI199" s="13">
        <f>IF(検索!K$5=0,Y199,Z199)</f>
        <v>0</v>
      </c>
      <c r="AJ199" s="13">
        <f>IF(検索!K$7=0,AF199,AG199)</f>
        <v>0</v>
      </c>
      <c r="AK199" s="20">
        <f>IF(IF(検索!J$5="00000",AH199,IF(検索!K$4=0,AH199+AI199,AH199*AI199)*IF(AND(検索!K$6=1,検索!J$7&lt;&gt;"00000"),AJ199,1)+IF(AND(検索!K$6=0,検索!J$7&lt;&gt;"00000"),AJ199,0))&gt;0,MAX($AK$2:AK198)+1,0)</f>
        <v>0</v>
      </c>
    </row>
    <row r="200" spans="1:37" ht="12.6" customHeight="1" x14ac:dyDescent="0.15">
      <c r="A200" s="9">
        <v>2090</v>
      </c>
      <c r="B200" s="2" t="s">
        <v>1066</v>
      </c>
      <c r="C200" s="2" t="s">
        <v>628</v>
      </c>
      <c r="D200" s="2" t="s">
        <v>673</v>
      </c>
      <c r="E200" s="10" t="s">
        <v>107</v>
      </c>
      <c r="F200" s="11" t="s">
        <v>1067</v>
      </c>
      <c r="G200" s="2">
        <v>199</v>
      </c>
      <c r="H200" s="153">
        <f t="shared" si="15"/>
        <v>50000</v>
      </c>
      <c r="I200" s="23"/>
      <c r="J200" s="158">
        <f>IFERROR(INDEX(単価!D$3:G$16,MATCH(D200,単価!B$3:B$16,0),1+((I200&gt;29)+(I200&gt;59)+(I200&gt;89))*INDEX(単価!A:A,MATCH(D200,単価!B:B,0))),0)</f>
        <v>50000</v>
      </c>
      <c r="K200" s="153" t="str">
        <f>IFERROR(INDEX(単価!C:C,MATCH(D200,単価!B:B,0))&amp;IF(INDEX(単価!A:A,MATCH(D200,単価!B:B,0))=1,"（"&amp;INDEX(単価!D$2:G$2,1,1+(I200&gt;29)+(I200&gt;59)+(I200&gt;89))&amp;"）",""),D200)</f>
        <v>居宅介護</v>
      </c>
      <c r="L200" s="2">
        <f t="shared" ca="1" si="16"/>
        <v>2097</v>
      </c>
      <c r="M200" s="14">
        <f>IF(OR(ISERROR(FIND(DBCS(検索!C$3),DBCS(B200))),検索!C$3=""),0,1)</f>
        <v>0</v>
      </c>
      <c r="N200" s="15">
        <f>IF(OR(ISERROR(FIND(DBCS(検索!D$3),DBCS(C200))),検索!D$3=""),0,1)</f>
        <v>0</v>
      </c>
      <c r="O200" s="15">
        <f>IF(OR(ISERROR(FIND(検索!E$3,D200)),検索!E$3=""),0,1)</f>
        <v>0</v>
      </c>
      <c r="P200" s="13">
        <f>IF(OR(ISERROR(FIND(検索!F$3,E200)),検索!F$3=""),0,1)</f>
        <v>0</v>
      </c>
      <c r="Q200" s="13">
        <f>IF(OR(ISERROR(FIND(検索!G$3,F200)),検索!G$3=""),0,1)</f>
        <v>0</v>
      </c>
      <c r="R200" s="13">
        <f>IF(OR(検索!J$3="00000",M200&amp;N200&amp;O200&amp;P200&amp;Q200&lt;&gt;検索!J$3),0,1)</f>
        <v>0</v>
      </c>
      <c r="S200" s="13">
        <f t="shared" si="17"/>
        <v>0</v>
      </c>
      <c r="T200" s="14">
        <f>IF(OR(ISERROR(FIND(DBCS(検索!C$5),DBCS(B200))),検索!C$5=""),0,1)</f>
        <v>0</v>
      </c>
      <c r="U200" s="15">
        <f>IF(OR(ISERROR(FIND(DBCS(検索!D$5),DBCS(C200))),検索!D$5=""),0,1)</f>
        <v>0</v>
      </c>
      <c r="V200" s="15">
        <f>IF(OR(ISERROR(FIND(検索!E$5,D200)),検索!E$5=""),0,1)</f>
        <v>0</v>
      </c>
      <c r="W200" s="15">
        <f>IF(OR(ISERROR(FIND(検索!F$5,E200)),検索!F$5=""),0,1)</f>
        <v>0</v>
      </c>
      <c r="X200" s="15">
        <f>IF(OR(ISERROR(FIND(検索!G$5,F200)),検索!G$5=""),0,1)</f>
        <v>0</v>
      </c>
      <c r="Y200" s="13">
        <f>IF(OR(検索!J$5="00000",T200&amp;U200&amp;V200&amp;W200&amp;X200&lt;&gt;検索!J$5),0,1)</f>
        <v>0</v>
      </c>
      <c r="Z200" s="16">
        <f t="shared" si="18"/>
        <v>0</v>
      </c>
      <c r="AA200" s="13">
        <f>IF(OR(ISERROR(FIND(DBCS(検索!C$7),DBCS(B200))),検索!C$7=""),0,1)</f>
        <v>0</v>
      </c>
      <c r="AB200" s="13">
        <f>IF(OR(ISERROR(FIND(DBCS(検索!D$7),DBCS(C200))),検索!D$7=""),0,1)</f>
        <v>0</v>
      </c>
      <c r="AC200" s="13">
        <f>IF(OR(ISERROR(FIND(検索!E$7,D200)),検索!E$7=""),0,1)</f>
        <v>0</v>
      </c>
      <c r="AD200" s="13">
        <f>IF(OR(ISERROR(FIND(検索!F$7,E200)),検索!F$7=""),0,1)</f>
        <v>0</v>
      </c>
      <c r="AE200" s="13">
        <f>IF(OR(ISERROR(FIND(検索!G$7,F200)),検索!G$7=""),0,1)</f>
        <v>0</v>
      </c>
      <c r="AF200" s="15">
        <f>IF(OR(検索!J$7="00000",AA200&amp;AB200&amp;AC200&amp;AD200&amp;AE200&lt;&gt;検索!J$7),0,1)</f>
        <v>0</v>
      </c>
      <c r="AG200" s="16">
        <f t="shared" si="19"/>
        <v>0</v>
      </c>
      <c r="AH200" s="13">
        <f>IF(検索!K$3=0,R200,S200)</f>
        <v>0</v>
      </c>
      <c r="AI200" s="13">
        <f>IF(検索!K$5=0,Y200,Z200)</f>
        <v>0</v>
      </c>
      <c r="AJ200" s="13">
        <f>IF(検索!K$7=0,AF200,AG200)</f>
        <v>0</v>
      </c>
      <c r="AK200" s="20">
        <f>IF(IF(検索!J$5="00000",AH200,IF(検索!K$4=0,AH200+AI200,AH200*AI200)*IF(AND(検索!K$6=1,検索!J$7&lt;&gt;"00000"),AJ200,1)+IF(AND(検索!K$6=0,検索!J$7&lt;&gt;"00000"),AJ200,0))&gt;0,MAX($AK$2:AK199)+1,0)</f>
        <v>0</v>
      </c>
    </row>
    <row r="201" spans="1:37" ht="12.6" customHeight="1" x14ac:dyDescent="0.15">
      <c r="A201" s="9">
        <v>2108</v>
      </c>
      <c r="B201" s="2" t="s">
        <v>409</v>
      </c>
      <c r="C201" s="2" t="s">
        <v>410</v>
      </c>
      <c r="D201" s="2" t="s">
        <v>673</v>
      </c>
      <c r="E201" s="10" t="s">
        <v>58</v>
      </c>
      <c r="F201" s="11" t="s">
        <v>1068</v>
      </c>
      <c r="G201" s="2">
        <v>200</v>
      </c>
      <c r="H201" s="153">
        <f t="shared" si="15"/>
        <v>50000</v>
      </c>
      <c r="I201" s="23"/>
      <c r="J201" s="158">
        <f>IFERROR(INDEX(単価!D$3:G$16,MATCH(D201,単価!B$3:B$16,0),1+((I201&gt;29)+(I201&gt;59)+(I201&gt;89))*INDEX(単価!A:A,MATCH(D201,単価!B:B,0))),0)</f>
        <v>50000</v>
      </c>
      <c r="K201" s="153" t="str">
        <f>IFERROR(INDEX(単価!C:C,MATCH(D201,単価!B:B,0))&amp;IF(INDEX(単価!A:A,MATCH(D201,単価!B:B,0))=1,"（"&amp;INDEX(単価!D$2:G$2,1,1+(I201&gt;29)+(I201&gt;59)+(I201&gt;89))&amp;"）",""),D201)</f>
        <v>居宅介護</v>
      </c>
      <c r="L201" s="2">
        <f t="shared" ca="1" si="16"/>
        <v>2102</v>
      </c>
      <c r="M201" s="14">
        <f>IF(OR(ISERROR(FIND(DBCS(検索!C$3),DBCS(B201))),検索!C$3=""),0,1)</f>
        <v>0</v>
      </c>
      <c r="N201" s="15">
        <f>IF(OR(ISERROR(FIND(DBCS(検索!D$3),DBCS(C201))),検索!D$3=""),0,1)</f>
        <v>0</v>
      </c>
      <c r="O201" s="15">
        <f>IF(OR(ISERROR(FIND(検索!E$3,D201)),検索!E$3=""),0,1)</f>
        <v>0</v>
      </c>
      <c r="P201" s="13">
        <f>IF(OR(ISERROR(FIND(検索!F$3,E201)),検索!F$3=""),0,1)</f>
        <v>0</v>
      </c>
      <c r="Q201" s="13">
        <f>IF(OR(ISERROR(FIND(検索!G$3,F201)),検索!G$3=""),0,1)</f>
        <v>0</v>
      </c>
      <c r="R201" s="13">
        <f>IF(OR(検索!J$3="00000",M201&amp;N201&amp;O201&amp;P201&amp;Q201&lt;&gt;検索!J$3),0,1)</f>
        <v>0</v>
      </c>
      <c r="S201" s="13">
        <f t="shared" si="17"/>
        <v>0</v>
      </c>
      <c r="T201" s="14">
        <f>IF(OR(ISERROR(FIND(DBCS(検索!C$5),DBCS(B201))),検索!C$5=""),0,1)</f>
        <v>0</v>
      </c>
      <c r="U201" s="15">
        <f>IF(OR(ISERROR(FIND(DBCS(検索!D$5),DBCS(C201))),検索!D$5=""),0,1)</f>
        <v>0</v>
      </c>
      <c r="V201" s="15">
        <f>IF(OR(ISERROR(FIND(検索!E$5,D201)),検索!E$5=""),0,1)</f>
        <v>0</v>
      </c>
      <c r="W201" s="15">
        <f>IF(OR(ISERROR(FIND(検索!F$5,E201)),検索!F$5=""),0,1)</f>
        <v>0</v>
      </c>
      <c r="X201" s="15">
        <f>IF(OR(ISERROR(FIND(検索!G$5,F201)),検索!G$5=""),0,1)</f>
        <v>0</v>
      </c>
      <c r="Y201" s="13">
        <f>IF(OR(検索!J$5="00000",T201&amp;U201&amp;V201&amp;W201&amp;X201&lt;&gt;検索!J$5),0,1)</f>
        <v>0</v>
      </c>
      <c r="Z201" s="16">
        <f t="shared" si="18"/>
        <v>0</v>
      </c>
      <c r="AA201" s="13">
        <f>IF(OR(ISERROR(FIND(DBCS(検索!C$7),DBCS(B201))),検索!C$7=""),0,1)</f>
        <v>0</v>
      </c>
      <c r="AB201" s="13">
        <f>IF(OR(ISERROR(FIND(DBCS(検索!D$7),DBCS(C201))),検索!D$7=""),0,1)</f>
        <v>0</v>
      </c>
      <c r="AC201" s="13">
        <f>IF(OR(ISERROR(FIND(検索!E$7,D201)),検索!E$7=""),0,1)</f>
        <v>0</v>
      </c>
      <c r="AD201" s="13">
        <f>IF(OR(ISERROR(FIND(検索!F$7,E201)),検索!F$7=""),0,1)</f>
        <v>0</v>
      </c>
      <c r="AE201" s="13">
        <f>IF(OR(ISERROR(FIND(検索!G$7,F201)),検索!G$7=""),0,1)</f>
        <v>0</v>
      </c>
      <c r="AF201" s="15">
        <f>IF(OR(検索!J$7="00000",AA201&amp;AB201&amp;AC201&amp;AD201&amp;AE201&lt;&gt;検索!J$7),0,1)</f>
        <v>0</v>
      </c>
      <c r="AG201" s="16">
        <f t="shared" si="19"/>
        <v>0</v>
      </c>
      <c r="AH201" s="13">
        <f>IF(検索!K$3=0,R201,S201)</f>
        <v>0</v>
      </c>
      <c r="AI201" s="13">
        <f>IF(検索!K$5=0,Y201,Z201)</f>
        <v>0</v>
      </c>
      <c r="AJ201" s="13">
        <f>IF(検索!K$7=0,AF201,AG201)</f>
        <v>0</v>
      </c>
      <c r="AK201" s="20">
        <f>IF(IF(検索!J$5="00000",AH201,IF(検索!K$4=0,AH201+AI201,AH201*AI201)*IF(AND(検索!K$6=1,検索!J$7&lt;&gt;"00000"),AJ201,1)+IF(AND(検索!K$6=0,検索!J$7&lt;&gt;"00000"),AJ201,0))&gt;0,MAX($AK$2:AK200)+1,0)</f>
        <v>0</v>
      </c>
    </row>
    <row r="202" spans="1:37" ht="12.6" customHeight="1" x14ac:dyDescent="0.15">
      <c r="A202" s="9">
        <v>2115</v>
      </c>
      <c r="B202" s="2" t="s">
        <v>1069</v>
      </c>
      <c r="C202" s="2" t="s">
        <v>603</v>
      </c>
      <c r="D202" s="2" t="s">
        <v>673</v>
      </c>
      <c r="E202" s="10" t="s">
        <v>559</v>
      </c>
      <c r="F202" s="11" t="s">
        <v>1070</v>
      </c>
      <c r="G202" s="2">
        <v>201</v>
      </c>
      <c r="H202" s="153">
        <f t="shared" si="15"/>
        <v>50000</v>
      </c>
      <c r="I202" s="23"/>
      <c r="J202" s="158">
        <f>IFERROR(INDEX(単価!D$3:G$16,MATCH(D202,単価!B$3:B$16,0),1+((I202&gt;29)+(I202&gt;59)+(I202&gt;89))*INDEX(単価!A:A,MATCH(D202,単価!B:B,0))),0)</f>
        <v>50000</v>
      </c>
      <c r="K202" s="153" t="str">
        <f>IFERROR(INDEX(単価!C:C,MATCH(D202,単価!B:B,0))&amp;IF(INDEX(単価!A:A,MATCH(D202,単価!B:B,0))=1,"（"&amp;INDEX(単価!D$2:G$2,1,1+(I202&gt;29)+(I202&gt;59)+(I202&gt;89))&amp;"）",""),D202)</f>
        <v>居宅介護</v>
      </c>
      <c r="L202" s="2">
        <f t="shared" ca="1" si="16"/>
        <v>2110</v>
      </c>
      <c r="M202" s="14">
        <f>IF(OR(ISERROR(FIND(DBCS(検索!C$3),DBCS(B202))),検索!C$3=""),0,1)</f>
        <v>0</v>
      </c>
      <c r="N202" s="15">
        <f>IF(OR(ISERROR(FIND(DBCS(検索!D$3),DBCS(C202))),検索!D$3=""),0,1)</f>
        <v>0</v>
      </c>
      <c r="O202" s="15">
        <f>IF(OR(ISERROR(FIND(検索!E$3,D202)),検索!E$3=""),0,1)</f>
        <v>0</v>
      </c>
      <c r="P202" s="13">
        <f>IF(OR(ISERROR(FIND(検索!F$3,E202)),検索!F$3=""),0,1)</f>
        <v>0</v>
      </c>
      <c r="Q202" s="13">
        <f>IF(OR(ISERROR(FIND(検索!G$3,F202)),検索!G$3=""),0,1)</f>
        <v>0</v>
      </c>
      <c r="R202" s="13">
        <f>IF(OR(検索!J$3="00000",M202&amp;N202&amp;O202&amp;P202&amp;Q202&lt;&gt;検索!J$3),0,1)</f>
        <v>0</v>
      </c>
      <c r="S202" s="13">
        <f t="shared" si="17"/>
        <v>0</v>
      </c>
      <c r="T202" s="14">
        <f>IF(OR(ISERROR(FIND(DBCS(検索!C$5),DBCS(B202))),検索!C$5=""),0,1)</f>
        <v>0</v>
      </c>
      <c r="U202" s="15">
        <f>IF(OR(ISERROR(FIND(DBCS(検索!D$5),DBCS(C202))),検索!D$5=""),0,1)</f>
        <v>0</v>
      </c>
      <c r="V202" s="15">
        <f>IF(OR(ISERROR(FIND(検索!E$5,D202)),検索!E$5=""),0,1)</f>
        <v>0</v>
      </c>
      <c r="W202" s="15">
        <f>IF(OR(ISERROR(FIND(検索!F$5,E202)),検索!F$5=""),0,1)</f>
        <v>0</v>
      </c>
      <c r="X202" s="15">
        <f>IF(OR(ISERROR(FIND(検索!G$5,F202)),検索!G$5=""),0,1)</f>
        <v>0</v>
      </c>
      <c r="Y202" s="13">
        <f>IF(OR(検索!J$5="00000",T202&amp;U202&amp;V202&amp;W202&amp;X202&lt;&gt;検索!J$5),0,1)</f>
        <v>0</v>
      </c>
      <c r="Z202" s="16">
        <f t="shared" si="18"/>
        <v>0</v>
      </c>
      <c r="AA202" s="13">
        <f>IF(OR(ISERROR(FIND(DBCS(検索!C$7),DBCS(B202))),検索!C$7=""),0,1)</f>
        <v>0</v>
      </c>
      <c r="AB202" s="13">
        <f>IF(OR(ISERROR(FIND(DBCS(検索!D$7),DBCS(C202))),検索!D$7=""),0,1)</f>
        <v>0</v>
      </c>
      <c r="AC202" s="13">
        <f>IF(OR(ISERROR(FIND(検索!E$7,D202)),検索!E$7=""),0,1)</f>
        <v>0</v>
      </c>
      <c r="AD202" s="13">
        <f>IF(OR(ISERROR(FIND(検索!F$7,E202)),検索!F$7=""),0,1)</f>
        <v>0</v>
      </c>
      <c r="AE202" s="13">
        <f>IF(OR(ISERROR(FIND(検索!G$7,F202)),検索!G$7=""),0,1)</f>
        <v>0</v>
      </c>
      <c r="AF202" s="15">
        <f>IF(OR(検索!J$7="00000",AA202&amp;AB202&amp;AC202&amp;AD202&amp;AE202&lt;&gt;検索!J$7),0,1)</f>
        <v>0</v>
      </c>
      <c r="AG202" s="16">
        <f t="shared" si="19"/>
        <v>0</v>
      </c>
      <c r="AH202" s="13">
        <f>IF(検索!K$3=0,R202,S202)</f>
        <v>0</v>
      </c>
      <c r="AI202" s="13">
        <f>IF(検索!K$5=0,Y202,Z202)</f>
        <v>0</v>
      </c>
      <c r="AJ202" s="13">
        <f>IF(検索!K$7=0,AF202,AG202)</f>
        <v>0</v>
      </c>
      <c r="AK202" s="20">
        <f>IF(IF(検索!J$5="00000",AH202,IF(検索!K$4=0,AH202+AI202,AH202*AI202)*IF(AND(検索!K$6=1,検索!J$7&lt;&gt;"00000"),AJ202,1)+IF(AND(検索!K$6=0,検索!J$7&lt;&gt;"00000"),AJ202,0))&gt;0,MAX($AK$2:AK201)+1,0)</f>
        <v>0</v>
      </c>
    </row>
    <row r="203" spans="1:37" ht="12.6" customHeight="1" x14ac:dyDescent="0.15">
      <c r="A203" s="9">
        <v>2125</v>
      </c>
      <c r="B203" s="2" t="s">
        <v>1071</v>
      </c>
      <c r="C203" s="2" t="s">
        <v>402</v>
      </c>
      <c r="D203" s="2" t="s">
        <v>673</v>
      </c>
      <c r="E203" s="10" t="s">
        <v>108</v>
      </c>
      <c r="F203" s="11" t="s">
        <v>1072</v>
      </c>
      <c r="G203" s="2">
        <v>202</v>
      </c>
      <c r="H203" s="153">
        <f t="shared" si="15"/>
        <v>150000</v>
      </c>
      <c r="I203" s="23"/>
      <c r="J203" s="158">
        <f>IFERROR(INDEX(単価!D$3:G$16,MATCH(D203,単価!B$3:B$16,0),1+((I203&gt;29)+(I203&gt;59)+(I203&gt;89))*INDEX(単価!A:A,MATCH(D203,単価!B:B,0))),0)</f>
        <v>50000</v>
      </c>
      <c r="K203" s="153" t="str">
        <f>IFERROR(INDEX(単価!C:C,MATCH(D203,単価!B:B,0))&amp;IF(INDEX(単価!A:A,MATCH(D203,単価!B:B,0))=1,"（"&amp;INDEX(単価!D$2:G$2,1,1+(I203&gt;29)+(I203&gt;59)+(I203&gt;89))&amp;"）",""),D203)</f>
        <v>居宅介護</v>
      </c>
      <c r="L203" s="2">
        <f t="shared" ca="1" si="16"/>
        <v>2127</v>
      </c>
      <c r="M203" s="14">
        <f>IF(OR(ISERROR(FIND(DBCS(検索!C$3),DBCS(B203))),検索!C$3=""),0,1)</f>
        <v>0</v>
      </c>
      <c r="N203" s="15">
        <f>IF(OR(ISERROR(FIND(DBCS(検索!D$3),DBCS(C203))),検索!D$3=""),0,1)</f>
        <v>0</v>
      </c>
      <c r="O203" s="15">
        <f>IF(OR(ISERROR(FIND(検索!E$3,D203)),検索!E$3=""),0,1)</f>
        <v>0</v>
      </c>
      <c r="P203" s="13">
        <f>IF(OR(ISERROR(FIND(検索!F$3,E203)),検索!F$3=""),0,1)</f>
        <v>0</v>
      </c>
      <c r="Q203" s="13">
        <f>IF(OR(ISERROR(FIND(検索!G$3,F203)),検索!G$3=""),0,1)</f>
        <v>0</v>
      </c>
      <c r="R203" s="13">
        <f>IF(OR(検索!J$3="00000",M203&amp;N203&amp;O203&amp;P203&amp;Q203&lt;&gt;検索!J$3),0,1)</f>
        <v>0</v>
      </c>
      <c r="S203" s="13">
        <f t="shared" si="17"/>
        <v>0</v>
      </c>
      <c r="T203" s="14">
        <f>IF(OR(ISERROR(FIND(DBCS(検索!C$5),DBCS(B203))),検索!C$5=""),0,1)</f>
        <v>0</v>
      </c>
      <c r="U203" s="15">
        <f>IF(OR(ISERROR(FIND(DBCS(検索!D$5),DBCS(C203))),検索!D$5=""),0,1)</f>
        <v>0</v>
      </c>
      <c r="V203" s="15">
        <f>IF(OR(ISERROR(FIND(検索!E$5,D203)),検索!E$5=""),0,1)</f>
        <v>0</v>
      </c>
      <c r="W203" s="15">
        <f>IF(OR(ISERROR(FIND(検索!F$5,E203)),検索!F$5=""),0,1)</f>
        <v>0</v>
      </c>
      <c r="X203" s="15">
        <f>IF(OR(ISERROR(FIND(検索!G$5,F203)),検索!G$5=""),0,1)</f>
        <v>0</v>
      </c>
      <c r="Y203" s="13">
        <f>IF(OR(検索!J$5="00000",T203&amp;U203&amp;V203&amp;W203&amp;X203&lt;&gt;検索!J$5),0,1)</f>
        <v>0</v>
      </c>
      <c r="Z203" s="16">
        <f t="shared" si="18"/>
        <v>0</v>
      </c>
      <c r="AA203" s="13">
        <f>IF(OR(ISERROR(FIND(DBCS(検索!C$7),DBCS(B203))),検索!C$7=""),0,1)</f>
        <v>0</v>
      </c>
      <c r="AB203" s="13">
        <f>IF(OR(ISERROR(FIND(DBCS(検索!D$7),DBCS(C203))),検索!D$7=""),0,1)</f>
        <v>0</v>
      </c>
      <c r="AC203" s="13">
        <f>IF(OR(ISERROR(FIND(検索!E$7,D203)),検索!E$7=""),0,1)</f>
        <v>0</v>
      </c>
      <c r="AD203" s="13">
        <f>IF(OR(ISERROR(FIND(検索!F$7,E203)),検索!F$7=""),0,1)</f>
        <v>0</v>
      </c>
      <c r="AE203" s="13">
        <f>IF(OR(ISERROR(FIND(検索!G$7,F203)),検索!G$7=""),0,1)</f>
        <v>0</v>
      </c>
      <c r="AF203" s="15">
        <f>IF(OR(検索!J$7="00000",AA203&amp;AB203&amp;AC203&amp;AD203&amp;AE203&lt;&gt;検索!J$7),0,1)</f>
        <v>0</v>
      </c>
      <c r="AG203" s="16">
        <f t="shared" si="19"/>
        <v>0</v>
      </c>
      <c r="AH203" s="13">
        <f>IF(検索!K$3=0,R203,S203)</f>
        <v>0</v>
      </c>
      <c r="AI203" s="13">
        <f>IF(検索!K$5=0,Y203,Z203)</f>
        <v>0</v>
      </c>
      <c r="AJ203" s="13">
        <f>IF(検索!K$7=0,AF203,AG203)</f>
        <v>0</v>
      </c>
      <c r="AK203" s="20">
        <f>IF(IF(検索!J$5="00000",AH203,IF(検索!K$4=0,AH203+AI203,AH203*AI203)*IF(AND(検索!K$6=1,検索!J$7&lt;&gt;"00000"),AJ203,1)+IF(AND(検索!K$6=0,検索!J$7&lt;&gt;"00000"),AJ203,0))&gt;0,MAX($AK$2:AK202)+1,0)</f>
        <v>0</v>
      </c>
    </row>
    <row r="204" spans="1:37" ht="12.6" customHeight="1" x14ac:dyDescent="0.15">
      <c r="A204" s="9">
        <v>2139</v>
      </c>
      <c r="B204" s="2" t="s">
        <v>1073</v>
      </c>
      <c r="C204" s="2" t="s">
        <v>633</v>
      </c>
      <c r="D204" s="2" t="s">
        <v>673</v>
      </c>
      <c r="E204" s="10" t="s">
        <v>90</v>
      </c>
      <c r="F204" s="11" t="s">
        <v>1074</v>
      </c>
      <c r="G204" s="2">
        <v>203</v>
      </c>
      <c r="H204" s="153">
        <f t="shared" si="15"/>
        <v>50000</v>
      </c>
      <c r="I204" s="23"/>
      <c r="J204" s="158">
        <f>IFERROR(INDEX(単価!D$3:G$16,MATCH(D204,単価!B$3:B$16,0),1+((I204&gt;29)+(I204&gt;59)+(I204&gt;89))*INDEX(単価!A:A,MATCH(D204,単価!B:B,0))),0)</f>
        <v>50000</v>
      </c>
      <c r="K204" s="153" t="str">
        <f>IFERROR(INDEX(単価!C:C,MATCH(D204,単価!B:B,0))&amp;IF(INDEX(単価!A:A,MATCH(D204,単価!B:B,0))=1,"（"&amp;INDEX(単価!D$2:G$2,1,1+(I204&gt;29)+(I204&gt;59)+(I204&gt;89))&amp;"）",""),D204)</f>
        <v>居宅介護</v>
      </c>
      <c r="L204" s="2">
        <f t="shared" ca="1" si="16"/>
        <v>2139</v>
      </c>
      <c r="M204" s="14">
        <f>IF(OR(ISERROR(FIND(DBCS(検索!C$3),DBCS(B204))),検索!C$3=""),0,1)</f>
        <v>0</v>
      </c>
      <c r="N204" s="15">
        <f>IF(OR(ISERROR(FIND(DBCS(検索!D$3),DBCS(C204))),検索!D$3=""),0,1)</f>
        <v>0</v>
      </c>
      <c r="O204" s="15">
        <f>IF(OR(ISERROR(FIND(検索!E$3,D204)),検索!E$3=""),0,1)</f>
        <v>0</v>
      </c>
      <c r="P204" s="13">
        <f>IF(OR(ISERROR(FIND(検索!F$3,E204)),検索!F$3=""),0,1)</f>
        <v>0</v>
      </c>
      <c r="Q204" s="13">
        <f>IF(OR(ISERROR(FIND(検索!G$3,F204)),検索!G$3=""),0,1)</f>
        <v>0</v>
      </c>
      <c r="R204" s="13">
        <f>IF(OR(検索!J$3="00000",M204&amp;N204&amp;O204&amp;P204&amp;Q204&lt;&gt;検索!J$3),0,1)</f>
        <v>0</v>
      </c>
      <c r="S204" s="13">
        <f t="shared" si="17"/>
        <v>0</v>
      </c>
      <c r="T204" s="14">
        <f>IF(OR(ISERROR(FIND(DBCS(検索!C$5),DBCS(B204))),検索!C$5=""),0,1)</f>
        <v>0</v>
      </c>
      <c r="U204" s="15">
        <f>IF(OR(ISERROR(FIND(DBCS(検索!D$5),DBCS(C204))),検索!D$5=""),0,1)</f>
        <v>0</v>
      </c>
      <c r="V204" s="15">
        <f>IF(OR(ISERROR(FIND(検索!E$5,D204)),検索!E$5=""),0,1)</f>
        <v>0</v>
      </c>
      <c r="W204" s="15">
        <f>IF(OR(ISERROR(FIND(検索!F$5,E204)),検索!F$5=""),0,1)</f>
        <v>0</v>
      </c>
      <c r="X204" s="15">
        <f>IF(OR(ISERROR(FIND(検索!G$5,F204)),検索!G$5=""),0,1)</f>
        <v>0</v>
      </c>
      <c r="Y204" s="13">
        <f>IF(OR(検索!J$5="00000",T204&amp;U204&amp;V204&amp;W204&amp;X204&lt;&gt;検索!J$5),0,1)</f>
        <v>0</v>
      </c>
      <c r="Z204" s="16">
        <f t="shared" si="18"/>
        <v>0</v>
      </c>
      <c r="AA204" s="13">
        <f>IF(OR(ISERROR(FIND(DBCS(検索!C$7),DBCS(B204))),検索!C$7=""),0,1)</f>
        <v>0</v>
      </c>
      <c r="AB204" s="13">
        <f>IF(OR(ISERROR(FIND(DBCS(検索!D$7),DBCS(C204))),検索!D$7=""),0,1)</f>
        <v>0</v>
      </c>
      <c r="AC204" s="13">
        <f>IF(OR(ISERROR(FIND(検索!E$7,D204)),検索!E$7=""),0,1)</f>
        <v>0</v>
      </c>
      <c r="AD204" s="13">
        <f>IF(OR(ISERROR(FIND(検索!F$7,E204)),検索!F$7=""),0,1)</f>
        <v>0</v>
      </c>
      <c r="AE204" s="13">
        <f>IF(OR(ISERROR(FIND(検索!G$7,F204)),検索!G$7=""),0,1)</f>
        <v>0</v>
      </c>
      <c r="AF204" s="15">
        <f>IF(OR(検索!J$7="00000",AA204&amp;AB204&amp;AC204&amp;AD204&amp;AE204&lt;&gt;検索!J$7),0,1)</f>
        <v>0</v>
      </c>
      <c r="AG204" s="16">
        <f t="shared" si="19"/>
        <v>0</v>
      </c>
      <c r="AH204" s="13">
        <f>IF(検索!K$3=0,R204,S204)</f>
        <v>0</v>
      </c>
      <c r="AI204" s="13">
        <f>IF(検索!K$5=0,Y204,Z204)</f>
        <v>0</v>
      </c>
      <c r="AJ204" s="13">
        <f>IF(検索!K$7=0,AF204,AG204)</f>
        <v>0</v>
      </c>
      <c r="AK204" s="20">
        <f>IF(IF(検索!J$5="00000",AH204,IF(検索!K$4=0,AH204+AI204,AH204*AI204)*IF(AND(検索!K$6=1,検索!J$7&lt;&gt;"00000"),AJ204,1)+IF(AND(検索!K$6=0,検索!J$7&lt;&gt;"00000"),AJ204,0))&gt;0,MAX($AK$2:AK203)+1,0)</f>
        <v>0</v>
      </c>
    </row>
    <row r="205" spans="1:37" ht="12.6" customHeight="1" x14ac:dyDescent="0.15">
      <c r="A205" s="9">
        <v>2141</v>
      </c>
      <c r="B205" s="2" t="s">
        <v>1075</v>
      </c>
      <c r="C205" s="2" t="s">
        <v>645</v>
      </c>
      <c r="D205" s="2" t="s">
        <v>673</v>
      </c>
      <c r="E205" s="10" t="s">
        <v>66</v>
      </c>
      <c r="F205" s="11" t="s">
        <v>1076</v>
      </c>
      <c r="G205" s="2">
        <v>204</v>
      </c>
      <c r="H205" s="153">
        <f t="shared" si="15"/>
        <v>50000</v>
      </c>
      <c r="I205" s="23"/>
      <c r="J205" s="158">
        <f>IFERROR(INDEX(単価!D$3:G$16,MATCH(D205,単価!B$3:B$16,0),1+((I205&gt;29)+(I205&gt;59)+(I205&gt;89))*INDEX(単価!A:A,MATCH(D205,単価!B:B,0))),0)</f>
        <v>50000</v>
      </c>
      <c r="K205" s="153" t="str">
        <f>IFERROR(INDEX(単価!C:C,MATCH(D205,単価!B:B,0))&amp;IF(INDEX(単価!A:A,MATCH(D205,単価!B:B,0))=1,"（"&amp;INDEX(単価!D$2:G$2,1,1+(I205&gt;29)+(I205&gt;59)+(I205&gt;89))&amp;"）",""),D205)</f>
        <v>居宅介護</v>
      </c>
      <c r="L205" s="2">
        <f t="shared" ca="1" si="16"/>
        <v>2145</v>
      </c>
      <c r="M205" s="14">
        <f>IF(OR(ISERROR(FIND(DBCS(検索!C$3),DBCS(B205))),検索!C$3=""),0,1)</f>
        <v>0</v>
      </c>
      <c r="N205" s="15">
        <f>IF(OR(ISERROR(FIND(DBCS(検索!D$3),DBCS(C205))),検索!D$3=""),0,1)</f>
        <v>0</v>
      </c>
      <c r="O205" s="15">
        <f>IF(OR(ISERROR(FIND(検索!E$3,D205)),検索!E$3=""),0,1)</f>
        <v>0</v>
      </c>
      <c r="P205" s="13">
        <f>IF(OR(ISERROR(FIND(検索!F$3,E205)),検索!F$3=""),0,1)</f>
        <v>0</v>
      </c>
      <c r="Q205" s="13">
        <f>IF(OR(ISERROR(FIND(検索!G$3,F205)),検索!G$3=""),0,1)</f>
        <v>0</v>
      </c>
      <c r="R205" s="13">
        <f>IF(OR(検索!J$3="00000",M205&amp;N205&amp;O205&amp;P205&amp;Q205&lt;&gt;検索!J$3),0,1)</f>
        <v>0</v>
      </c>
      <c r="S205" s="13">
        <f t="shared" si="17"/>
        <v>0</v>
      </c>
      <c r="T205" s="14">
        <f>IF(OR(ISERROR(FIND(DBCS(検索!C$5),DBCS(B205))),検索!C$5=""),0,1)</f>
        <v>0</v>
      </c>
      <c r="U205" s="15">
        <f>IF(OR(ISERROR(FIND(DBCS(検索!D$5),DBCS(C205))),検索!D$5=""),0,1)</f>
        <v>0</v>
      </c>
      <c r="V205" s="15">
        <f>IF(OR(ISERROR(FIND(検索!E$5,D205)),検索!E$5=""),0,1)</f>
        <v>0</v>
      </c>
      <c r="W205" s="15">
        <f>IF(OR(ISERROR(FIND(検索!F$5,E205)),検索!F$5=""),0,1)</f>
        <v>0</v>
      </c>
      <c r="X205" s="15">
        <f>IF(OR(ISERROR(FIND(検索!G$5,F205)),検索!G$5=""),0,1)</f>
        <v>0</v>
      </c>
      <c r="Y205" s="13">
        <f>IF(OR(検索!J$5="00000",T205&amp;U205&amp;V205&amp;W205&amp;X205&lt;&gt;検索!J$5),0,1)</f>
        <v>0</v>
      </c>
      <c r="Z205" s="16">
        <f t="shared" si="18"/>
        <v>0</v>
      </c>
      <c r="AA205" s="13">
        <f>IF(OR(ISERROR(FIND(DBCS(検索!C$7),DBCS(B205))),検索!C$7=""),0,1)</f>
        <v>0</v>
      </c>
      <c r="AB205" s="13">
        <f>IF(OR(ISERROR(FIND(DBCS(検索!D$7),DBCS(C205))),検索!D$7=""),0,1)</f>
        <v>0</v>
      </c>
      <c r="AC205" s="13">
        <f>IF(OR(ISERROR(FIND(検索!E$7,D205)),検索!E$7=""),0,1)</f>
        <v>0</v>
      </c>
      <c r="AD205" s="13">
        <f>IF(OR(ISERROR(FIND(検索!F$7,E205)),検索!F$7=""),0,1)</f>
        <v>0</v>
      </c>
      <c r="AE205" s="13">
        <f>IF(OR(ISERROR(FIND(検索!G$7,F205)),検索!G$7=""),0,1)</f>
        <v>0</v>
      </c>
      <c r="AF205" s="15">
        <f>IF(OR(検索!J$7="00000",AA205&amp;AB205&amp;AC205&amp;AD205&amp;AE205&lt;&gt;検索!J$7),0,1)</f>
        <v>0</v>
      </c>
      <c r="AG205" s="16">
        <f t="shared" si="19"/>
        <v>0</v>
      </c>
      <c r="AH205" s="13">
        <f>IF(検索!K$3=0,R205,S205)</f>
        <v>0</v>
      </c>
      <c r="AI205" s="13">
        <f>IF(検索!K$5=0,Y205,Z205)</f>
        <v>0</v>
      </c>
      <c r="AJ205" s="13">
        <f>IF(検索!K$7=0,AF205,AG205)</f>
        <v>0</v>
      </c>
      <c r="AK205" s="20">
        <f>IF(IF(検索!J$5="00000",AH205,IF(検索!K$4=0,AH205+AI205,AH205*AI205)*IF(AND(検索!K$6=1,検索!J$7&lt;&gt;"00000"),AJ205,1)+IF(AND(検索!K$6=0,検索!J$7&lt;&gt;"00000"),AJ205,0))&gt;0,MAX($AK$2:AK204)+1,0)</f>
        <v>0</v>
      </c>
    </row>
    <row r="206" spans="1:37" ht="12.6" customHeight="1" x14ac:dyDescent="0.15">
      <c r="A206" s="9">
        <v>2152</v>
      </c>
      <c r="B206" s="2" t="s">
        <v>1077</v>
      </c>
      <c r="C206" s="2" t="s">
        <v>1078</v>
      </c>
      <c r="D206" s="2" t="s">
        <v>673</v>
      </c>
      <c r="E206" s="10" t="s">
        <v>153</v>
      </c>
      <c r="F206" s="11" t="s">
        <v>1079</v>
      </c>
      <c r="G206" s="2">
        <v>205</v>
      </c>
      <c r="H206" s="153">
        <f t="shared" si="15"/>
        <v>1800000</v>
      </c>
      <c r="I206" s="23"/>
      <c r="J206" s="158">
        <f>IFERROR(INDEX(単価!D$3:G$16,MATCH(D206,単価!B$3:B$16,0),1+((I206&gt;29)+(I206&gt;59)+(I206&gt;89))*INDEX(単価!A:A,MATCH(D206,単価!B:B,0))),0)</f>
        <v>50000</v>
      </c>
      <c r="K206" s="153" t="str">
        <f>IFERROR(INDEX(単価!C:C,MATCH(D206,単価!B:B,0))&amp;IF(INDEX(単価!A:A,MATCH(D206,単価!B:B,0))=1,"（"&amp;INDEX(単価!D$2:G$2,1,1+(I206&gt;29)+(I206&gt;59)+(I206&gt;89))&amp;"）",""),D206)</f>
        <v>居宅介護</v>
      </c>
      <c r="L206" s="2">
        <f t="shared" ca="1" si="16"/>
        <v>2154</v>
      </c>
      <c r="M206" s="14">
        <f>IF(OR(ISERROR(FIND(DBCS(検索!C$3),DBCS(B206))),検索!C$3=""),0,1)</f>
        <v>0</v>
      </c>
      <c r="N206" s="15">
        <f>IF(OR(ISERROR(FIND(DBCS(検索!D$3),DBCS(C206))),検索!D$3=""),0,1)</f>
        <v>0</v>
      </c>
      <c r="O206" s="15">
        <f>IF(OR(ISERROR(FIND(検索!E$3,D206)),検索!E$3=""),0,1)</f>
        <v>0</v>
      </c>
      <c r="P206" s="13">
        <f>IF(OR(ISERROR(FIND(検索!F$3,E206)),検索!F$3=""),0,1)</f>
        <v>0</v>
      </c>
      <c r="Q206" s="13">
        <f>IF(OR(ISERROR(FIND(検索!G$3,F206)),検索!G$3=""),0,1)</f>
        <v>0</v>
      </c>
      <c r="R206" s="13">
        <f>IF(OR(検索!J$3="00000",M206&amp;N206&amp;O206&amp;P206&amp;Q206&lt;&gt;検索!J$3),0,1)</f>
        <v>0</v>
      </c>
      <c r="S206" s="13">
        <f t="shared" si="17"/>
        <v>0</v>
      </c>
      <c r="T206" s="14">
        <f>IF(OR(ISERROR(FIND(DBCS(検索!C$5),DBCS(B206))),検索!C$5=""),0,1)</f>
        <v>0</v>
      </c>
      <c r="U206" s="15">
        <f>IF(OR(ISERROR(FIND(DBCS(検索!D$5),DBCS(C206))),検索!D$5=""),0,1)</f>
        <v>0</v>
      </c>
      <c r="V206" s="15">
        <f>IF(OR(ISERROR(FIND(検索!E$5,D206)),検索!E$5=""),0,1)</f>
        <v>0</v>
      </c>
      <c r="W206" s="15">
        <f>IF(OR(ISERROR(FIND(検索!F$5,E206)),検索!F$5=""),0,1)</f>
        <v>0</v>
      </c>
      <c r="X206" s="15">
        <f>IF(OR(ISERROR(FIND(検索!G$5,F206)),検索!G$5=""),0,1)</f>
        <v>0</v>
      </c>
      <c r="Y206" s="13">
        <f>IF(OR(検索!J$5="00000",T206&amp;U206&amp;V206&amp;W206&amp;X206&lt;&gt;検索!J$5),0,1)</f>
        <v>0</v>
      </c>
      <c r="Z206" s="16">
        <f t="shared" si="18"/>
        <v>0</v>
      </c>
      <c r="AA206" s="13">
        <f>IF(OR(ISERROR(FIND(DBCS(検索!C$7),DBCS(B206))),検索!C$7=""),0,1)</f>
        <v>0</v>
      </c>
      <c r="AB206" s="13">
        <f>IF(OR(ISERROR(FIND(DBCS(検索!D$7),DBCS(C206))),検索!D$7=""),0,1)</f>
        <v>0</v>
      </c>
      <c r="AC206" s="13">
        <f>IF(OR(ISERROR(FIND(検索!E$7,D206)),検索!E$7=""),0,1)</f>
        <v>0</v>
      </c>
      <c r="AD206" s="13">
        <f>IF(OR(ISERROR(FIND(検索!F$7,E206)),検索!F$7=""),0,1)</f>
        <v>0</v>
      </c>
      <c r="AE206" s="13">
        <f>IF(OR(ISERROR(FIND(検索!G$7,F206)),検索!G$7=""),0,1)</f>
        <v>0</v>
      </c>
      <c r="AF206" s="15">
        <f>IF(OR(検索!J$7="00000",AA206&amp;AB206&amp;AC206&amp;AD206&amp;AE206&lt;&gt;検索!J$7),0,1)</f>
        <v>0</v>
      </c>
      <c r="AG206" s="16">
        <f t="shared" si="19"/>
        <v>0</v>
      </c>
      <c r="AH206" s="13">
        <f>IF(検索!K$3=0,R206,S206)</f>
        <v>0</v>
      </c>
      <c r="AI206" s="13">
        <f>IF(検索!K$5=0,Y206,Z206)</f>
        <v>0</v>
      </c>
      <c r="AJ206" s="13">
        <f>IF(検索!K$7=0,AF206,AG206)</f>
        <v>0</v>
      </c>
      <c r="AK206" s="20">
        <f>IF(IF(検索!J$5="00000",AH206,IF(検索!K$4=0,AH206+AI206,AH206*AI206)*IF(AND(検索!K$6=1,検索!J$7&lt;&gt;"00000"),AJ206,1)+IF(AND(検索!K$6=0,検索!J$7&lt;&gt;"00000"),AJ206,0))&gt;0,MAX($AK$2:AK205)+1,0)</f>
        <v>0</v>
      </c>
    </row>
    <row r="207" spans="1:37" ht="12.6" customHeight="1" x14ac:dyDescent="0.15">
      <c r="A207" s="9">
        <v>2163</v>
      </c>
      <c r="B207" s="2" t="s">
        <v>1080</v>
      </c>
      <c r="C207" s="2" t="s">
        <v>643</v>
      </c>
      <c r="D207" s="2" t="s">
        <v>673</v>
      </c>
      <c r="E207" s="10" t="s">
        <v>98</v>
      </c>
      <c r="F207" s="11" t="s">
        <v>1081</v>
      </c>
      <c r="G207" s="2">
        <v>206</v>
      </c>
      <c r="H207" s="153">
        <f t="shared" si="15"/>
        <v>100000</v>
      </c>
      <c r="I207" s="23"/>
      <c r="J207" s="158">
        <f>IFERROR(INDEX(単価!D$3:G$16,MATCH(D207,単価!B$3:B$16,0),1+((I207&gt;29)+(I207&gt;59)+(I207&gt;89))*INDEX(単価!A:A,MATCH(D207,単価!B:B,0))),0)</f>
        <v>50000</v>
      </c>
      <c r="K207" s="153" t="str">
        <f>IFERROR(INDEX(単価!C:C,MATCH(D207,単価!B:B,0))&amp;IF(INDEX(単価!A:A,MATCH(D207,単価!B:B,0))=1,"（"&amp;INDEX(単価!D$2:G$2,1,1+(I207&gt;29)+(I207&gt;59)+(I207&gt;89))&amp;"）",""),D207)</f>
        <v>居宅介護</v>
      </c>
      <c r="L207" s="2">
        <f t="shared" ca="1" si="16"/>
        <v>2162</v>
      </c>
      <c r="M207" s="14">
        <f>IF(OR(ISERROR(FIND(DBCS(検索!C$3),DBCS(B207))),検索!C$3=""),0,1)</f>
        <v>0</v>
      </c>
      <c r="N207" s="15">
        <f>IF(OR(ISERROR(FIND(DBCS(検索!D$3),DBCS(C207))),検索!D$3=""),0,1)</f>
        <v>0</v>
      </c>
      <c r="O207" s="15">
        <f>IF(OR(ISERROR(FIND(検索!E$3,D207)),検索!E$3=""),0,1)</f>
        <v>0</v>
      </c>
      <c r="P207" s="13">
        <f>IF(OR(ISERROR(FIND(検索!F$3,E207)),検索!F$3=""),0,1)</f>
        <v>0</v>
      </c>
      <c r="Q207" s="13">
        <f>IF(OR(ISERROR(FIND(検索!G$3,F207)),検索!G$3=""),0,1)</f>
        <v>0</v>
      </c>
      <c r="R207" s="13">
        <f>IF(OR(検索!J$3="00000",M207&amp;N207&amp;O207&amp;P207&amp;Q207&lt;&gt;検索!J$3),0,1)</f>
        <v>0</v>
      </c>
      <c r="S207" s="13">
        <f t="shared" si="17"/>
        <v>0</v>
      </c>
      <c r="T207" s="14">
        <f>IF(OR(ISERROR(FIND(DBCS(検索!C$5),DBCS(B207))),検索!C$5=""),0,1)</f>
        <v>0</v>
      </c>
      <c r="U207" s="15">
        <f>IF(OR(ISERROR(FIND(DBCS(検索!D$5),DBCS(C207))),検索!D$5=""),0,1)</f>
        <v>0</v>
      </c>
      <c r="V207" s="15">
        <f>IF(OR(ISERROR(FIND(検索!E$5,D207)),検索!E$5=""),0,1)</f>
        <v>0</v>
      </c>
      <c r="W207" s="15">
        <f>IF(OR(ISERROR(FIND(検索!F$5,E207)),検索!F$5=""),0,1)</f>
        <v>0</v>
      </c>
      <c r="X207" s="15">
        <f>IF(OR(ISERROR(FIND(検索!G$5,F207)),検索!G$5=""),0,1)</f>
        <v>0</v>
      </c>
      <c r="Y207" s="13">
        <f>IF(OR(検索!J$5="00000",T207&amp;U207&amp;V207&amp;W207&amp;X207&lt;&gt;検索!J$5),0,1)</f>
        <v>0</v>
      </c>
      <c r="Z207" s="16">
        <f t="shared" si="18"/>
        <v>0</v>
      </c>
      <c r="AA207" s="13">
        <f>IF(OR(ISERROR(FIND(DBCS(検索!C$7),DBCS(B207))),検索!C$7=""),0,1)</f>
        <v>0</v>
      </c>
      <c r="AB207" s="13">
        <f>IF(OR(ISERROR(FIND(DBCS(検索!D$7),DBCS(C207))),検索!D$7=""),0,1)</f>
        <v>0</v>
      </c>
      <c r="AC207" s="13">
        <f>IF(OR(ISERROR(FIND(検索!E$7,D207)),検索!E$7=""),0,1)</f>
        <v>0</v>
      </c>
      <c r="AD207" s="13">
        <f>IF(OR(ISERROR(FIND(検索!F$7,E207)),検索!F$7=""),0,1)</f>
        <v>0</v>
      </c>
      <c r="AE207" s="13">
        <f>IF(OR(ISERROR(FIND(検索!G$7,F207)),検索!G$7=""),0,1)</f>
        <v>0</v>
      </c>
      <c r="AF207" s="15">
        <f>IF(OR(検索!J$7="00000",AA207&amp;AB207&amp;AC207&amp;AD207&amp;AE207&lt;&gt;検索!J$7),0,1)</f>
        <v>0</v>
      </c>
      <c r="AG207" s="16">
        <f t="shared" si="19"/>
        <v>0</v>
      </c>
      <c r="AH207" s="13">
        <f>IF(検索!K$3=0,R207,S207)</f>
        <v>0</v>
      </c>
      <c r="AI207" s="13">
        <f>IF(検索!K$5=0,Y207,Z207)</f>
        <v>0</v>
      </c>
      <c r="AJ207" s="13">
        <f>IF(検索!K$7=0,AF207,AG207)</f>
        <v>0</v>
      </c>
      <c r="AK207" s="20">
        <f>IF(IF(検索!J$5="00000",AH207,IF(検索!K$4=0,AH207+AI207,AH207*AI207)*IF(AND(検索!K$6=1,検索!J$7&lt;&gt;"00000"),AJ207,1)+IF(AND(検索!K$6=0,検索!J$7&lt;&gt;"00000"),AJ207,0))&gt;0,MAX($AK$2:AK206)+1,0)</f>
        <v>0</v>
      </c>
    </row>
    <row r="208" spans="1:37" ht="12.6" customHeight="1" x14ac:dyDescent="0.15">
      <c r="A208" s="9">
        <v>2171</v>
      </c>
      <c r="B208" s="2" t="s">
        <v>1082</v>
      </c>
      <c r="C208" s="2" t="s">
        <v>627</v>
      </c>
      <c r="D208" s="2" t="s">
        <v>673</v>
      </c>
      <c r="E208" s="10" t="s">
        <v>113</v>
      </c>
      <c r="F208" s="11" t="s">
        <v>1083</v>
      </c>
      <c r="G208" s="2">
        <v>207</v>
      </c>
      <c r="H208" s="153">
        <f t="shared" si="15"/>
        <v>50000</v>
      </c>
      <c r="I208" s="23"/>
      <c r="J208" s="158">
        <f>IFERROR(INDEX(単価!D$3:G$16,MATCH(D208,単価!B$3:B$16,0),1+((I208&gt;29)+(I208&gt;59)+(I208&gt;89))*INDEX(単価!A:A,MATCH(D208,単価!B:B,0))),0)</f>
        <v>50000</v>
      </c>
      <c r="K208" s="153" t="str">
        <f>IFERROR(INDEX(単価!C:C,MATCH(D208,単価!B:B,0))&amp;IF(INDEX(単価!A:A,MATCH(D208,単価!B:B,0))=1,"（"&amp;INDEX(単価!D$2:G$2,1,1+(I208&gt;29)+(I208&gt;59)+(I208&gt;89))&amp;"）",""),D208)</f>
        <v>居宅介護</v>
      </c>
      <c r="L208" s="2">
        <f t="shared" ca="1" si="16"/>
        <v>2177</v>
      </c>
      <c r="M208" s="14">
        <f>IF(OR(ISERROR(FIND(DBCS(検索!C$3),DBCS(B208))),検索!C$3=""),0,1)</f>
        <v>0</v>
      </c>
      <c r="N208" s="15">
        <f>IF(OR(ISERROR(FIND(DBCS(検索!D$3),DBCS(C208))),検索!D$3=""),0,1)</f>
        <v>0</v>
      </c>
      <c r="O208" s="15">
        <f>IF(OR(ISERROR(FIND(検索!E$3,D208)),検索!E$3=""),0,1)</f>
        <v>0</v>
      </c>
      <c r="P208" s="13">
        <f>IF(OR(ISERROR(FIND(検索!F$3,E208)),検索!F$3=""),0,1)</f>
        <v>0</v>
      </c>
      <c r="Q208" s="13">
        <f>IF(OR(ISERROR(FIND(検索!G$3,F208)),検索!G$3=""),0,1)</f>
        <v>0</v>
      </c>
      <c r="R208" s="13">
        <f>IF(OR(検索!J$3="00000",M208&amp;N208&amp;O208&amp;P208&amp;Q208&lt;&gt;検索!J$3),0,1)</f>
        <v>0</v>
      </c>
      <c r="S208" s="13">
        <f t="shared" si="17"/>
        <v>0</v>
      </c>
      <c r="T208" s="14">
        <f>IF(OR(ISERROR(FIND(DBCS(検索!C$5),DBCS(B208))),検索!C$5=""),0,1)</f>
        <v>0</v>
      </c>
      <c r="U208" s="15">
        <f>IF(OR(ISERROR(FIND(DBCS(検索!D$5),DBCS(C208))),検索!D$5=""),0,1)</f>
        <v>0</v>
      </c>
      <c r="V208" s="15">
        <f>IF(OR(ISERROR(FIND(検索!E$5,D208)),検索!E$5=""),0,1)</f>
        <v>0</v>
      </c>
      <c r="W208" s="15">
        <f>IF(OR(ISERROR(FIND(検索!F$5,E208)),検索!F$5=""),0,1)</f>
        <v>0</v>
      </c>
      <c r="X208" s="15">
        <f>IF(OR(ISERROR(FIND(検索!G$5,F208)),検索!G$5=""),0,1)</f>
        <v>0</v>
      </c>
      <c r="Y208" s="13">
        <f>IF(OR(検索!J$5="00000",T208&amp;U208&amp;V208&amp;W208&amp;X208&lt;&gt;検索!J$5),0,1)</f>
        <v>0</v>
      </c>
      <c r="Z208" s="16">
        <f t="shared" si="18"/>
        <v>0</v>
      </c>
      <c r="AA208" s="13">
        <f>IF(OR(ISERROR(FIND(DBCS(検索!C$7),DBCS(B208))),検索!C$7=""),0,1)</f>
        <v>0</v>
      </c>
      <c r="AB208" s="13">
        <f>IF(OR(ISERROR(FIND(DBCS(検索!D$7),DBCS(C208))),検索!D$7=""),0,1)</f>
        <v>0</v>
      </c>
      <c r="AC208" s="13">
        <f>IF(OR(ISERROR(FIND(検索!E$7,D208)),検索!E$7=""),0,1)</f>
        <v>0</v>
      </c>
      <c r="AD208" s="13">
        <f>IF(OR(ISERROR(FIND(検索!F$7,E208)),検索!F$7=""),0,1)</f>
        <v>0</v>
      </c>
      <c r="AE208" s="13">
        <f>IF(OR(ISERROR(FIND(検索!G$7,F208)),検索!G$7=""),0,1)</f>
        <v>0</v>
      </c>
      <c r="AF208" s="15">
        <f>IF(OR(検索!J$7="00000",AA208&amp;AB208&amp;AC208&amp;AD208&amp;AE208&lt;&gt;検索!J$7),0,1)</f>
        <v>0</v>
      </c>
      <c r="AG208" s="16">
        <f t="shared" si="19"/>
        <v>0</v>
      </c>
      <c r="AH208" s="13">
        <f>IF(検索!K$3=0,R208,S208)</f>
        <v>0</v>
      </c>
      <c r="AI208" s="13">
        <f>IF(検索!K$5=0,Y208,Z208)</f>
        <v>0</v>
      </c>
      <c r="AJ208" s="13">
        <f>IF(検索!K$7=0,AF208,AG208)</f>
        <v>0</v>
      </c>
      <c r="AK208" s="20">
        <f>IF(IF(検索!J$5="00000",AH208,IF(検索!K$4=0,AH208+AI208,AH208*AI208)*IF(AND(検索!K$6=1,検索!J$7&lt;&gt;"00000"),AJ208,1)+IF(AND(検索!K$6=0,検索!J$7&lt;&gt;"00000"),AJ208,0))&gt;0,MAX($AK$2:AK207)+1,0)</f>
        <v>0</v>
      </c>
    </row>
    <row r="209" spans="1:37" ht="12.6" customHeight="1" x14ac:dyDescent="0.15">
      <c r="A209" s="9">
        <v>2184</v>
      </c>
      <c r="B209" s="2" t="s">
        <v>514</v>
      </c>
      <c r="C209" s="2" t="s">
        <v>515</v>
      </c>
      <c r="D209" s="2" t="s">
        <v>673</v>
      </c>
      <c r="E209" s="10" t="s">
        <v>516</v>
      </c>
      <c r="F209" s="11" t="s">
        <v>1084</v>
      </c>
      <c r="G209" s="2">
        <v>208</v>
      </c>
      <c r="H209" s="153">
        <f t="shared" si="15"/>
        <v>50000</v>
      </c>
      <c r="I209" s="23"/>
      <c r="J209" s="158">
        <f>IFERROR(INDEX(単価!D$3:G$16,MATCH(D209,単価!B$3:B$16,0),1+((I209&gt;29)+(I209&gt;59)+(I209&gt;89))*INDEX(単価!A:A,MATCH(D209,単価!B:B,0))),0)</f>
        <v>50000</v>
      </c>
      <c r="K209" s="153" t="str">
        <f>IFERROR(INDEX(単価!C:C,MATCH(D209,単価!B:B,0))&amp;IF(INDEX(単価!A:A,MATCH(D209,単価!B:B,0))=1,"（"&amp;INDEX(単価!D$2:G$2,1,1+(I209&gt;29)+(I209&gt;59)+(I209&gt;89))&amp;"）",""),D209)</f>
        <v>居宅介護</v>
      </c>
      <c r="L209" s="2">
        <f t="shared" ca="1" si="16"/>
        <v>2180</v>
      </c>
      <c r="M209" s="14">
        <f>IF(OR(ISERROR(FIND(DBCS(検索!C$3),DBCS(B209))),検索!C$3=""),0,1)</f>
        <v>0</v>
      </c>
      <c r="N209" s="15">
        <f>IF(OR(ISERROR(FIND(DBCS(検索!D$3),DBCS(C209))),検索!D$3=""),0,1)</f>
        <v>0</v>
      </c>
      <c r="O209" s="15">
        <f>IF(OR(ISERROR(FIND(検索!E$3,D209)),検索!E$3=""),0,1)</f>
        <v>0</v>
      </c>
      <c r="P209" s="13">
        <f>IF(OR(ISERROR(FIND(検索!F$3,E209)),検索!F$3=""),0,1)</f>
        <v>0</v>
      </c>
      <c r="Q209" s="13">
        <f>IF(OR(ISERROR(FIND(検索!G$3,F209)),検索!G$3=""),0,1)</f>
        <v>0</v>
      </c>
      <c r="R209" s="13">
        <f>IF(OR(検索!J$3="00000",M209&amp;N209&amp;O209&amp;P209&amp;Q209&lt;&gt;検索!J$3),0,1)</f>
        <v>0</v>
      </c>
      <c r="S209" s="13">
        <f t="shared" si="17"/>
        <v>0</v>
      </c>
      <c r="T209" s="14">
        <f>IF(OR(ISERROR(FIND(DBCS(検索!C$5),DBCS(B209))),検索!C$5=""),0,1)</f>
        <v>0</v>
      </c>
      <c r="U209" s="15">
        <f>IF(OR(ISERROR(FIND(DBCS(検索!D$5),DBCS(C209))),検索!D$5=""),0,1)</f>
        <v>0</v>
      </c>
      <c r="V209" s="15">
        <f>IF(OR(ISERROR(FIND(検索!E$5,D209)),検索!E$5=""),0,1)</f>
        <v>0</v>
      </c>
      <c r="W209" s="15">
        <f>IF(OR(ISERROR(FIND(検索!F$5,E209)),検索!F$5=""),0,1)</f>
        <v>0</v>
      </c>
      <c r="X209" s="15">
        <f>IF(OR(ISERROR(FIND(検索!G$5,F209)),検索!G$5=""),0,1)</f>
        <v>0</v>
      </c>
      <c r="Y209" s="13">
        <f>IF(OR(検索!J$5="00000",T209&amp;U209&amp;V209&amp;W209&amp;X209&lt;&gt;検索!J$5),0,1)</f>
        <v>0</v>
      </c>
      <c r="Z209" s="16">
        <f t="shared" si="18"/>
        <v>0</v>
      </c>
      <c r="AA209" s="13">
        <f>IF(OR(ISERROR(FIND(DBCS(検索!C$7),DBCS(B209))),検索!C$7=""),0,1)</f>
        <v>0</v>
      </c>
      <c r="AB209" s="13">
        <f>IF(OR(ISERROR(FIND(DBCS(検索!D$7),DBCS(C209))),検索!D$7=""),0,1)</f>
        <v>0</v>
      </c>
      <c r="AC209" s="13">
        <f>IF(OR(ISERROR(FIND(検索!E$7,D209)),検索!E$7=""),0,1)</f>
        <v>0</v>
      </c>
      <c r="AD209" s="13">
        <f>IF(OR(ISERROR(FIND(検索!F$7,E209)),検索!F$7=""),0,1)</f>
        <v>0</v>
      </c>
      <c r="AE209" s="13">
        <f>IF(OR(ISERROR(FIND(検索!G$7,F209)),検索!G$7=""),0,1)</f>
        <v>0</v>
      </c>
      <c r="AF209" s="15">
        <f>IF(OR(検索!J$7="00000",AA209&amp;AB209&amp;AC209&amp;AD209&amp;AE209&lt;&gt;検索!J$7),0,1)</f>
        <v>0</v>
      </c>
      <c r="AG209" s="16">
        <f t="shared" si="19"/>
        <v>0</v>
      </c>
      <c r="AH209" s="13">
        <f>IF(検索!K$3=0,R209,S209)</f>
        <v>0</v>
      </c>
      <c r="AI209" s="13">
        <f>IF(検索!K$5=0,Y209,Z209)</f>
        <v>0</v>
      </c>
      <c r="AJ209" s="13">
        <f>IF(検索!K$7=0,AF209,AG209)</f>
        <v>0</v>
      </c>
      <c r="AK209" s="20">
        <f>IF(IF(検索!J$5="00000",AH209,IF(検索!K$4=0,AH209+AI209,AH209*AI209)*IF(AND(検索!K$6=1,検索!J$7&lt;&gt;"00000"),AJ209,1)+IF(AND(検索!K$6=0,検索!J$7&lt;&gt;"00000"),AJ209,0))&gt;0,MAX($AK$2:AK208)+1,0)</f>
        <v>0</v>
      </c>
    </row>
    <row r="210" spans="1:37" ht="12.6" customHeight="1" x14ac:dyDescent="0.15">
      <c r="A210" s="9">
        <v>2196</v>
      </c>
      <c r="B210" s="2" t="s">
        <v>1085</v>
      </c>
      <c r="C210" s="2" t="s">
        <v>441</v>
      </c>
      <c r="D210" s="2" t="s">
        <v>673</v>
      </c>
      <c r="E210" s="10" t="s">
        <v>48</v>
      </c>
      <c r="F210" s="11" t="s">
        <v>1086</v>
      </c>
      <c r="G210" s="2">
        <v>209</v>
      </c>
      <c r="H210" s="153">
        <f t="shared" si="15"/>
        <v>50000</v>
      </c>
      <c r="I210" s="23"/>
      <c r="J210" s="158">
        <f>IFERROR(INDEX(単価!D$3:G$16,MATCH(D210,単価!B$3:B$16,0),1+((I210&gt;29)+(I210&gt;59)+(I210&gt;89))*INDEX(単価!A:A,MATCH(D210,単価!B:B,0))),0)</f>
        <v>50000</v>
      </c>
      <c r="K210" s="153" t="str">
        <f>IFERROR(INDEX(単価!C:C,MATCH(D210,単価!B:B,0))&amp;IF(INDEX(単価!A:A,MATCH(D210,単価!B:B,0))=1,"（"&amp;INDEX(単価!D$2:G$2,1,1+(I210&gt;29)+(I210&gt;59)+(I210&gt;89))&amp;"）",""),D210)</f>
        <v>居宅介護</v>
      </c>
      <c r="L210" s="2">
        <f t="shared" ca="1" si="16"/>
        <v>2195</v>
      </c>
      <c r="M210" s="14">
        <f>IF(OR(ISERROR(FIND(DBCS(検索!C$3),DBCS(B210))),検索!C$3=""),0,1)</f>
        <v>0</v>
      </c>
      <c r="N210" s="15">
        <f>IF(OR(ISERROR(FIND(DBCS(検索!D$3),DBCS(C210))),検索!D$3=""),0,1)</f>
        <v>0</v>
      </c>
      <c r="O210" s="15">
        <f>IF(OR(ISERROR(FIND(検索!E$3,D210)),検索!E$3=""),0,1)</f>
        <v>0</v>
      </c>
      <c r="P210" s="13">
        <f>IF(OR(ISERROR(FIND(検索!F$3,E210)),検索!F$3=""),0,1)</f>
        <v>0</v>
      </c>
      <c r="Q210" s="13">
        <f>IF(OR(ISERROR(FIND(検索!G$3,F210)),検索!G$3=""),0,1)</f>
        <v>0</v>
      </c>
      <c r="R210" s="13">
        <f>IF(OR(検索!J$3="00000",M210&amp;N210&amp;O210&amp;P210&amp;Q210&lt;&gt;検索!J$3),0,1)</f>
        <v>0</v>
      </c>
      <c r="S210" s="13">
        <f t="shared" si="17"/>
        <v>0</v>
      </c>
      <c r="T210" s="14">
        <f>IF(OR(ISERROR(FIND(DBCS(検索!C$5),DBCS(B210))),検索!C$5=""),0,1)</f>
        <v>0</v>
      </c>
      <c r="U210" s="15">
        <f>IF(OR(ISERROR(FIND(DBCS(検索!D$5),DBCS(C210))),検索!D$5=""),0,1)</f>
        <v>0</v>
      </c>
      <c r="V210" s="15">
        <f>IF(OR(ISERROR(FIND(検索!E$5,D210)),検索!E$5=""),0,1)</f>
        <v>0</v>
      </c>
      <c r="W210" s="15">
        <f>IF(OR(ISERROR(FIND(検索!F$5,E210)),検索!F$5=""),0,1)</f>
        <v>0</v>
      </c>
      <c r="X210" s="15">
        <f>IF(OR(ISERROR(FIND(検索!G$5,F210)),検索!G$5=""),0,1)</f>
        <v>0</v>
      </c>
      <c r="Y210" s="13">
        <f>IF(OR(検索!J$5="00000",T210&amp;U210&amp;V210&amp;W210&amp;X210&lt;&gt;検索!J$5),0,1)</f>
        <v>0</v>
      </c>
      <c r="Z210" s="16">
        <f t="shared" si="18"/>
        <v>0</v>
      </c>
      <c r="AA210" s="13">
        <f>IF(OR(ISERROR(FIND(DBCS(検索!C$7),DBCS(B210))),検索!C$7=""),0,1)</f>
        <v>0</v>
      </c>
      <c r="AB210" s="13">
        <f>IF(OR(ISERROR(FIND(DBCS(検索!D$7),DBCS(C210))),検索!D$7=""),0,1)</f>
        <v>0</v>
      </c>
      <c r="AC210" s="13">
        <f>IF(OR(ISERROR(FIND(検索!E$7,D210)),検索!E$7=""),0,1)</f>
        <v>0</v>
      </c>
      <c r="AD210" s="13">
        <f>IF(OR(ISERROR(FIND(検索!F$7,E210)),検索!F$7=""),0,1)</f>
        <v>0</v>
      </c>
      <c r="AE210" s="13">
        <f>IF(OR(ISERROR(FIND(検索!G$7,F210)),検索!G$7=""),0,1)</f>
        <v>0</v>
      </c>
      <c r="AF210" s="15">
        <f>IF(OR(検索!J$7="00000",AA210&amp;AB210&amp;AC210&amp;AD210&amp;AE210&lt;&gt;検索!J$7),0,1)</f>
        <v>0</v>
      </c>
      <c r="AG210" s="16">
        <f t="shared" si="19"/>
        <v>0</v>
      </c>
      <c r="AH210" s="13">
        <f>IF(検索!K$3=0,R210,S210)</f>
        <v>0</v>
      </c>
      <c r="AI210" s="13">
        <f>IF(検索!K$5=0,Y210,Z210)</f>
        <v>0</v>
      </c>
      <c r="AJ210" s="13">
        <f>IF(検索!K$7=0,AF210,AG210)</f>
        <v>0</v>
      </c>
      <c r="AK210" s="20">
        <f>IF(IF(検索!J$5="00000",AH210,IF(検索!K$4=0,AH210+AI210,AH210*AI210)*IF(AND(検索!K$6=1,検索!J$7&lt;&gt;"00000"),AJ210,1)+IF(AND(検索!K$6=0,検索!J$7&lt;&gt;"00000"),AJ210,0))&gt;0,MAX($AK$2:AK209)+1,0)</f>
        <v>0</v>
      </c>
    </row>
    <row r="211" spans="1:37" ht="12.6" customHeight="1" x14ac:dyDescent="0.15">
      <c r="A211" s="9">
        <v>2208</v>
      </c>
      <c r="B211" s="2" t="s">
        <v>1087</v>
      </c>
      <c r="C211" s="2" t="s">
        <v>1088</v>
      </c>
      <c r="D211" s="2" t="s">
        <v>673</v>
      </c>
      <c r="E211" s="10" t="s">
        <v>109</v>
      </c>
      <c r="F211" s="11" t="s">
        <v>1089</v>
      </c>
      <c r="G211" s="2">
        <v>210</v>
      </c>
      <c r="H211" s="153">
        <f t="shared" si="15"/>
        <v>50000</v>
      </c>
      <c r="I211" s="23"/>
      <c r="J211" s="158">
        <f>IFERROR(INDEX(単価!D$3:G$16,MATCH(D211,単価!B$3:B$16,0),1+((I211&gt;29)+(I211&gt;59)+(I211&gt;89))*INDEX(単価!A:A,MATCH(D211,単価!B:B,0))),0)</f>
        <v>50000</v>
      </c>
      <c r="K211" s="153" t="str">
        <f>IFERROR(INDEX(単価!C:C,MATCH(D211,単価!B:B,0))&amp;IF(INDEX(単価!A:A,MATCH(D211,単価!B:B,0))=1,"（"&amp;INDEX(単価!D$2:G$2,1,1+(I211&gt;29)+(I211&gt;59)+(I211&gt;89))&amp;"）",""),D211)</f>
        <v>居宅介護</v>
      </c>
      <c r="L211" s="2">
        <f t="shared" ca="1" si="16"/>
        <v>2209</v>
      </c>
      <c r="M211" s="14">
        <f>IF(OR(ISERROR(FIND(DBCS(検索!C$3),DBCS(B211))),検索!C$3=""),0,1)</f>
        <v>0</v>
      </c>
      <c r="N211" s="15">
        <f>IF(OR(ISERROR(FIND(DBCS(検索!D$3),DBCS(C211))),検索!D$3=""),0,1)</f>
        <v>0</v>
      </c>
      <c r="O211" s="15">
        <f>IF(OR(ISERROR(FIND(検索!E$3,D211)),検索!E$3=""),0,1)</f>
        <v>0</v>
      </c>
      <c r="P211" s="13">
        <f>IF(OR(ISERROR(FIND(検索!F$3,E211)),検索!F$3=""),0,1)</f>
        <v>0</v>
      </c>
      <c r="Q211" s="13">
        <f>IF(OR(ISERROR(FIND(検索!G$3,F211)),検索!G$3=""),0,1)</f>
        <v>0</v>
      </c>
      <c r="R211" s="13">
        <f>IF(OR(検索!J$3="00000",M211&amp;N211&amp;O211&amp;P211&amp;Q211&lt;&gt;検索!J$3),0,1)</f>
        <v>0</v>
      </c>
      <c r="S211" s="13">
        <f t="shared" si="17"/>
        <v>0</v>
      </c>
      <c r="T211" s="14">
        <f>IF(OR(ISERROR(FIND(DBCS(検索!C$5),DBCS(B211))),検索!C$5=""),0,1)</f>
        <v>0</v>
      </c>
      <c r="U211" s="15">
        <f>IF(OR(ISERROR(FIND(DBCS(検索!D$5),DBCS(C211))),検索!D$5=""),0,1)</f>
        <v>0</v>
      </c>
      <c r="V211" s="15">
        <f>IF(OR(ISERROR(FIND(検索!E$5,D211)),検索!E$5=""),0,1)</f>
        <v>0</v>
      </c>
      <c r="W211" s="15">
        <f>IF(OR(ISERROR(FIND(検索!F$5,E211)),検索!F$5=""),0,1)</f>
        <v>0</v>
      </c>
      <c r="X211" s="15">
        <f>IF(OR(ISERROR(FIND(検索!G$5,F211)),検索!G$5=""),0,1)</f>
        <v>0</v>
      </c>
      <c r="Y211" s="13">
        <f>IF(OR(検索!J$5="00000",T211&amp;U211&amp;V211&amp;W211&amp;X211&lt;&gt;検索!J$5),0,1)</f>
        <v>0</v>
      </c>
      <c r="Z211" s="16">
        <f t="shared" si="18"/>
        <v>0</v>
      </c>
      <c r="AA211" s="13">
        <f>IF(OR(ISERROR(FIND(DBCS(検索!C$7),DBCS(B211))),検索!C$7=""),0,1)</f>
        <v>0</v>
      </c>
      <c r="AB211" s="13">
        <f>IF(OR(ISERROR(FIND(DBCS(検索!D$7),DBCS(C211))),検索!D$7=""),0,1)</f>
        <v>0</v>
      </c>
      <c r="AC211" s="13">
        <f>IF(OR(ISERROR(FIND(検索!E$7,D211)),検索!E$7=""),0,1)</f>
        <v>0</v>
      </c>
      <c r="AD211" s="13">
        <f>IF(OR(ISERROR(FIND(検索!F$7,E211)),検索!F$7=""),0,1)</f>
        <v>0</v>
      </c>
      <c r="AE211" s="13">
        <f>IF(OR(ISERROR(FIND(検索!G$7,F211)),検索!G$7=""),0,1)</f>
        <v>0</v>
      </c>
      <c r="AF211" s="15">
        <f>IF(OR(検索!J$7="00000",AA211&amp;AB211&amp;AC211&amp;AD211&amp;AE211&lt;&gt;検索!J$7),0,1)</f>
        <v>0</v>
      </c>
      <c r="AG211" s="16">
        <f t="shared" si="19"/>
        <v>0</v>
      </c>
      <c r="AH211" s="13">
        <f>IF(検索!K$3=0,R211,S211)</f>
        <v>0</v>
      </c>
      <c r="AI211" s="13">
        <f>IF(検索!K$5=0,Y211,Z211)</f>
        <v>0</v>
      </c>
      <c r="AJ211" s="13">
        <f>IF(検索!K$7=0,AF211,AG211)</f>
        <v>0</v>
      </c>
      <c r="AK211" s="20">
        <f>IF(IF(検索!J$5="00000",AH211,IF(検索!K$4=0,AH211+AI211,AH211*AI211)*IF(AND(検索!K$6=1,検索!J$7&lt;&gt;"00000"),AJ211,1)+IF(AND(検索!K$6=0,検索!J$7&lt;&gt;"00000"),AJ211,0))&gt;0,MAX($AK$2:AK210)+1,0)</f>
        <v>0</v>
      </c>
    </row>
    <row r="212" spans="1:37" ht="12.6" customHeight="1" x14ac:dyDescent="0.15">
      <c r="A212" s="9">
        <v>2217</v>
      </c>
      <c r="B212" s="2" t="s">
        <v>1090</v>
      </c>
      <c r="C212" s="2" t="s">
        <v>1091</v>
      </c>
      <c r="D212" s="2" t="s">
        <v>673</v>
      </c>
      <c r="E212" s="10" t="s">
        <v>140</v>
      </c>
      <c r="F212" s="11" t="s">
        <v>1092</v>
      </c>
      <c r="G212" s="2">
        <v>211</v>
      </c>
      <c r="H212" s="153">
        <f t="shared" si="15"/>
        <v>100000</v>
      </c>
      <c r="I212" s="23"/>
      <c r="J212" s="158">
        <f>IFERROR(INDEX(単価!D$3:G$16,MATCH(D212,単価!B$3:B$16,0),1+((I212&gt;29)+(I212&gt;59)+(I212&gt;89))*INDEX(単価!A:A,MATCH(D212,単価!B:B,0))),0)</f>
        <v>50000</v>
      </c>
      <c r="K212" s="153" t="str">
        <f>IFERROR(INDEX(単価!C:C,MATCH(D212,単価!B:B,0))&amp;IF(INDEX(単価!A:A,MATCH(D212,単価!B:B,0))=1,"（"&amp;INDEX(単価!D$2:G$2,1,1+(I212&gt;29)+(I212&gt;59)+(I212&gt;89))&amp;"）",""),D212)</f>
        <v>居宅介護</v>
      </c>
      <c r="L212" s="2">
        <f t="shared" ca="1" si="16"/>
        <v>2218</v>
      </c>
      <c r="M212" s="14">
        <f>IF(OR(ISERROR(FIND(DBCS(検索!C$3),DBCS(B212))),検索!C$3=""),0,1)</f>
        <v>0</v>
      </c>
      <c r="N212" s="15">
        <f>IF(OR(ISERROR(FIND(DBCS(検索!D$3),DBCS(C212))),検索!D$3=""),0,1)</f>
        <v>0</v>
      </c>
      <c r="O212" s="15">
        <f>IF(OR(ISERROR(FIND(検索!E$3,D212)),検索!E$3=""),0,1)</f>
        <v>0</v>
      </c>
      <c r="P212" s="13">
        <f>IF(OR(ISERROR(FIND(検索!F$3,E212)),検索!F$3=""),0,1)</f>
        <v>0</v>
      </c>
      <c r="Q212" s="13">
        <f>IF(OR(ISERROR(FIND(検索!G$3,F212)),検索!G$3=""),0,1)</f>
        <v>0</v>
      </c>
      <c r="R212" s="13">
        <f>IF(OR(検索!J$3="00000",M212&amp;N212&amp;O212&amp;P212&amp;Q212&lt;&gt;検索!J$3),0,1)</f>
        <v>0</v>
      </c>
      <c r="S212" s="13">
        <f t="shared" si="17"/>
        <v>0</v>
      </c>
      <c r="T212" s="14">
        <f>IF(OR(ISERROR(FIND(DBCS(検索!C$5),DBCS(B212))),検索!C$5=""),0,1)</f>
        <v>0</v>
      </c>
      <c r="U212" s="15">
        <f>IF(OR(ISERROR(FIND(DBCS(検索!D$5),DBCS(C212))),検索!D$5=""),0,1)</f>
        <v>0</v>
      </c>
      <c r="V212" s="15">
        <f>IF(OR(ISERROR(FIND(検索!E$5,D212)),検索!E$5=""),0,1)</f>
        <v>0</v>
      </c>
      <c r="W212" s="15">
        <f>IF(OR(ISERROR(FIND(検索!F$5,E212)),検索!F$5=""),0,1)</f>
        <v>0</v>
      </c>
      <c r="X212" s="15">
        <f>IF(OR(ISERROR(FIND(検索!G$5,F212)),検索!G$5=""),0,1)</f>
        <v>0</v>
      </c>
      <c r="Y212" s="13">
        <f>IF(OR(検索!J$5="00000",T212&amp;U212&amp;V212&amp;W212&amp;X212&lt;&gt;検索!J$5),0,1)</f>
        <v>0</v>
      </c>
      <c r="Z212" s="16">
        <f t="shared" si="18"/>
        <v>0</v>
      </c>
      <c r="AA212" s="13">
        <f>IF(OR(ISERROR(FIND(DBCS(検索!C$7),DBCS(B212))),検索!C$7=""),0,1)</f>
        <v>0</v>
      </c>
      <c r="AB212" s="13">
        <f>IF(OR(ISERROR(FIND(DBCS(検索!D$7),DBCS(C212))),検索!D$7=""),0,1)</f>
        <v>0</v>
      </c>
      <c r="AC212" s="13">
        <f>IF(OR(ISERROR(FIND(検索!E$7,D212)),検索!E$7=""),0,1)</f>
        <v>0</v>
      </c>
      <c r="AD212" s="13">
        <f>IF(OR(ISERROR(FIND(検索!F$7,E212)),検索!F$7=""),0,1)</f>
        <v>0</v>
      </c>
      <c r="AE212" s="13">
        <f>IF(OR(ISERROR(FIND(検索!G$7,F212)),検索!G$7=""),0,1)</f>
        <v>0</v>
      </c>
      <c r="AF212" s="15">
        <f>IF(OR(検索!J$7="00000",AA212&amp;AB212&amp;AC212&amp;AD212&amp;AE212&lt;&gt;検索!J$7),0,1)</f>
        <v>0</v>
      </c>
      <c r="AG212" s="16">
        <f t="shared" si="19"/>
        <v>0</v>
      </c>
      <c r="AH212" s="13">
        <f>IF(検索!K$3=0,R212,S212)</f>
        <v>0</v>
      </c>
      <c r="AI212" s="13">
        <f>IF(検索!K$5=0,Y212,Z212)</f>
        <v>0</v>
      </c>
      <c r="AJ212" s="13">
        <f>IF(検索!K$7=0,AF212,AG212)</f>
        <v>0</v>
      </c>
      <c r="AK212" s="20">
        <f>IF(IF(検索!J$5="00000",AH212,IF(検索!K$4=0,AH212+AI212,AH212*AI212)*IF(AND(検索!K$6=1,検索!J$7&lt;&gt;"00000"),AJ212,1)+IF(AND(検索!K$6=0,検索!J$7&lt;&gt;"00000"),AJ212,0))&gt;0,MAX($AK$2:AK211)+1,0)</f>
        <v>0</v>
      </c>
    </row>
    <row r="213" spans="1:37" ht="12.6" customHeight="1" x14ac:dyDescent="0.15">
      <c r="A213" s="9">
        <v>2222</v>
      </c>
      <c r="B213" s="2" t="s">
        <v>1093</v>
      </c>
      <c r="C213" s="2" t="s">
        <v>121</v>
      </c>
      <c r="D213" s="2" t="s">
        <v>673</v>
      </c>
      <c r="E213" s="10" t="s">
        <v>166</v>
      </c>
      <c r="F213" s="11" t="s">
        <v>1094</v>
      </c>
      <c r="G213" s="2">
        <v>212</v>
      </c>
      <c r="H213" s="153">
        <f t="shared" si="15"/>
        <v>100000</v>
      </c>
      <c r="I213" s="23"/>
      <c r="J213" s="158">
        <f>IFERROR(INDEX(単価!D$3:G$16,MATCH(D213,単価!B$3:B$16,0),1+((I213&gt;29)+(I213&gt;59)+(I213&gt;89))*INDEX(単価!A:A,MATCH(D213,単価!B:B,0))),0)</f>
        <v>50000</v>
      </c>
      <c r="K213" s="153" t="str">
        <f>IFERROR(INDEX(単価!C:C,MATCH(D213,単価!B:B,0))&amp;IF(INDEX(単価!A:A,MATCH(D213,単価!B:B,0))=1,"（"&amp;INDEX(単価!D$2:G$2,1,1+(I213&gt;29)+(I213&gt;59)+(I213&gt;89))&amp;"）",""),D213)</f>
        <v>居宅介護</v>
      </c>
      <c r="L213" s="2">
        <f t="shared" ca="1" si="16"/>
        <v>2223</v>
      </c>
      <c r="M213" s="14">
        <f>IF(OR(ISERROR(FIND(DBCS(検索!C$3),DBCS(B213))),検索!C$3=""),0,1)</f>
        <v>0</v>
      </c>
      <c r="N213" s="15">
        <f>IF(OR(ISERROR(FIND(DBCS(検索!D$3),DBCS(C213))),検索!D$3=""),0,1)</f>
        <v>0</v>
      </c>
      <c r="O213" s="15">
        <f>IF(OR(ISERROR(FIND(検索!E$3,D213)),検索!E$3=""),0,1)</f>
        <v>0</v>
      </c>
      <c r="P213" s="13">
        <f>IF(OR(ISERROR(FIND(検索!F$3,E213)),検索!F$3=""),0,1)</f>
        <v>0</v>
      </c>
      <c r="Q213" s="13">
        <f>IF(OR(ISERROR(FIND(検索!G$3,F213)),検索!G$3=""),0,1)</f>
        <v>0</v>
      </c>
      <c r="R213" s="13">
        <f>IF(OR(検索!J$3="00000",M213&amp;N213&amp;O213&amp;P213&amp;Q213&lt;&gt;検索!J$3),0,1)</f>
        <v>0</v>
      </c>
      <c r="S213" s="13">
        <f t="shared" si="17"/>
        <v>0</v>
      </c>
      <c r="T213" s="14">
        <f>IF(OR(ISERROR(FIND(DBCS(検索!C$5),DBCS(B213))),検索!C$5=""),0,1)</f>
        <v>0</v>
      </c>
      <c r="U213" s="15">
        <f>IF(OR(ISERROR(FIND(DBCS(検索!D$5),DBCS(C213))),検索!D$5=""),0,1)</f>
        <v>0</v>
      </c>
      <c r="V213" s="15">
        <f>IF(OR(ISERROR(FIND(検索!E$5,D213)),検索!E$5=""),0,1)</f>
        <v>0</v>
      </c>
      <c r="W213" s="15">
        <f>IF(OR(ISERROR(FIND(検索!F$5,E213)),検索!F$5=""),0,1)</f>
        <v>0</v>
      </c>
      <c r="X213" s="15">
        <f>IF(OR(ISERROR(FIND(検索!G$5,F213)),検索!G$5=""),0,1)</f>
        <v>0</v>
      </c>
      <c r="Y213" s="13">
        <f>IF(OR(検索!J$5="00000",T213&amp;U213&amp;V213&amp;W213&amp;X213&lt;&gt;検索!J$5),0,1)</f>
        <v>0</v>
      </c>
      <c r="Z213" s="16">
        <f t="shared" si="18"/>
        <v>0</v>
      </c>
      <c r="AA213" s="13">
        <f>IF(OR(ISERROR(FIND(DBCS(検索!C$7),DBCS(B213))),検索!C$7=""),0,1)</f>
        <v>0</v>
      </c>
      <c r="AB213" s="13">
        <f>IF(OR(ISERROR(FIND(DBCS(検索!D$7),DBCS(C213))),検索!D$7=""),0,1)</f>
        <v>0</v>
      </c>
      <c r="AC213" s="13">
        <f>IF(OR(ISERROR(FIND(検索!E$7,D213)),検索!E$7=""),0,1)</f>
        <v>0</v>
      </c>
      <c r="AD213" s="13">
        <f>IF(OR(ISERROR(FIND(検索!F$7,E213)),検索!F$7=""),0,1)</f>
        <v>0</v>
      </c>
      <c r="AE213" s="13">
        <f>IF(OR(ISERROR(FIND(検索!G$7,F213)),検索!G$7=""),0,1)</f>
        <v>0</v>
      </c>
      <c r="AF213" s="15">
        <f>IF(OR(検索!J$7="00000",AA213&amp;AB213&amp;AC213&amp;AD213&amp;AE213&lt;&gt;検索!J$7),0,1)</f>
        <v>0</v>
      </c>
      <c r="AG213" s="16">
        <f t="shared" si="19"/>
        <v>0</v>
      </c>
      <c r="AH213" s="13">
        <f>IF(検索!K$3=0,R213,S213)</f>
        <v>0</v>
      </c>
      <c r="AI213" s="13">
        <f>IF(検索!K$5=0,Y213,Z213)</f>
        <v>0</v>
      </c>
      <c r="AJ213" s="13">
        <f>IF(検索!K$7=0,AF213,AG213)</f>
        <v>0</v>
      </c>
      <c r="AK213" s="20">
        <f>IF(IF(検索!J$5="00000",AH213,IF(検索!K$4=0,AH213+AI213,AH213*AI213)*IF(AND(検索!K$6=1,検索!J$7&lt;&gt;"00000"),AJ213,1)+IF(AND(検索!K$6=0,検索!J$7&lt;&gt;"00000"),AJ213,0))&gt;0,MAX($AK$2:AK212)+1,0)</f>
        <v>0</v>
      </c>
    </row>
    <row r="214" spans="1:37" ht="12.6" customHeight="1" x14ac:dyDescent="0.15">
      <c r="A214" s="9">
        <v>2236</v>
      </c>
      <c r="B214" s="2" t="s">
        <v>1095</v>
      </c>
      <c r="C214" s="2" t="s">
        <v>640</v>
      </c>
      <c r="D214" s="2" t="s">
        <v>673</v>
      </c>
      <c r="E214" s="10" t="s">
        <v>98</v>
      </c>
      <c r="F214" s="11" t="s">
        <v>1096</v>
      </c>
      <c r="G214" s="2">
        <v>213</v>
      </c>
      <c r="H214" s="153">
        <f t="shared" si="15"/>
        <v>50000</v>
      </c>
      <c r="I214" s="23"/>
      <c r="J214" s="158">
        <f>IFERROR(INDEX(単価!D$3:G$16,MATCH(D214,単価!B$3:B$16,0),1+((I214&gt;29)+(I214&gt;59)+(I214&gt;89))*INDEX(単価!A:A,MATCH(D214,単価!B:B,0))),0)</f>
        <v>50000</v>
      </c>
      <c r="K214" s="153" t="str">
        <f>IFERROR(INDEX(単価!C:C,MATCH(D214,単価!B:B,0))&amp;IF(INDEX(単価!A:A,MATCH(D214,単価!B:B,0))=1,"（"&amp;INDEX(単価!D$2:G$2,1,1+(I214&gt;29)+(I214&gt;59)+(I214&gt;89))&amp;"）",""),D214)</f>
        <v>居宅介護</v>
      </c>
      <c r="L214" s="2">
        <f t="shared" ca="1" si="16"/>
        <v>2238</v>
      </c>
      <c r="M214" s="14">
        <f>IF(OR(ISERROR(FIND(DBCS(検索!C$3),DBCS(B214))),検索!C$3=""),0,1)</f>
        <v>0</v>
      </c>
      <c r="N214" s="15">
        <f>IF(OR(ISERROR(FIND(DBCS(検索!D$3),DBCS(C214))),検索!D$3=""),0,1)</f>
        <v>0</v>
      </c>
      <c r="O214" s="15">
        <f>IF(OR(ISERROR(FIND(検索!E$3,D214)),検索!E$3=""),0,1)</f>
        <v>0</v>
      </c>
      <c r="P214" s="13">
        <f>IF(OR(ISERROR(FIND(検索!F$3,E214)),検索!F$3=""),0,1)</f>
        <v>0</v>
      </c>
      <c r="Q214" s="13">
        <f>IF(OR(ISERROR(FIND(検索!G$3,F214)),検索!G$3=""),0,1)</f>
        <v>0</v>
      </c>
      <c r="R214" s="13">
        <f>IF(OR(検索!J$3="00000",M214&amp;N214&amp;O214&amp;P214&amp;Q214&lt;&gt;検索!J$3),0,1)</f>
        <v>0</v>
      </c>
      <c r="S214" s="13">
        <f t="shared" si="17"/>
        <v>0</v>
      </c>
      <c r="T214" s="14">
        <f>IF(OR(ISERROR(FIND(DBCS(検索!C$5),DBCS(B214))),検索!C$5=""),0,1)</f>
        <v>0</v>
      </c>
      <c r="U214" s="15">
        <f>IF(OR(ISERROR(FIND(DBCS(検索!D$5),DBCS(C214))),検索!D$5=""),0,1)</f>
        <v>0</v>
      </c>
      <c r="V214" s="15">
        <f>IF(OR(ISERROR(FIND(検索!E$5,D214)),検索!E$5=""),0,1)</f>
        <v>0</v>
      </c>
      <c r="W214" s="15">
        <f>IF(OR(ISERROR(FIND(検索!F$5,E214)),検索!F$5=""),0,1)</f>
        <v>0</v>
      </c>
      <c r="X214" s="15">
        <f>IF(OR(ISERROR(FIND(検索!G$5,F214)),検索!G$5=""),0,1)</f>
        <v>0</v>
      </c>
      <c r="Y214" s="13">
        <f>IF(OR(検索!J$5="00000",T214&amp;U214&amp;V214&amp;W214&amp;X214&lt;&gt;検索!J$5),0,1)</f>
        <v>0</v>
      </c>
      <c r="Z214" s="16">
        <f t="shared" si="18"/>
        <v>0</v>
      </c>
      <c r="AA214" s="13">
        <f>IF(OR(ISERROR(FIND(DBCS(検索!C$7),DBCS(B214))),検索!C$7=""),0,1)</f>
        <v>0</v>
      </c>
      <c r="AB214" s="13">
        <f>IF(OR(ISERROR(FIND(DBCS(検索!D$7),DBCS(C214))),検索!D$7=""),0,1)</f>
        <v>0</v>
      </c>
      <c r="AC214" s="13">
        <f>IF(OR(ISERROR(FIND(検索!E$7,D214)),検索!E$7=""),0,1)</f>
        <v>0</v>
      </c>
      <c r="AD214" s="13">
        <f>IF(OR(ISERROR(FIND(検索!F$7,E214)),検索!F$7=""),0,1)</f>
        <v>0</v>
      </c>
      <c r="AE214" s="13">
        <f>IF(OR(ISERROR(FIND(検索!G$7,F214)),検索!G$7=""),0,1)</f>
        <v>0</v>
      </c>
      <c r="AF214" s="15">
        <f>IF(OR(検索!J$7="00000",AA214&amp;AB214&amp;AC214&amp;AD214&amp;AE214&lt;&gt;検索!J$7),0,1)</f>
        <v>0</v>
      </c>
      <c r="AG214" s="16">
        <f t="shared" si="19"/>
        <v>0</v>
      </c>
      <c r="AH214" s="13">
        <f>IF(検索!K$3=0,R214,S214)</f>
        <v>0</v>
      </c>
      <c r="AI214" s="13">
        <f>IF(検索!K$5=0,Y214,Z214)</f>
        <v>0</v>
      </c>
      <c r="AJ214" s="13">
        <f>IF(検索!K$7=0,AF214,AG214)</f>
        <v>0</v>
      </c>
      <c r="AK214" s="20">
        <f>IF(IF(検索!J$5="00000",AH214,IF(検索!K$4=0,AH214+AI214,AH214*AI214)*IF(AND(検索!K$6=1,検索!J$7&lt;&gt;"00000"),AJ214,1)+IF(AND(検索!K$6=0,検索!J$7&lt;&gt;"00000"),AJ214,0))&gt;0,MAX($AK$2:AK213)+1,0)</f>
        <v>0</v>
      </c>
    </row>
    <row r="215" spans="1:37" ht="12.6" customHeight="1" x14ac:dyDescent="0.15">
      <c r="A215" s="9">
        <v>2243</v>
      </c>
      <c r="B215" s="2" t="s">
        <v>1097</v>
      </c>
      <c r="C215" s="2" t="s">
        <v>1098</v>
      </c>
      <c r="D215" s="2" t="s">
        <v>673</v>
      </c>
      <c r="E215" s="10" t="s">
        <v>85</v>
      </c>
      <c r="F215" s="11" t="s">
        <v>1099</v>
      </c>
      <c r="G215" s="2">
        <v>214</v>
      </c>
      <c r="H215" s="153">
        <f t="shared" si="15"/>
        <v>50000</v>
      </c>
      <c r="I215" s="23"/>
      <c r="J215" s="158">
        <f>IFERROR(INDEX(単価!D$3:G$16,MATCH(D215,単価!B$3:B$16,0),1+((I215&gt;29)+(I215&gt;59)+(I215&gt;89))*INDEX(単価!A:A,MATCH(D215,単価!B:B,0))),0)</f>
        <v>50000</v>
      </c>
      <c r="K215" s="153" t="str">
        <f>IFERROR(INDEX(単価!C:C,MATCH(D215,単価!B:B,0))&amp;IF(INDEX(単価!A:A,MATCH(D215,単価!B:B,0))=1,"（"&amp;INDEX(単価!D$2:G$2,1,1+(I215&gt;29)+(I215&gt;59)+(I215&gt;89))&amp;"）",""),D215)</f>
        <v>居宅介護</v>
      </c>
      <c r="L215" s="2">
        <f t="shared" ca="1" si="16"/>
        <v>2246</v>
      </c>
      <c r="M215" s="14">
        <f>IF(OR(ISERROR(FIND(DBCS(検索!C$3),DBCS(B215))),検索!C$3=""),0,1)</f>
        <v>0</v>
      </c>
      <c r="N215" s="15">
        <f>IF(OR(ISERROR(FIND(DBCS(検索!D$3),DBCS(C215))),検索!D$3=""),0,1)</f>
        <v>0</v>
      </c>
      <c r="O215" s="15">
        <f>IF(OR(ISERROR(FIND(検索!E$3,D215)),検索!E$3=""),0,1)</f>
        <v>0</v>
      </c>
      <c r="P215" s="13">
        <f>IF(OR(ISERROR(FIND(検索!F$3,E215)),検索!F$3=""),0,1)</f>
        <v>0</v>
      </c>
      <c r="Q215" s="13">
        <f>IF(OR(ISERROR(FIND(検索!G$3,F215)),検索!G$3=""),0,1)</f>
        <v>0</v>
      </c>
      <c r="R215" s="13">
        <f>IF(OR(検索!J$3="00000",M215&amp;N215&amp;O215&amp;P215&amp;Q215&lt;&gt;検索!J$3),0,1)</f>
        <v>0</v>
      </c>
      <c r="S215" s="13">
        <f t="shared" si="17"/>
        <v>0</v>
      </c>
      <c r="T215" s="14">
        <f>IF(OR(ISERROR(FIND(DBCS(検索!C$5),DBCS(B215))),検索!C$5=""),0,1)</f>
        <v>0</v>
      </c>
      <c r="U215" s="15">
        <f>IF(OR(ISERROR(FIND(DBCS(検索!D$5),DBCS(C215))),検索!D$5=""),0,1)</f>
        <v>0</v>
      </c>
      <c r="V215" s="15">
        <f>IF(OR(ISERROR(FIND(検索!E$5,D215)),検索!E$5=""),0,1)</f>
        <v>0</v>
      </c>
      <c r="W215" s="15">
        <f>IF(OR(ISERROR(FIND(検索!F$5,E215)),検索!F$5=""),0,1)</f>
        <v>0</v>
      </c>
      <c r="X215" s="15">
        <f>IF(OR(ISERROR(FIND(検索!G$5,F215)),検索!G$5=""),0,1)</f>
        <v>0</v>
      </c>
      <c r="Y215" s="13">
        <f>IF(OR(検索!J$5="00000",T215&amp;U215&amp;V215&amp;W215&amp;X215&lt;&gt;検索!J$5),0,1)</f>
        <v>0</v>
      </c>
      <c r="Z215" s="16">
        <f t="shared" si="18"/>
        <v>0</v>
      </c>
      <c r="AA215" s="13">
        <f>IF(OR(ISERROR(FIND(DBCS(検索!C$7),DBCS(B215))),検索!C$7=""),0,1)</f>
        <v>0</v>
      </c>
      <c r="AB215" s="13">
        <f>IF(OR(ISERROR(FIND(DBCS(検索!D$7),DBCS(C215))),検索!D$7=""),0,1)</f>
        <v>0</v>
      </c>
      <c r="AC215" s="13">
        <f>IF(OR(ISERROR(FIND(検索!E$7,D215)),検索!E$7=""),0,1)</f>
        <v>0</v>
      </c>
      <c r="AD215" s="13">
        <f>IF(OR(ISERROR(FIND(検索!F$7,E215)),検索!F$7=""),0,1)</f>
        <v>0</v>
      </c>
      <c r="AE215" s="13">
        <f>IF(OR(ISERROR(FIND(検索!G$7,F215)),検索!G$7=""),0,1)</f>
        <v>0</v>
      </c>
      <c r="AF215" s="15">
        <f>IF(OR(検索!J$7="00000",AA215&amp;AB215&amp;AC215&amp;AD215&amp;AE215&lt;&gt;検索!J$7),0,1)</f>
        <v>0</v>
      </c>
      <c r="AG215" s="16">
        <f t="shared" si="19"/>
        <v>0</v>
      </c>
      <c r="AH215" s="13">
        <f>IF(検索!K$3=0,R215,S215)</f>
        <v>0</v>
      </c>
      <c r="AI215" s="13">
        <f>IF(検索!K$5=0,Y215,Z215)</f>
        <v>0</v>
      </c>
      <c r="AJ215" s="13">
        <f>IF(検索!K$7=0,AF215,AG215)</f>
        <v>0</v>
      </c>
      <c r="AK215" s="20">
        <f>IF(IF(検索!J$5="00000",AH215,IF(検索!K$4=0,AH215+AI215,AH215*AI215)*IF(AND(検索!K$6=1,検索!J$7&lt;&gt;"00000"),AJ215,1)+IF(AND(検索!K$6=0,検索!J$7&lt;&gt;"00000"),AJ215,0))&gt;0,MAX($AK$2:AK214)+1,0)</f>
        <v>0</v>
      </c>
    </row>
    <row r="216" spans="1:37" ht="12.6" customHeight="1" x14ac:dyDescent="0.15">
      <c r="A216" s="9">
        <v>2251</v>
      </c>
      <c r="B216" s="2" t="s">
        <v>1100</v>
      </c>
      <c r="C216" s="2" t="s">
        <v>412</v>
      </c>
      <c r="D216" s="2" t="s">
        <v>673</v>
      </c>
      <c r="E216" s="10" t="s">
        <v>77</v>
      </c>
      <c r="F216" s="11" t="s">
        <v>1101</v>
      </c>
      <c r="G216" s="2">
        <v>215</v>
      </c>
      <c r="H216" s="153">
        <f t="shared" si="15"/>
        <v>50000</v>
      </c>
      <c r="I216" s="23"/>
      <c r="J216" s="158">
        <f>IFERROR(INDEX(単価!D$3:G$16,MATCH(D216,単価!B$3:B$16,0),1+((I216&gt;29)+(I216&gt;59)+(I216&gt;89))*INDEX(単価!A:A,MATCH(D216,単価!B:B,0))),0)</f>
        <v>50000</v>
      </c>
      <c r="K216" s="153" t="str">
        <f>IFERROR(INDEX(単価!C:C,MATCH(D216,単価!B:B,0))&amp;IF(INDEX(単価!A:A,MATCH(D216,単価!B:B,0))=1,"（"&amp;INDEX(単価!D$2:G$2,1,1+(I216&gt;29)+(I216&gt;59)+(I216&gt;89))&amp;"）",""),D216)</f>
        <v>居宅介護</v>
      </c>
      <c r="L216" s="2">
        <f t="shared" ca="1" si="16"/>
        <v>2254</v>
      </c>
      <c r="M216" s="14">
        <f>IF(OR(ISERROR(FIND(DBCS(検索!C$3),DBCS(B216))),検索!C$3=""),0,1)</f>
        <v>0</v>
      </c>
      <c r="N216" s="15">
        <f>IF(OR(ISERROR(FIND(DBCS(検索!D$3),DBCS(C216))),検索!D$3=""),0,1)</f>
        <v>0</v>
      </c>
      <c r="O216" s="15">
        <f>IF(OR(ISERROR(FIND(検索!E$3,D216)),検索!E$3=""),0,1)</f>
        <v>0</v>
      </c>
      <c r="P216" s="13">
        <f>IF(OR(ISERROR(FIND(検索!F$3,E216)),検索!F$3=""),0,1)</f>
        <v>0</v>
      </c>
      <c r="Q216" s="13">
        <f>IF(OR(ISERROR(FIND(検索!G$3,F216)),検索!G$3=""),0,1)</f>
        <v>0</v>
      </c>
      <c r="R216" s="13">
        <f>IF(OR(検索!J$3="00000",M216&amp;N216&amp;O216&amp;P216&amp;Q216&lt;&gt;検索!J$3),0,1)</f>
        <v>0</v>
      </c>
      <c r="S216" s="13">
        <f t="shared" si="17"/>
        <v>0</v>
      </c>
      <c r="T216" s="14">
        <f>IF(OR(ISERROR(FIND(DBCS(検索!C$5),DBCS(B216))),検索!C$5=""),0,1)</f>
        <v>0</v>
      </c>
      <c r="U216" s="15">
        <f>IF(OR(ISERROR(FIND(DBCS(検索!D$5),DBCS(C216))),検索!D$5=""),0,1)</f>
        <v>0</v>
      </c>
      <c r="V216" s="15">
        <f>IF(OR(ISERROR(FIND(検索!E$5,D216)),検索!E$5=""),0,1)</f>
        <v>0</v>
      </c>
      <c r="W216" s="15">
        <f>IF(OR(ISERROR(FIND(検索!F$5,E216)),検索!F$5=""),0,1)</f>
        <v>0</v>
      </c>
      <c r="X216" s="15">
        <f>IF(OR(ISERROR(FIND(検索!G$5,F216)),検索!G$5=""),0,1)</f>
        <v>0</v>
      </c>
      <c r="Y216" s="13">
        <f>IF(OR(検索!J$5="00000",T216&amp;U216&amp;V216&amp;W216&amp;X216&lt;&gt;検索!J$5),0,1)</f>
        <v>0</v>
      </c>
      <c r="Z216" s="16">
        <f t="shared" si="18"/>
        <v>0</v>
      </c>
      <c r="AA216" s="13">
        <f>IF(OR(ISERROR(FIND(DBCS(検索!C$7),DBCS(B216))),検索!C$7=""),0,1)</f>
        <v>0</v>
      </c>
      <c r="AB216" s="13">
        <f>IF(OR(ISERROR(FIND(DBCS(検索!D$7),DBCS(C216))),検索!D$7=""),0,1)</f>
        <v>0</v>
      </c>
      <c r="AC216" s="13">
        <f>IF(OR(ISERROR(FIND(検索!E$7,D216)),検索!E$7=""),0,1)</f>
        <v>0</v>
      </c>
      <c r="AD216" s="13">
        <f>IF(OR(ISERROR(FIND(検索!F$7,E216)),検索!F$7=""),0,1)</f>
        <v>0</v>
      </c>
      <c r="AE216" s="13">
        <f>IF(OR(ISERROR(FIND(検索!G$7,F216)),検索!G$7=""),0,1)</f>
        <v>0</v>
      </c>
      <c r="AF216" s="15">
        <f>IF(OR(検索!J$7="00000",AA216&amp;AB216&amp;AC216&amp;AD216&amp;AE216&lt;&gt;検索!J$7),0,1)</f>
        <v>0</v>
      </c>
      <c r="AG216" s="16">
        <f t="shared" si="19"/>
        <v>0</v>
      </c>
      <c r="AH216" s="13">
        <f>IF(検索!K$3=0,R216,S216)</f>
        <v>0</v>
      </c>
      <c r="AI216" s="13">
        <f>IF(検索!K$5=0,Y216,Z216)</f>
        <v>0</v>
      </c>
      <c r="AJ216" s="13">
        <f>IF(検索!K$7=0,AF216,AG216)</f>
        <v>0</v>
      </c>
      <c r="AK216" s="20">
        <f>IF(IF(検索!J$5="00000",AH216,IF(検索!K$4=0,AH216+AI216,AH216*AI216)*IF(AND(検索!K$6=1,検索!J$7&lt;&gt;"00000"),AJ216,1)+IF(AND(検索!K$6=0,検索!J$7&lt;&gt;"00000"),AJ216,0))&gt;0,MAX($AK$2:AK215)+1,0)</f>
        <v>0</v>
      </c>
    </row>
    <row r="217" spans="1:37" ht="12.6" customHeight="1" x14ac:dyDescent="0.15">
      <c r="A217" s="9">
        <v>2260</v>
      </c>
      <c r="B217" s="2" t="s">
        <v>1102</v>
      </c>
      <c r="C217" s="2" t="s">
        <v>450</v>
      </c>
      <c r="D217" s="2" t="s">
        <v>673</v>
      </c>
      <c r="E217" s="10" t="s">
        <v>83</v>
      </c>
      <c r="F217" s="11" t="s">
        <v>1103</v>
      </c>
      <c r="G217" s="2">
        <v>216</v>
      </c>
      <c r="H217" s="153">
        <f t="shared" si="15"/>
        <v>50000</v>
      </c>
      <c r="I217" s="23"/>
      <c r="J217" s="158">
        <f>IFERROR(INDEX(単価!D$3:G$16,MATCH(D217,単価!B$3:B$16,0),1+((I217&gt;29)+(I217&gt;59)+(I217&gt;89))*INDEX(単価!A:A,MATCH(D217,単価!B:B,0))),0)</f>
        <v>50000</v>
      </c>
      <c r="K217" s="153" t="str">
        <f>IFERROR(INDEX(単価!C:C,MATCH(D217,単価!B:B,0))&amp;IF(INDEX(単価!A:A,MATCH(D217,単価!B:B,0))=1,"（"&amp;INDEX(単価!D$2:G$2,1,1+(I217&gt;29)+(I217&gt;59)+(I217&gt;89))&amp;"）",""),D217)</f>
        <v>居宅介護</v>
      </c>
      <c r="L217" s="2">
        <f t="shared" ca="1" si="16"/>
        <v>2260</v>
      </c>
      <c r="M217" s="14">
        <f>IF(OR(ISERROR(FIND(DBCS(検索!C$3),DBCS(B217))),検索!C$3=""),0,1)</f>
        <v>0</v>
      </c>
      <c r="N217" s="15">
        <f>IF(OR(ISERROR(FIND(DBCS(検索!D$3),DBCS(C217))),検索!D$3=""),0,1)</f>
        <v>0</v>
      </c>
      <c r="O217" s="15">
        <f>IF(OR(ISERROR(FIND(検索!E$3,D217)),検索!E$3=""),0,1)</f>
        <v>0</v>
      </c>
      <c r="P217" s="13">
        <f>IF(OR(ISERROR(FIND(検索!F$3,E217)),検索!F$3=""),0,1)</f>
        <v>0</v>
      </c>
      <c r="Q217" s="13">
        <f>IF(OR(ISERROR(FIND(検索!G$3,F217)),検索!G$3=""),0,1)</f>
        <v>0</v>
      </c>
      <c r="R217" s="13">
        <f>IF(OR(検索!J$3="00000",M217&amp;N217&amp;O217&amp;P217&amp;Q217&lt;&gt;検索!J$3),0,1)</f>
        <v>0</v>
      </c>
      <c r="S217" s="13">
        <f t="shared" si="17"/>
        <v>0</v>
      </c>
      <c r="T217" s="14">
        <f>IF(OR(ISERROR(FIND(DBCS(検索!C$5),DBCS(B217))),検索!C$5=""),0,1)</f>
        <v>0</v>
      </c>
      <c r="U217" s="15">
        <f>IF(OR(ISERROR(FIND(DBCS(検索!D$5),DBCS(C217))),検索!D$5=""),0,1)</f>
        <v>0</v>
      </c>
      <c r="V217" s="15">
        <f>IF(OR(ISERROR(FIND(検索!E$5,D217)),検索!E$5=""),0,1)</f>
        <v>0</v>
      </c>
      <c r="W217" s="15">
        <f>IF(OR(ISERROR(FIND(検索!F$5,E217)),検索!F$5=""),0,1)</f>
        <v>0</v>
      </c>
      <c r="X217" s="15">
        <f>IF(OR(ISERROR(FIND(検索!G$5,F217)),検索!G$5=""),0,1)</f>
        <v>0</v>
      </c>
      <c r="Y217" s="13">
        <f>IF(OR(検索!J$5="00000",T217&amp;U217&amp;V217&amp;W217&amp;X217&lt;&gt;検索!J$5),0,1)</f>
        <v>0</v>
      </c>
      <c r="Z217" s="16">
        <f t="shared" si="18"/>
        <v>0</v>
      </c>
      <c r="AA217" s="13">
        <f>IF(OR(ISERROR(FIND(DBCS(検索!C$7),DBCS(B217))),検索!C$7=""),0,1)</f>
        <v>0</v>
      </c>
      <c r="AB217" s="13">
        <f>IF(OR(ISERROR(FIND(DBCS(検索!D$7),DBCS(C217))),検索!D$7=""),0,1)</f>
        <v>0</v>
      </c>
      <c r="AC217" s="13">
        <f>IF(OR(ISERROR(FIND(検索!E$7,D217)),検索!E$7=""),0,1)</f>
        <v>0</v>
      </c>
      <c r="AD217" s="13">
        <f>IF(OR(ISERROR(FIND(検索!F$7,E217)),検索!F$7=""),0,1)</f>
        <v>0</v>
      </c>
      <c r="AE217" s="13">
        <f>IF(OR(ISERROR(FIND(検索!G$7,F217)),検索!G$7=""),0,1)</f>
        <v>0</v>
      </c>
      <c r="AF217" s="15">
        <f>IF(OR(検索!J$7="00000",AA217&amp;AB217&amp;AC217&amp;AD217&amp;AE217&lt;&gt;検索!J$7),0,1)</f>
        <v>0</v>
      </c>
      <c r="AG217" s="16">
        <f t="shared" si="19"/>
        <v>0</v>
      </c>
      <c r="AH217" s="13">
        <f>IF(検索!K$3=0,R217,S217)</f>
        <v>0</v>
      </c>
      <c r="AI217" s="13">
        <f>IF(検索!K$5=0,Y217,Z217)</f>
        <v>0</v>
      </c>
      <c r="AJ217" s="13">
        <f>IF(検索!K$7=0,AF217,AG217)</f>
        <v>0</v>
      </c>
      <c r="AK217" s="20">
        <f>IF(IF(検索!J$5="00000",AH217,IF(検索!K$4=0,AH217+AI217,AH217*AI217)*IF(AND(検索!K$6=1,検索!J$7&lt;&gt;"00000"),AJ217,1)+IF(AND(検索!K$6=0,検索!J$7&lt;&gt;"00000"),AJ217,0))&gt;0,MAX($AK$2:AK216)+1,0)</f>
        <v>0</v>
      </c>
    </row>
    <row r="218" spans="1:37" ht="12.6" customHeight="1" x14ac:dyDescent="0.15">
      <c r="A218" s="9">
        <v>2279</v>
      </c>
      <c r="B218" s="2" t="s">
        <v>1104</v>
      </c>
      <c r="C218" s="2" t="s">
        <v>532</v>
      </c>
      <c r="D218" s="2" t="s">
        <v>673</v>
      </c>
      <c r="E218" s="10" t="s">
        <v>84</v>
      </c>
      <c r="F218" s="11" t="s">
        <v>1105</v>
      </c>
      <c r="G218" s="2">
        <v>217</v>
      </c>
      <c r="H218" s="153">
        <f t="shared" si="15"/>
        <v>50000</v>
      </c>
      <c r="I218" s="23"/>
      <c r="J218" s="158">
        <f>IFERROR(INDEX(単価!D$3:G$16,MATCH(D218,単価!B$3:B$16,0),1+((I218&gt;29)+(I218&gt;59)+(I218&gt;89))*INDEX(単価!A:A,MATCH(D218,単価!B:B,0))),0)</f>
        <v>50000</v>
      </c>
      <c r="K218" s="153" t="str">
        <f>IFERROR(INDEX(単価!C:C,MATCH(D218,単価!B:B,0))&amp;IF(INDEX(単価!A:A,MATCH(D218,単価!B:B,0))=1,"（"&amp;INDEX(単価!D$2:G$2,1,1+(I218&gt;29)+(I218&gt;59)+(I218&gt;89))&amp;"）",""),D218)</f>
        <v>居宅介護</v>
      </c>
      <c r="L218" s="2">
        <f t="shared" ca="1" si="16"/>
        <v>2279</v>
      </c>
      <c r="M218" s="14">
        <f>IF(OR(ISERROR(FIND(DBCS(検索!C$3),DBCS(B218))),検索!C$3=""),0,1)</f>
        <v>0</v>
      </c>
      <c r="N218" s="15">
        <f>IF(OR(ISERROR(FIND(DBCS(検索!D$3),DBCS(C218))),検索!D$3=""),0,1)</f>
        <v>0</v>
      </c>
      <c r="O218" s="15">
        <f>IF(OR(ISERROR(FIND(検索!E$3,D218)),検索!E$3=""),0,1)</f>
        <v>0</v>
      </c>
      <c r="P218" s="13">
        <f>IF(OR(ISERROR(FIND(検索!F$3,E218)),検索!F$3=""),0,1)</f>
        <v>0</v>
      </c>
      <c r="Q218" s="13">
        <f>IF(OR(ISERROR(FIND(検索!G$3,F218)),検索!G$3=""),0,1)</f>
        <v>0</v>
      </c>
      <c r="R218" s="13">
        <f>IF(OR(検索!J$3="00000",M218&amp;N218&amp;O218&amp;P218&amp;Q218&lt;&gt;検索!J$3),0,1)</f>
        <v>0</v>
      </c>
      <c r="S218" s="13">
        <f t="shared" si="17"/>
        <v>0</v>
      </c>
      <c r="T218" s="14">
        <f>IF(OR(ISERROR(FIND(DBCS(検索!C$5),DBCS(B218))),検索!C$5=""),0,1)</f>
        <v>0</v>
      </c>
      <c r="U218" s="15">
        <f>IF(OR(ISERROR(FIND(DBCS(検索!D$5),DBCS(C218))),検索!D$5=""),0,1)</f>
        <v>0</v>
      </c>
      <c r="V218" s="15">
        <f>IF(OR(ISERROR(FIND(検索!E$5,D218)),検索!E$5=""),0,1)</f>
        <v>0</v>
      </c>
      <c r="W218" s="15">
        <f>IF(OR(ISERROR(FIND(検索!F$5,E218)),検索!F$5=""),0,1)</f>
        <v>0</v>
      </c>
      <c r="X218" s="15">
        <f>IF(OR(ISERROR(FIND(検索!G$5,F218)),検索!G$5=""),0,1)</f>
        <v>0</v>
      </c>
      <c r="Y218" s="13">
        <f>IF(OR(検索!J$5="00000",T218&amp;U218&amp;V218&amp;W218&amp;X218&lt;&gt;検索!J$5),0,1)</f>
        <v>0</v>
      </c>
      <c r="Z218" s="16">
        <f t="shared" si="18"/>
        <v>0</v>
      </c>
      <c r="AA218" s="13">
        <f>IF(OR(ISERROR(FIND(DBCS(検索!C$7),DBCS(B218))),検索!C$7=""),0,1)</f>
        <v>0</v>
      </c>
      <c r="AB218" s="13">
        <f>IF(OR(ISERROR(FIND(DBCS(検索!D$7),DBCS(C218))),検索!D$7=""),0,1)</f>
        <v>0</v>
      </c>
      <c r="AC218" s="13">
        <f>IF(OR(ISERROR(FIND(検索!E$7,D218)),検索!E$7=""),0,1)</f>
        <v>0</v>
      </c>
      <c r="AD218" s="13">
        <f>IF(OR(ISERROR(FIND(検索!F$7,E218)),検索!F$7=""),0,1)</f>
        <v>0</v>
      </c>
      <c r="AE218" s="13">
        <f>IF(OR(ISERROR(FIND(検索!G$7,F218)),検索!G$7=""),0,1)</f>
        <v>0</v>
      </c>
      <c r="AF218" s="15">
        <f>IF(OR(検索!J$7="00000",AA218&amp;AB218&amp;AC218&amp;AD218&amp;AE218&lt;&gt;検索!J$7),0,1)</f>
        <v>0</v>
      </c>
      <c r="AG218" s="16">
        <f t="shared" si="19"/>
        <v>0</v>
      </c>
      <c r="AH218" s="13">
        <f>IF(検索!K$3=0,R218,S218)</f>
        <v>0</v>
      </c>
      <c r="AI218" s="13">
        <f>IF(検索!K$5=0,Y218,Z218)</f>
        <v>0</v>
      </c>
      <c r="AJ218" s="13">
        <f>IF(検索!K$7=0,AF218,AG218)</f>
        <v>0</v>
      </c>
      <c r="AK218" s="20">
        <f>IF(IF(検索!J$5="00000",AH218,IF(検索!K$4=0,AH218+AI218,AH218*AI218)*IF(AND(検索!K$6=1,検索!J$7&lt;&gt;"00000"),AJ218,1)+IF(AND(検索!K$6=0,検索!J$7&lt;&gt;"00000"),AJ218,0))&gt;0,MAX($AK$2:AK217)+1,0)</f>
        <v>0</v>
      </c>
    </row>
    <row r="219" spans="1:37" ht="12.6" customHeight="1" x14ac:dyDescent="0.15">
      <c r="A219" s="9">
        <v>2280</v>
      </c>
      <c r="B219" s="2" t="s">
        <v>1106</v>
      </c>
      <c r="C219" s="2" t="s">
        <v>552</v>
      </c>
      <c r="D219" s="2" t="s">
        <v>673</v>
      </c>
      <c r="E219" s="10" t="s">
        <v>519</v>
      </c>
      <c r="F219" s="11" t="s">
        <v>1107</v>
      </c>
      <c r="G219" s="2">
        <v>218</v>
      </c>
      <c r="H219" s="153">
        <f t="shared" si="15"/>
        <v>50000</v>
      </c>
      <c r="I219" s="23"/>
      <c r="J219" s="158">
        <f>IFERROR(INDEX(単価!D$3:G$16,MATCH(D219,単価!B$3:B$16,0),1+((I219&gt;29)+(I219&gt;59)+(I219&gt;89))*INDEX(単価!A:A,MATCH(D219,単価!B:B,0))),0)</f>
        <v>50000</v>
      </c>
      <c r="K219" s="153" t="str">
        <f>IFERROR(INDEX(単価!C:C,MATCH(D219,単価!B:B,0))&amp;IF(INDEX(単価!A:A,MATCH(D219,単価!B:B,0))=1,"（"&amp;INDEX(単価!D$2:G$2,1,1+(I219&gt;29)+(I219&gt;59)+(I219&gt;89))&amp;"）",""),D219)</f>
        <v>居宅介護</v>
      </c>
      <c r="L219" s="2">
        <f t="shared" ca="1" si="16"/>
        <v>2282</v>
      </c>
      <c r="M219" s="14">
        <f>IF(OR(ISERROR(FIND(DBCS(検索!C$3),DBCS(B219))),検索!C$3=""),0,1)</f>
        <v>0</v>
      </c>
      <c r="N219" s="15">
        <f>IF(OR(ISERROR(FIND(DBCS(検索!D$3),DBCS(C219))),検索!D$3=""),0,1)</f>
        <v>0</v>
      </c>
      <c r="O219" s="15">
        <f>IF(OR(ISERROR(FIND(検索!E$3,D219)),検索!E$3=""),0,1)</f>
        <v>0</v>
      </c>
      <c r="P219" s="13">
        <f>IF(OR(ISERROR(FIND(検索!F$3,E219)),検索!F$3=""),0,1)</f>
        <v>0</v>
      </c>
      <c r="Q219" s="13">
        <f>IF(OR(ISERROR(FIND(検索!G$3,F219)),検索!G$3=""),0,1)</f>
        <v>0</v>
      </c>
      <c r="R219" s="13">
        <f>IF(OR(検索!J$3="00000",M219&amp;N219&amp;O219&amp;P219&amp;Q219&lt;&gt;検索!J$3),0,1)</f>
        <v>0</v>
      </c>
      <c r="S219" s="13">
        <f t="shared" si="17"/>
        <v>0</v>
      </c>
      <c r="T219" s="14">
        <f>IF(OR(ISERROR(FIND(DBCS(検索!C$5),DBCS(B219))),検索!C$5=""),0,1)</f>
        <v>0</v>
      </c>
      <c r="U219" s="15">
        <f>IF(OR(ISERROR(FIND(DBCS(検索!D$5),DBCS(C219))),検索!D$5=""),0,1)</f>
        <v>0</v>
      </c>
      <c r="V219" s="15">
        <f>IF(OR(ISERROR(FIND(検索!E$5,D219)),検索!E$5=""),0,1)</f>
        <v>0</v>
      </c>
      <c r="W219" s="15">
        <f>IF(OR(ISERROR(FIND(検索!F$5,E219)),検索!F$5=""),0,1)</f>
        <v>0</v>
      </c>
      <c r="X219" s="15">
        <f>IF(OR(ISERROR(FIND(検索!G$5,F219)),検索!G$5=""),0,1)</f>
        <v>0</v>
      </c>
      <c r="Y219" s="13">
        <f>IF(OR(検索!J$5="00000",T219&amp;U219&amp;V219&amp;W219&amp;X219&lt;&gt;検索!J$5),0,1)</f>
        <v>0</v>
      </c>
      <c r="Z219" s="16">
        <f t="shared" si="18"/>
        <v>0</v>
      </c>
      <c r="AA219" s="13">
        <f>IF(OR(ISERROR(FIND(DBCS(検索!C$7),DBCS(B219))),検索!C$7=""),0,1)</f>
        <v>0</v>
      </c>
      <c r="AB219" s="13">
        <f>IF(OR(ISERROR(FIND(DBCS(検索!D$7),DBCS(C219))),検索!D$7=""),0,1)</f>
        <v>0</v>
      </c>
      <c r="AC219" s="13">
        <f>IF(OR(ISERROR(FIND(検索!E$7,D219)),検索!E$7=""),0,1)</f>
        <v>0</v>
      </c>
      <c r="AD219" s="13">
        <f>IF(OR(ISERROR(FIND(検索!F$7,E219)),検索!F$7=""),0,1)</f>
        <v>0</v>
      </c>
      <c r="AE219" s="13">
        <f>IF(OR(ISERROR(FIND(検索!G$7,F219)),検索!G$7=""),0,1)</f>
        <v>0</v>
      </c>
      <c r="AF219" s="15">
        <f>IF(OR(検索!J$7="00000",AA219&amp;AB219&amp;AC219&amp;AD219&amp;AE219&lt;&gt;検索!J$7),0,1)</f>
        <v>0</v>
      </c>
      <c r="AG219" s="16">
        <f t="shared" si="19"/>
        <v>0</v>
      </c>
      <c r="AH219" s="13">
        <f>IF(検索!K$3=0,R219,S219)</f>
        <v>0</v>
      </c>
      <c r="AI219" s="13">
        <f>IF(検索!K$5=0,Y219,Z219)</f>
        <v>0</v>
      </c>
      <c r="AJ219" s="13">
        <f>IF(検索!K$7=0,AF219,AG219)</f>
        <v>0</v>
      </c>
      <c r="AK219" s="20">
        <f>IF(IF(検索!J$5="00000",AH219,IF(検索!K$4=0,AH219+AI219,AH219*AI219)*IF(AND(検索!K$6=1,検索!J$7&lt;&gt;"00000"),AJ219,1)+IF(AND(検索!K$6=0,検索!J$7&lt;&gt;"00000"),AJ219,0))&gt;0,MAX($AK$2:AK218)+1,0)</f>
        <v>0</v>
      </c>
    </row>
    <row r="220" spans="1:37" ht="12.6" customHeight="1" x14ac:dyDescent="0.15">
      <c r="A220" s="9">
        <v>2296</v>
      </c>
      <c r="B220" s="2" t="s">
        <v>1108</v>
      </c>
      <c r="C220" s="2" t="s">
        <v>1109</v>
      </c>
      <c r="D220" s="2" t="s">
        <v>673</v>
      </c>
      <c r="E220" s="10" t="s">
        <v>137</v>
      </c>
      <c r="F220" s="11" t="s">
        <v>1110</v>
      </c>
      <c r="G220" s="2">
        <v>219</v>
      </c>
      <c r="H220" s="153">
        <f t="shared" si="15"/>
        <v>50000</v>
      </c>
      <c r="I220" s="23"/>
      <c r="J220" s="158">
        <f>IFERROR(INDEX(単価!D$3:G$16,MATCH(D220,単価!B$3:B$16,0),1+((I220&gt;29)+(I220&gt;59)+(I220&gt;89))*INDEX(単価!A:A,MATCH(D220,単価!B:B,0))),0)</f>
        <v>50000</v>
      </c>
      <c r="K220" s="153" t="str">
        <f>IFERROR(INDEX(単価!C:C,MATCH(D220,単価!B:B,0))&amp;IF(INDEX(単価!A:A,MATCH(D220,単価!B:B,0))=1,"（"&amp;INDEX(単価!D$2:G$2,1,1+(I220&gt;29)+(I220&gt;59)+(I220&gt;89))&amp;"）",""),D220)</f>
        <v>居宅介護</v>
      </c>
      <c r="L220" s="2">
        <f t="shared" ca="1" si="16"/>
        <v>2297</v>
      </c>
      <c r="M220" s="14">
        <f>IF(OR(ISERROR(FIND(DBCS(検索!C$3),DBCS(B220))),検索!C$3=""),0,1)</f>
        <v>0</v>
      </c>
      <c r="N220" s="15">
        <f>IF(OR(ISERROR(FIND(DBCS(検索!D$3),DBCS(C220))),検索!D$3=""),0,1)</f>
        <v>0</v>
      </c>
      <c r="O220" s="15">
        <f>IF(OR(ISERROR(FIND(検索!E$3,D220)),検索!E$3=""),0,1)</f>
        <v>0</v>
      </c>
      <c r="P220" s="13">
        <f>IF(OR(ISERROR(FIND(検索!F$3,E220)),検索!F$3=""),0,1)</f>
        <v>0</v>
      </c>
      <c r="Q220" s="13">
        <f>IF(OR(ISERROR(FIND(検索!G$3,F220)),検索!G$3=""),0,1)</f>
        <v>0</v>
      </c>
      <c r="R220" s="13">
        <f>IF(OR(検索!J$3="00000",M220&amp;N220&amp;O220&amp;P220&amp;Q220&lt;&gt;検索!J$3),0,1)</f>
        <v>0</v>
      </c>
      <c r="S220" s="13">
        <f t="shared" si="17"/>
        <v>0</v>
      </c>
      <c r="T220" s="14">
        <f>IF(OR(ISERROR(FIND(DBCS(検索!C$5),DBCS(B220))),検索!C$5=""),0,1)</f>
        <v>0</v>
      </c>
      <c r="U220" s="15">
        <f>IF(OR(ISERROR(FIND(DBCS(検索!D$5),DBCS(C220))),検索!D$5=""),0,1)</f>
        <v>0</v>
      </c>
      <c r="V220" s="15">
        <f>IF(OR(ISERROR(FIND(検索!E$5,D220)),検索!E$5=""),0,1)</f>
        <v>0</v>
      </c>
      <c r="W220" s="15">
        <f>IF(OR(ISERROR(FIND(検索!F$5,E220)),検索!F$5=""),0,1)</f>
        <v>0</v>
      </c>
      <c r="X220" s="15">
        <f>IF(OR(ISERROR(FIND(検索!G$5,F220)),検索!G$5=""),0,1)</f>
        <v>0</v>
      </c>
      <c r="Y220" s="13">
        <f>IF(OR(検索!J$5="00000",T220&amp;U220&amp;V220&amp;W220&amp;X220&lt;&gt;検索!J$5),0,1)</f>
        <v>0</v>
      </c>
      <c r="Z220" s="16">
        <f t="shared" si="18"/>
        <v>0</v>
      </c>
      <c r="AA220" s="13">
        <f>IF(OR(ISERROR(FIND(DBCS(検索!C$7),DBCS(B220))),検索!C$7=""),0,1)</f>
        <v>0</v>
      </c>
      <c r="AB220" s="13">
        <f>IF(OR(ISERROR(FIND(DBCS(検索!D$7),DBCS(C220))),検索!D$7=""),0,1)</f>
        <v>0</v>
      </c>
      <c r="AC220" s="13">
        <f>IF(OR(ISERROR(FIND(検索!E$7,D220)),検索!E$7=""),0,1)</f>
        <v>0</v>
      </c>
      <c r="AD220" s="13">
        <f>IF(OR(ISERROR(FIND(検索!F$7,E220)),検索!F$7=""),0,1)</f>
        <v>0</v>
      </c>
      <c r="AE220" s="13">
        <f>IF(OR(ISERROR(FIND(検索!G$7,F220)),検索!G$7=""),0,1)</f>
        <v>0</v>
      </c>
      <c r="AF220" s="15">
        <f>IF(OR(検索!J$7="00000",AA220&amp;AB220&amp;AC220&amp;AD220&amp;AE220&lt;&gt;検索!J$7),0,1)</f>
        <v>0</v>
      </c>
      <c r="AG220" s="16">
        <f t="shared" si="19"/>
        <v>0</v>
      </c>
      <c r="AH220" s="13">
        <f>IF(検索!K$3=0,R220,S220)</f>
        <v>0</v>
      </c>
      <c r="AI220" s="13">
        <f>IF(検索!K$5=0,Y220,Z220)</f>
        <v>0</v>
      </c>
      <c r="AJ220" s="13">
        <f>IF(検索!K$7=0,AF220,AG220)</f>
        <v>0</v>
      </c>
      <c r="AK220" s="20">
        <f>IF(IF(検索!J$5="00000",AH220,IF(検索!K$4=0,AH220+AI220,AH220*AI220)*IF(AND(検索!K$6=1,検索!J$7&lt;&gt;"00000"),AJ220,1)+IF(AND(検索!K$6=0,検索!J$7&lt;&gt;"00000"),AJ220,0))&gt;0,MAX($AK$2:AK219)+1,0)</f>
        <v>0</v>
      </c>
    </row>
    <row r="221" spans="1:37" ht="12.6" customHeight="1" x14ac:dyDescent="0.15">
      <c r="A221" s="9">
        <v>2305</v>
      </c>
      <c r="B221" s="2" t="s">
        <v>1111</v>
      </c>
      <c r="C221" s="2" t="s">
        <v>500</v>
      </c>
      <c r="D221" s="2" t="s">
        <v>673</v>
      </c>
      <c r="E221" s="10" t="s">
        <v>61</v>
      </c>
      <c r="F221" s="11" t="s">
        <v>1112</v>
      </c>
      <c r="G221" s="2">
        <v>220</v>
      </c>
      <c r="H221" s="153">
        <f t="shared" si="15"/>
        <v>50000</v>
      </c>
      <c r="I221" s="23"/>
      <c r="J221" s="158">
        <f>IFERROR(INDEX(単価!D$3:G$16,MATCH(D221,単価!B$3:B$16,0),1+((I221&gt;29)+(I221&gt;59)+(I221&gt;89))*INDEX(単価!A:A,MATCH(D221,単価!B:B,0))),0)</f>
        <v>50000</v>
      </c>
      <c r="K221" s="153" t="str">
        <f>IFERROR(INDEX(単価!C:C,MATCH(D221,単価!B:B,0))&amp;IF(INDEX(単価!A:A,MATCH(D221,単価!B:B,0))=1,"（"&amp;INDEX(単価!D$2:G$2,1,1+(I221&gt;29)+(I221&gt;59)+(I221&gt;89))&amp;"）",""),D221)</f>
        <v>居宅介護</v>
      </c>
      <c r="L221" s="2">
        <f t="shared" ca="1" si="16"/>
        <v>2306</v>
      </c>
      <c r="M221" s="14">
        <f>IF(OR(ISERROR(FIND(DBCS(検索!C$3),DBCS(B221))),検索!C$3=""),0,1)</f>
        <v>0</v>
      </c>
      <c r="N221" s="15">
        <f>IF(OR(ISERROR(FIND(DBCS(検索!D$3),DBCS(C221))),検索!D$3=""),0,1)</f>
        <v>0</v>
      </c>
      <c r="O221" s="15">
        <f>IF(OR(ISERROR(FIND(検索!E$3,D221)),検索!E$3=""),0,1)</f>
        <v>0</v>
      </c>
      <c r="P221" s="13">
        <f>IF(OR(ISERROR(FIND(検索!F$3,E221)),検索!F$3=""),0,1)</f>
        <v>0</v>
      </c>
      <c r="Q221" s="13">
        <f>IF(OR(ISERROR(FIND(検索!G$3,F221)),検索!G$3=""),0,1)</f>
        <v>0</v>
      </c>
      <c r="R221" s="13">
        <f>IF(OR(検索!J$3="00000",M221&amp;N221&amp;O221&amp;P221&amp;Q221&lt;&gt;検索!J$3),0,1)</f>
        <v>0</v>
      </c>
      <c r="S221" s="13">
        <f t="shared" si="17"/>
        <v>0</v>
      </c>
      <c r="T221" s="14">
        <f>IF(OR(ISERROR(FIND(DBCS(検索!C$5),DBCS(B221))),検索!C$5=""),0,1)</f>
        <v>0</v>
      </c>
      <c r="U221" s="15">
        <f>IF(OR(ISERROR(FIND(DBCS(検索!D$5),DBCS(C221))),検索!D$5=""),0,1)</f>
        <v>0</v>
      </c>
      <c r="V221" s="15">
        <f>IF(OR(ISERROR(FIND(検索!E$5,D221)),検索!E$5=""),0,1)</f>
        <v>0</v>
      </c>
      <c r="W221" s="15">
        <f>IF(OR(ISERROR(FIND(検索!F$5,E221)),検索!F$5=""),0,1)</f>
        <v>0</v>
      </c>
      <c r="X221" s="15">
        <f>IF(OR(ISERROR(FIND(検索!G$5,F221)),検索!G$5=""),0,1)</f>
        <v>0</v>
      </c>
      <c r="Y221" s="13">
        <f>IF(OR(検索!J$5="00000",T221&amp;U221&amp;V221&amp;W221&amp;X221&lt;&gt;検索!J$5),0,1)</f>
        <v>0</v>
      </c>
      <c r="Z221" s="16">
        <f t="shared" si="18"/>
        <v>0</v>
      </c>
      <c r="AA221" s="13">
        <f>IF(OR(ISERROR(FIND(DBCS(検索!C$7),DBCS(B221))),検索!C$7=""),0,1)</f>
        <v>0</v>
      </c>
      <c r="AB221" s="13">
        <f>IF(OR(ISERROR(FIND(DBCS(検索!D$7),DBCS(C221))),検索!D$7=""),0,1)</f>
        <v>0</v>
      </c>
      <c r="AC221" s="13">
        <f>IF(OR(ISERROR(FIND(検索!E$7,D221)),検索!E$7=""),0,1)</f>
        <v>0</v>
      </c>
      <c r="AD221" s="13">
        <f>IF(OR(ISERROR(FIND(検索!F$7,E221)),検索!F$7=""),0,1)</f>
        <v>0</v>
      </c>
      <c r="AE221" s="13">
        <f>IF(OR(ISERROR(FIND(検索!G$7,F221)),検索!G$7=""),0,1)</f>
        <v>0</v>
      </c>
      <c r="AF221" s="15">
        <f>IF(OR(検索!J$7="00000",AA221&amp;AB221&amp;AC221&amp;AD221&amp;AE221&lt;&gt;検索!J$7),0,1)</f>
        <v>0</v>
      </c>
      <c r="AG221" s="16">
        <f t="shared" si="19"/>
        <v>0</v>
      </c>
      <c r="AH221" s="13">
        <f>IF(検索!K$3=0,R221,S221)</f>
        <v>0</v>
      </c>
      <c r="AI221" s="13">
        <f>IF(検索!K$5=0,Y221,Z221)</f>
        <v>0</v>
      </c>
      <c r="AJ221" s="13">
        <f>IF(検索!K$7=0,AF221,AG221)</f>
        <v>0</v>
      </c>
      <c r="AK221" s="20">
        <f>IF(IF(検索!J$5="00000",AH221,IF(検索!K$4=0,AH221+AI221,AH221*AI221)*IF(AND(検索!K$6=1,検索!J$7&lt;&gt;"00000"),AJ221,1)+IF(AND(検索!K$6=0,検索!J$7&lt;&gt;"00000"),AJ221,0))&gt;0,MAX($AK$2:AK220)+1,0)</f>
        <v>0</v>
      </c>
    </row>
    <row r="222" spans="1:37" ht="12.6" customHeight="1" x14ac:dyDescent="0.15">
      <c r="A222" s="9">
        <v>2318</v>
      </c>
      <c r="B222" s="2" t="s">
        <v>1016</v>
      </c>
      <c r="C222" s="2" t="s">
        <v>1113</v>
      </c>
      <c r="D222" s="2" t="s">
        <v>673</v>
      </c>
      <c r="E222" s="10" t="s">
        <v>83</v>
      </c>
      <c r="F222" s="11" t="s">
        <v>1114</v>
      </c>
      <c r="G222" s="2">
        <v>221</v>
      </c>
      <c r="H222" s="153">
        <f t="shared" si="15"/>
        <v>450000</v>
      </c>
      <c r="I222" s="23"/>
      <c r="J222" s="158">
        <f>IFERROR(INDEX(単価!D$3:G$16,MATCH(D222,単価!B$3:B$16,0),1+((I222&gt;29)+(I222&gt;59)+(I222&gt;89))*INDEX(単価!A:A,MATCH(D222,単価!B:B,0))),0)</f>
        <v>50000</v>
      </c>
      <c r="K222" s="153" t="str">
        <f>IFERROR(INDEX(単価!C:C,MATCH(D222,単価!B:B,0))&amp;IF(INDEX(単価!A:A,MATCH(D222,単価!B:B,0))=1,"（"&amp;INDEX(単価!D$2:G$2,1,1+(I222&gt;29)+(I222&gt;59)+(I222&gt;89))&amp;"）",""),D222)</f>
        <v>居宅介護</v>
      </c>
      <c r="L222" s="2">
        <f t="shared" ca="1" si="16"/>
        <v>2310</v>
      </c>
      <c r="M222" s="14">
        <f>IF(OR(ISERROR(FIND(DBCS(検索!C$3),DBCS(B222))),検索!C$3=""),0,1)</f>
        <v>0</v>
      </c>
      <c r="N222" s="15">
        <f>IF(OR(ISERROR(FIND(DBCS(検索!D$3),DBCS(C222))),検索!D$3=""),0,1)</f>
        <v>0</v>
      </c>
      <c r="O222" s="15">
        <f>IF(OR(ISERROR(FIND(検索!E$3,D222)),検索!E$3=""),0,1)</f>
        <v>0</v>
      </c>
      <c r="P222" s="13">
        <f>IF(OR(ISERROR(FIND(検索!F$3,E222)),検索!F$3=""),0,1)</f>
        <v>0</v>
      </c>
      <c r="Q222" s="13">
        <f>IF(OR(ISERROR(FIND(検索!G$3,F222)),検索!G$3=""),0,1)</f>
        <v>0</v>
      </c>
      <c r="R222" s="13">
        <f>IF(OR(検索!J$3="00000",M222&amp;N222&amp;O222&amp;P222&amp;Q222&lt;&gt;検索!J$3),0,1)</f>
        <v>0</v>
      </c>
      <c r="S222" s="13">
        <f t="shared" si="17"/>
        <v>0</v>
      </c>
      <c r="T222" s="14">
        <f>IF(OR(ISERROR(FIND(DBCS(検索!C$5),DBCS(B222))),検索!C$5=""),0,1)</f>
        <v>0</v>
      </c>
      <c r="U222" s="15">
        <f>IF(OR(ISERROR(FIND(DBCS(検索!D$5),DBCS(C222))),検索!D$5=""),0,1)</f>
        <v>0</v>
      </c>
      <c r="V222" s="15">
        <f>IF(OR(ISERROR(FIND(検索!E$5,D222)),検索!E$5=""),0,1)</f>
        <v>0</v>
      </c>
      <c r="W222" s="15">
        <f>IF(OR(ISERROR(FIND(検索!F$5,E222)),検索!F$5=""),0,1)</f>
        <v>0</v>
      </c>
      <c r="X222" s="15">
        <f>IF(OR(ISERROR(FIND(検索!G$5,F222)),検索!G$5=""),0,1)</f>
        <v>0</v>
      </c>
      <c r="Y222" s="13">
        <f>IF(OR(検索!J$5="00000",T222&amp;U222&amp;V222&amp;W222&amp;X222&lt;&gt;検索!J$5),0,1)</f>
        <v>0</v>
      </c>
      <c r="Z222" s="16">
        <f t="shared" si="18"/>
        <v>0</v>
      </c>
      <c r="AA222" s="13">
        <f>IF(OR(ISERROR(FIND(DBCS(検索!C$7),DBCS(B222))),検索!C$7=""),0,1)</f>
        <v>0</v>
      </c>
      <c r="AB222" s="13">
        <f>IF(OR(ISERROR(FIND(DBCS(検索!D$7),DBCS(C222))),検索!D$7=""),0,1)</f>
        <v>0</v>
      </c>
      <c r="AC222" s="13">
        <f>IF(OR(ISERROR(FIND(検索!E$7,D222)),検索!E$7=""),0,1)</f>
        <v>0</v>
      </c>
      <c r="AD222" s="13">
        <f>IF(OR(ISERROR(FIND(検索!F$7,E222)),検索!F$7=""),0,1)</f>
        <v>0</v>
      </c>
      <c r="AE222" s="13">
        <f>IF(OR(ISERROR(FIND(検索!G$7,F222)),検索!G$7=""),0,1)</f>
        <v>0</v>
      </c>
      <c r="AF222" s="15">
        <f>IF(OR(検索!J$7="00000",AA222&amp;AB222&amp;AC222&amp;AD222&amp;AE222&lt;&gt;検索!J$7),0,1)</f>
        <v>0</v>
      </c>
      <c r="AG222" s="16">
        <f t="shared" si="19"/>
        <v>0</v>
      </c>
      <c r="AH222" s="13">
        <f>IF(検索!K$3=0,R222,S222)</f>
        <v>0</v>
      </c>
      <c r="AI222" s="13">
        <f>IF(検索!K$5=0,Y222,Z222)</f>
        <v>0</v>
      </c>
      <c r="AJ222" s="13">
        <f>IF(検索!K$7=0,AF222,AG222)</f>
        <v>0</v>
      </c>
      <c r="AK222" s="20">
        <f>IF(IF(検索!J$5="00000",AH222,IF(検索!K$4=0,AH222+AI222,AH222*AI222)*IF(AND(検索!K$6=1,検索!J$7&lt;&gt;"00000"),AJ222,1)+IF(AND(検索!K$6=0,検索!J$7&lt;&gt;"00000"),AJ222,0))&gt;0,MAX($AK$2:AK221)+1,0)</f>
        <v>0</v>
      </c>
    </row>
    <row r="223" spans="1:37" ht="12.6" customHeight="1" x14ac:dyDescent="0.15">
      <c r="A223" s="9">
        <v>2326</v>
      </c>
      <c r="B223" s="2" t="s">
        <v>1115</v>
      </c>
      <c r="C223" s="2" t="s">
        <v>1116</v>
      </c>
      <c r="D223" s="2" t="s">
        <v>673</v>
      </c>
      <c r="E223" s="10" t="s">
        <v>116</v>
      </c>
      <c r="F223" s="11" t="s">
        <v>1117</v>
      </c>
      <c r="G223" s="2">
        <v>222</v>
      </c>
      <c r="H223" s="153">
        <f t="shared" si="15"/>
        <v>50000</v>
      </c>
      <c r="I223" s="23"/>
      <c r="J223" s="158">
        <f>IFERROR(INDEX(単価!D$3:G$16,MATCH(D223,単価!B$3:B$16,0),1+((I223&gt;29)+(I223&gt;59)+(I223&gt;89))*INDEX(単価!A:A,MATCH(D223,単価!B:B,0))),0)</f>
        <v>50000</v>
      </c>
      <c r="K223" s="153" t="str">
        <f>IFERROR(INDEX(単価!C:C,MATCH(D223,単価!B:B,0))&amp;IF(INDEX(単価!A:A,MATCH(D223,単価!B:B,0))=1,"（"&amp;INDEX(単価!D$2:G$2,1,1+(I223&gt;29)+(I223&gt;59)+(I223&gt;89))&amp;"）",""),D223)</f>
        <v>居宅介護</v>
      </c>
      <c r="L223" s="2">
        <f t="shared" ca="1" si="16"/>
        <v>2323</v>
      </c>
      <c r="M223" s="14">
        <f>IF(OR(ISERROR(FIND(DBCS(検索!C$3),DBCS(B223))),検索!C$3=""),0,1)</f>
        <v>0</v>
      </c>
      <c r="N223" s="15">
        <f>IF(OR(ISERROR(FIND(DBCS(検索!D$3),DBCS(C223))),検索!D$3=""),0,1)</f>
        <v>0</v>
      </c>
      <c r="O223" s="15">
        <f>IF(OR(ISERROR(FIND(検索!E$3,D223)),検索!E$3=""),0,1)</f>
        <v>0</v>
      </c>
      <c r="P223" s="13">
        <f>IF(OR(ISERROR(FIND(検索!F$3,E223)),検索!F$3=""),0,1)</f>
        <v>0</v>
      </c>
      <c r="Q223" s="13">
        <f>IF(OR(ISERROR(FIND(検索!G$3,F223)),検索!G$3=""),0,1)</f>
        <v>0</v>
      </c>
      <c r="R223" s="13">
        <f>IF(OR(検索!J$3="00000",M223&amp;N223&amp;O223&amp;P223&amp;Q223&lt;&gt;検索!J$3),0,1)</f>
        <v>0</v>
      </c>
      <c r="S223" s="13">
        <f t="shared" si="17"/>
        <v>0</v>
      </c>
      <c r="T223" s="14">
        <f>IF(OR(ISERROR(FIND(DBCS(検索!C$5),DBCS(B223))),検索!C$5=""),0,1)</f>
        <v>0</v>
      </c>
      <c r="U223" s="15">
        <f>IF(OR(ISERROR(FIND(DBCS(検索!D$5),DBCS(C223))),検索!D$5=""),0,1)</f>
        <v>0</v>
      </c>
      <c r="V223" s="15">
        <f>IF(OR(ISERROR(FIND(検索!E$5,D223)),検索!E$5=""),0,1)</f>
        <v>0</v>
      </c>
      <c r="W223" s="15">
        <f>IF(OR(ISERROR(FIND(検索!F$5,E223)),検索!F$5=""),0,1)</f>
        <v>0</v>
      </c>
      <c r="X223" s="15">
        <f>IF(OR(ISERROR(FIND(検索!G$5,F223)),検索!G$5=""),0,1)</f>
        <v>0</v>
      </c>
      <c r="Y223" s="13">
        <f>IF(OR(検索!J$5="00000",T223&amp;U223&amp;V223&amp;W223&amp;X223&lt;&gt;検索!J$5),0,1)</f>
        <v>0</v>
      </c>
      <c r="Z223" s="16">
        <f t="shared" si="18"/>
        <v>0</v>
      </c>
      <c r="AA223" s="13">
        <f>IF(OR(ISERROR(FIND(DBCS(検索!C$7),DBCS(B223))),検索!C$7=""),0,1)</f>
        <v>0</v>
      </c>
      <c r="AB223" s="13">
        <f>IF(OR(ISERROR(FIND(DBCS(検索!D$7),DBCS(C223))),検索!D$7=""),0,1)</f>
        <v>0</v>
      </c>
      <c r="AC223" s="13">
        <f>IF(OR(ISERROR(FIND(検索!E$7,D223)),検索!E$7=""),0,1)</f>
        <v>0</v>
      </c>
      <c r="AD223" s="13">
        <f>IF(OR(ISERROR(FIND(検索!F$7,E223)),検索!F$7=""),0,1)</f>
        <v>0</v>
      </c>
      <c r="AE223" s="13">
        <f>IF(OR(ISERROR(FIND(検索!G$7,F223)),検索!G$7=""),0,1)</f>
        <v>0</v>
      </c>
      <c r="AF223" s="15">
        <f>IF(OR(検索!J$7="00000",AA223&amp;AB223&amp;AC223&amp;AD223&amp;AE223&lt;&gt;検索!J$7),0,1)</f>
        <v>0</v>
      </c>
      <c r="AG223" s="16">
        <f t="shared" si="19"/>
        <v>0</v>
      </c>
      <c r="AH223" s="13">
        <f>IF(検索!K$3=0,R223,S223)</f>
        <v>0</v>
      </c>
      <c r="AI223" s="13">
        <f>IF(検索!K$5=0,Y223,Z223)</f>
        <v>0</v>
      </c>
      <c r="AJ223" s="13">
        <f>IF(検索!K$7=0,AF223,AG223)</f>
        <v>0</v>
      </c>
      <c r="AK223" s="20">
        <f>IF(IF(検索!J$5="00000",AH223,IF(検索!K$4=0,AH223+AI223,AH223*AI223)*IF(AND(検索!K$6=1,検索!J$7&lt;&gt;"00000"),AJ223,1)+IF(AND(検索!K$6=0,検索!J$7&lt;&gt;"00000"),AJ223,0))&gt;0,MAX($AK$2:AK222)+1,0)</f>
        <v>0</v>
      </c>
    </row>
    <row r="224" spans="1:37" ht="12.6" customHeight="1" x14ac:dyDescent="0.15">
      <c r="A224" s="9">
        <v>2330</v>
      </c>
      <c r="B224" s="2" t="s">
        <v>1118</v>
      </c>
      <c r="C224" s="2" t="s">
        <v>504</v>
      </c>
      <c r="D224" s="2" t="s">
        <v>673</v>
      </c>
      <c r="E224" s="10" t="s">
        <v>95</v>
      </c>
      <c r="F224" s="11" t="s">
        <v>1119</v>
      </c>
      <c r="G224" s="2">
        <v>223</v>
      </c>
      <c r="H224" s="153">
        <f t="shared" si="15"/>
        <v>150000</v>
      </c>
      <c r="I224" s="23"/>
      <c r="J224" s="158">
        <f>IFERROR(INDEX(単価!D$3:G$16,MATCH(D224,単価!B$3:B$16,0),1+((I224&gt;29)+(I224&gt;59)+(I224&gt;89))*INDEX(単価!A:A,MATCH(D224,単価!B:B,0))),0)</f>
        <v>50000</v>
      </c>
      <c r="K224" s="153" t="str">
        <f>IFERROR(INDEX(単価!C:C,MATCH(D224,単価!B:B,0))&amp;IF(INDEX(単価!A:A,MATCH(D224,単価!B:B,0))=1,"（"&amp;INDEX(単価!D$2:G$2,1,1+(I224&gt;29)+(I224&gt;59)+(I224&gt;89))&amp;"）",""),D224)</f>
        <v>居宅介護</v>
      </c>
      <c r="L224" s="2">
        <f t="shared" ca="1" si="16"/>
        <v>2332</v>
      </c>
      <c r="M224" s="14">
        <f>IF(OR(ISERROR(FIND(DBCS(検索!C$3),DBCS(B224))),検索!C$3=""),0,1)</f>
        <v>0</v>
      </c>
      <c r="N224" s="15">
        <f>IF(OR(ISERROR(FIND(DBCS(検索!D$3),DBCS(C224))),検索!D$3=""),0,1)</f>
        <v>0</v>
      </c>
      <c r="O224" s="15">
        <f>IF(OR(ISERROR(FIND(検索!E$3,D224)),検索!E$3=""),0,1)</f>
        <v>0</v>
      </c>
      <c r="P224" s="13">
        <f>IF(OR(ISERROR(FIND(検索!F$3,E224)),検索!F$3=""),0,1)</f>
        <v>0</v>
      </c>
      <c r="Q224" s="13">
        <f>IF(OR(ISERROR(FIND(検索!G$3,F224)),検索!G$3=""),0,1)</f>
        <v>0</v>
      </c>
      <c r="R224" s="13">
        <f>IF(OR(検索!J$3="00000",M224&amp;N224&amp;O224&amp;P224&amp;Q224&lt;&gt;検索!J$3),0,1)</f>
        <v>0</v>
      </c>
      <c r="S224" s="13">
        <f t="shared" si="17"/>
        <v>0</v>
      </c>
      <c r="T224" s="14">
        <f>IF(OR(ISERROR(FIND(DBCS(検索!C$5),DBCS(B224))),検索!C$5=""),0,1)</f>
        <v>0</v>
      </c>
      <c r="U224" s="15">
        <f>IF(OR(ISERROR(FIND(DBCS(検索!D$5),DBCS(C224))),検索!D$5=""),0,1)</f>
        <v>0</v>
      </c>
      <c r="V224" s="15">
        <f>IF(OR(ISERROR(FIND(検索!E$5,D224)),検索!E$5=""),0,1)</f>
        <v>0</v>
      </c>
      <c r="W224" s="15">
        <f>IF(OR(ISERROR(FIND(検索!F$5,E224)),検索!F$5=""),0,1)</f>
        <v>0</v>
      </c>
      <c r="X224" s="15">
        <f>IF(OR(ISERROR(FIND(検索!G$5,F224)),検索!G$5=""),0,1)</f>
        <v>0</v>
      </c>
      <c r="Y224" s="13">
        <f>IF(OR(検索!J$5="00000",T224&amp;U224&amp;V224&amp;W224&amp;X224&lt;&gt;検索!J$5),0,1)</f>
        <v>0</v>
      </c>
      <c r="Z224" s="16">
        <f t="shared" si="18"/>
        <v>0</v>
      </c>
      <c r="AA224" s="13">
        <f>IF(OR(ISERROR(FIND(DBCS(検索!C$7),DBCS(B224))),検索!C$7=""),0,1)</f>
        <v>0</v>
      </c>
      <c r="AB224" s="13">
        <f>IF(OR(ISERROR(FIND(DBCS(検索!D$7),DBCS(C224))),検索!D$7=""),0,1)</f>
        <v>0</v>
      </c>
      <c r="AC224" s="13">
        <f>IF(OR(ISERROR(FIND(検索!E$7,D224)),検索!E$7=""),0,1)</f>
        <v>0</v>
      </c>
      <c r="AD224" s="13">
        <f>IF(OR(ISERROR(FIND(検索!F$7,E224)),検索!F$7=""),0,1)</f>
        <v>0</v>
      </c>
      <c r="AE224" s="13">
        <f>IF(OR(ISERROR(FIND(検索!G$7,F224)),検索!G$7=""),0,1)</f>
        <v>0</v>
      </c>
      <c r="AF224" s="15">
        <f>IF(OR(検索!J$7="00000",AA224&amp;AB224&amp;AC224&amp;AD224&amp;AE224&lt;&gt;検索!J$7),0,1)</f>
        <v>0</v>
      </c>
      <c r="AG224" s="16">
        <f t="shared" si="19"/>
        <v>0</v>
      </c>
      <c r="AH224" s="13">
        <f>IF(検索!K$3=0,R224,S224)</f>
        <v>0</v>
      </c>
      <c r="AI224" s="13">
        <f>IF(検索!K$5=0,Y224,Z224)</f>
        <v>0</v>
      </c>
      <c r="AJ224" s="13">
        <f>IF(検索!K$7=0,AF224,AG224)</f>
        <v>0</v>
      </c>
      <c r="AK224" s="20">
        <f>IF(IF(検索!J$5="00000",AH224,IF(検索!K$4=0,AH224+AI224,AH224*AI224)*IF(AND(検索!K$6=1,検索!J$7&lt;&gt;"00000"),AJ224,1)+IF(AND(検索!K$6=0,検索!J$7&lt;&gt;"00000"),AJ224,0))&gt;0,MAX($AK$2:AK223)+1,0)</f>
        <v>0</v>
      </c>
    </row>
    <row r="225" spans="1:37" ht="12.6" customHeight="1" x14ac:dyDescent="0.15">
      <c r="A225" s="9">
        <v>2345</v>
      </c>
      <c r="B225" s="2" t="s">
        <v>1120</v>
      </c>
      <c r="C225" s="2" t="s">
        <v>495</v>
      </c>
      <c r="D225" s="2" t="s">
        <v>673</v>
      </c>
      <c r="E225" s="10" t="s">
        <v>160</v>
      </c>
      <c r="F225" s="11" t="s">
        <v>1121</v>
      </c>
      <c r="G225" s="2">
        <v>224</v>
      </c>
      <c r="H225" s="153">
        <f t="shared" si="15"/>
        <v>150000</v>
      </c>
      <c r="I225" s="23"/>
      <c r="J225" s="158">
        <f>IFERROR(INDEX(単価!D$3:G$16,MATCH(D225,単価!B$3:B$16,0),1+((I225&gt;29)+(I225&gt;59)+(I225&gt;89))*INDEX(単価!A:A,MATCH(D225,単価!B:B,0))),0)</f>
        <v>50000</v>
      </c>
      <c r="K225" s="153" t="str">
        <f>IFERROR(INDEX(単価!C:C,MATCH(D225,単価!B:B,0))&amp;IF(INDEX(単価!A:A,MATCH(D225,単価!B:B,0))=1,"（"&amp;INDEX(単価!D$2:G$2,1,1+(I225&gt;29)+(I225&gt;59)+(I225&gt;89))&amp;"）",""),D225)</f>
        <v>居宅介護</v>
      </c>
      <c r="L225" s="2">
        <f t="shared" ca="1" si="16"/>
        <v>2342</v>
      </c>
      <c r="M225" s="14">
        <f>IF(OR(ISERROR(FIND(DBCS(検索!C$3),DBCS(B225))),検索!C$3=""),0,1)</f>
        <v>0</v>
      </c>
      <c r="N225" s="15">
        <f>IF(OR(ISERROR(FIND(DBCS(検索!D$3),DBCS(C225))),検索!D$3=""),0,1)</f>
        <v>0</v>
      </c>
      <c r="O225" s="15">
        <f>IF(OR(ISERROR(FIND(検索!E$3,D225)),検索!E$3=""),0,1)</f>
        <v>0</v>
      </c>
      <c r="P225" s="13">
        <f>IF(OR(ISERROR(FIND(検索!F$3,E225)),検索!F$3=""),0,1)</f>
        <v>0</v>
      </c>
      <c r="Q225" s="13">
        <f>IF(OR(ISERROR(FIND(検索!G$3,F225)),検索!G$3=""),0,1)</f>
        <v>0</v>
      </c>
      <c r="R225" s="13">
        <f>IF(OR(検索!J$3="00000",M225&amp;N225&amp;O225&amp;P225&amp;Q225&lt;&gt;検索!J$3),0,1)</f>
        <v>0</v>
      </c>
      <c r="S225" s="13">
        <f t="shared" si="17"/>
        <v>0</v>
      </c>
      <c r="T225" s="14">
        <f>IF(OR(ISERROR(FIND(DBCS(検索!C$5),DBCS(B225))),検索!C$5=""),0,1)</f>
        <v>0</v>
      </c>
      <c r="U225" s="15">
        <f>IF(OR(ISERROR(FIND(DBCS(検索!D$5),DBCS(C225))),検索!D$5=""),0,1)</f>
        <v>0</v>
      </c>
      <c r="V225" s="15">
        <f>IF(OR(ISERROR(FIND(検索!E$5,D225)),検索!E$5=""),0,1)</f>
        <v>0</v>
      </c>
      <c r="W225" s="15">
        <f>IF(OR(ISERROR(FIND(検索!F$5,E225)),検索!F$5=""),0,1)</f>
        <v>0</v>
      </c>
      <c r="X225" s="15">
        <f>IF(OR(ISERROR(FIND(検索!G$5,F225)),検索!G$5=""),0,1)</f>
        <v>0</v>
      </c>
      <c r="Y225" s="13">
        <f>IF(OR(検索!J$5="00000",T225&amp;U225&amp;V225&amp;W225&amp;X225&lt;&gt;検索!J$5),0,1)</f>
        <v>0</v>
      </c>
      <c r="Z225" s="16">
        <f t="shared" si="18"/>
        <v>0</v>
      </c>
      <c r="AA225" s="13">
        <f>IF(OR(ISERROR(FIND(DBCS(検索!C$7),DBCS(B225))),検索!C$7=""),0,1)</f>
        <v>0</v>
      </c>
      <c r="AB225" s="13">
        <f>IF(OR(ISERROR(FIND(DBCS(検索!D$7),DBCS(C225))),検索!D$7=""),0,1)</f>
        <v>0</v>
      </c>
      <c r="AC225" s="13">
        <f>IF(OR(ISERROR(FIND(検索!E$7,D225)),検索!E$7=""),0,1)</f>
        <v>0</v>
      </c>
      <c r="AD225" s="13">
        <f>IF(OR(ISERROR(FIND(検索!F$7,E225)),検索!F$7=""),0,1)</f>
        <v>0</v>
      </c>
      <c r="AE225" s="13">
        <f>IF(OR(ISERROR(FIND(検索!G$7,F225)),検索!G$7=""),0,1)</f>
        <v>0</v>
      </c>
      <c r="AF225" s="15">
        <f>IF(OR(検索!J$7="00000",AA225&amp;AB225&amp;AC225&amp;AD225&amp;AE225&lt;&gt;検索!J$7),0,1)</f>
        <v>0</v>
      </c>
      <c r="AG225" s="16">
        <f t="shared" si="19"/>
        <v>0</v>
      </c>
      <c r="AH225" s="13">
        <f>IF(検索!K$3=0,R225,S225)</f>
        <v>0</v>
      </c>
      <c r="AI225" s="13">
        <f>IF(検索!K$5=0,Y225,Z225)</f>
        <v>0</v>
      </c>
      <c r="AJ225" s="13">
        <f>IF(検索!K$7=0,AF225,AG225)</f>
        <v>0</v>
      </c>
      <c r="AK225" s="20">
        <f>IF(IF(検索!J$5="00000",AH225,IF(検索!K$4=0,AH225+AI225,AH225*AI225)*IF(AND(検索!K$6=1,検索!J$7&lt;&gt;"00000"),AJ225,1)+IF(AND(検索!K$6=0,検索!J$7&lt;&gt;"00000"),AJ225,0))&gt;0,MAX($AK$2:AK224)+1,0)</f>
        <v>0</v>
      </c>
    </row>
    <row r="226" spans="1:37" ht="12.6" customHeight="1" x14ac:dyDescent="0.15">
      <c r="A226" s="9">
        <v>2355</v>
      </c>
      <c r="B226" s="2" t="s">
        <v>1122</v>
      </c>
      <c r="C226" s="2" t="s">
        <v>1123</v>
      </c>
      <c r="D226" s="2" t="s">
        <v>673</v>
      </c>
      <c r="E226" s="10" t="s">
        <v>149</v>
      </c>
      <c r="F226" s="11" t="s">
        <v>1124</v>
      </c>
      <c r="G226" s="2">
        <v>225</v>
      </c>
      <c r="H226" s="153">
        <f t="shared" si="15"/>
        <v>50000</v>
      </c>
      <c r="I226" s="23"/>
      <c r="J226" s="158">
        <f>IFERROR(INDEX(単価!D$3:G$16,MATCH(D226,単価!B$3:B$16,0),1+((I226&gt;29)+(I226&gt;59)+(I226&gt;89))*INDEX(単価!A:A,MATCH(D226,単価!B:B,0))),0)</f>
        <v>50000</v>
      </c>
      <c r="K226" s="153" t="str">
        <f>IFERROR(INDEX(単価!C:C,MATCH(D226,単価!B:B,0))&amp;IF(INDEX(単価!A:A,MATCH(D226,単価!B:B,0))=1,"（"&amp;INDEX(単価!D$2:G$2,1,1+(I226&gt;29)+(I226&gt;59)+(I226&gt;89))&amp;"）",""),D226)</f>
        <v>居宅介護</v>
      </c>
      <c r="L226" s="2">
        <f t="shared" ca="1" si="16"/>
        <v>2356</v>
      </c>
      <c r="M226" s="14">
        <f>IF(OR(ISERROR(FIND(DBCS(検索!C$3),DBCS(B226))),検索!C$3=""),0,1)</f>
        <v>0</v>
      </c>
      <c r="N226" s="15">
        <f>IF(OR(ISERROR(FIND(DBCS(検索!D$3),DBCS(C226))),検索!D$3=""),0,1)</f>
        <v>0</v>
      </c>
      <c r="O226" s="15">
        <f>IF(OR(ISERROR(FIND(検索!E$3,D226)),検索!E$3=""),0,1)</f>
        <v>0</v>
      </c>
      <c r="P226" s="13">
        <f>IF(OR(ISERROR(FIND(検索!F$3,E226)),検索!F$3=""),0,1)</f>
        <v>0</v>
      </c>
      <c r="Q226" s="13">
        <f>IF(OR(ISERROR(FIND(検索!G$3,F226)),検索!G$3=""),0,1)</f>
        <v>0</v>
      </c>
      <c r="R226" s="13">
        <f>IF(OR(検索!J$3="00000",M226&amp;N226&amp;O226&amp;P226&amp;Q226&lt;&gt;検索!J$3),0,1)</f>
        <v>0</v>
      </c>
      <c r="S226" s="13">
        <f t="shared" si="17"/>
        <v>0</v>
      </c>
      <c r="T226" s="14">
        <f>IF(OR(ISERROR(FIND(DBCS(検索!C$5),DBCS(B226))),検索!C$5=""),0,1)</f>
        <v>0</v>
      </c>
      <c r="U226" s="15">
        <f>IF(OR(ISERROR(FIND(DBCS(検索!D$5),DBCS(C226))),検索!D$5=""),0,1)</f>
        <v>0</v>
      </c>
      <c r="V226" s="15">
        <f>IF(OR(ISERROR(FIND(検索!E$5,D226)),検索!E$5=""),0,1)</f>
        <v>0</v>
      </c>
      <c r="W226" s="15">
        <f>IF(OR(ISERROR(FIND(検索!F$5,E226)),検索!F$5=""),0,1)</f>
        <v>0</v>
      </c>
      <c r="X226" s="15">
        <f>IF(OR(ISERROR(FIND(検索!G$5,F226)),検索!G$5=""),0,1)</f>
        <v>0</v>
      </c>
      <c r="Y226" s="13">
        <f>IF(OR(検索!J$5="00000",T226&amp;U226&amp;V226&amp;W226&amp;X226&lt;&gt;検索!J$5),0,1)</f>
        <v>0</v>
      </c>
      <c r="Z226" s="16">
        <f t="shared" si="18"/>
        <v>0</v>
      </c>
      <c r="AA226" s="13">
        <f>IF(OR(ISERROR(FIND(DBCS(検索!C$7),DBCS(B226))),検索!C$7=""),0,1)</f>
        <v>0</v>
      </c>
      <c r="AB226" s="13">
        <f>IF(OR(ISERROR(FIND(DBCS(検索!D$7),DBCS(C226))),検索!D$7=""),0,1)</f>
        <v>0</v>
      </c>
      <c r="AC226" s="13">
        <f>IF(OR(ISERROR(FIND(検索!E$7,D226)),検索!E$7=""),0,1)</f>
        <v>0</v>
      </c>
      <c r="AD226" s="13">
        <f>IF(OR(ISERROR(FIND(検索!F$7,E226)),検索!F$7=""),0,1)</f>
        <v>0</v>
      </c>
      <c r="AE226" s="13">
        <f>IF(OR(ISERROR(FIND(検索!G$7,F226)),検索!G$7=""),0,1)</f>
        <v>0</v>
      </c>
      <c r="AF226" s="15">
        <f>IF(OR(検索!J$7="00000",AA226&amp;AB226&amp;AC226&amp;AD226&amp;AE226&lt;&gt;検索!J$7),0,1)</f>
        <v>0</v>
      </c>
      <c r="AG226" s="16">
        <f t="shared" si="19"/>
        <v>0</v>
      </c>
      <c r="AH226" s="13">
        <f>IF(検索!K$3=0,R226,S226)</f>
        <v>0</v>
      </c>
      <c r="AI226" s="13">
        <f>IF(検索!K$5=0,Y226,Z226)</f>
        <v>0</v>
      </c>
      <c r="AJ226" s="13">
        <f>IF(検索!K$7=0,AF226,AG226)</f>
        <v>0</v>
      </c>
      <c r="AK226" s="20">
        <f>IF(IF(検索!J$5="00000",AH226,IF(検索!K$4=0,AH226+AI226,AH226*AI226)*IF(AND(検索!K$6=1,検索!J$7&lt;&gt;"00000"),AJ226,1)+IF(AND(検索!K$6=0,検索!J$7&lt;&gt;"00000"),AJ226,0))&gt;0,MAX($AK$2:AK225)+1,0)</f>
        <v>0</v>
      </c>
    </row>
    <row r="227" spans="1:37" ht="12.6" customHeight="1" x14ac:dyDescent="0.15">
      <c r="A227" s="9">
        <v>2361</v>
      </c>
      <c r="B227" s="2" t="s">
        <v>1125</v>
      </c>
      <c r="C227" s="2" t="s">
        <v>461</v>
      </c>
      <c r="D227" s="2" t="s">
        <v>673</v>
      </c>
      <c r="E227" s="10" t="s">
        <v>79</v>
      </c>
      <c r="F227" s="11" t="s">
        <v>1126</v>
      </c>
      <c r="G227" s="2">
        <v>226</v>
      </c>
      <c r="H227" s="153">
        <f t="shared" si="15"/>
        <v>50000</v>
      </c>
      <c r="I227" s="23"/>
      <c r="J227" s="158">
        <f>IFERROR(INDEX(単価!D$3:G$16,MATCH(D227,単価!B$3:B$16,0),1+((I227&gt;29)+(I227&gt;59)+(I227&gt;89))*INDEX(単価!A:A,MATCH(D227,単価!B:B,0))),0)</f>
        <v>50000</v>
      </c>
      <c r="K227" s="153" t="str">
        <f>IFERROR(INDEX(単価!C:C,MATCH(D227,単価!B:B,0))&amp;IF(INDEX(単価!A:A,MATCH(D227,単価!B:B,0))=1,"（"&amp;INDEX(単価!D$2:G$2,1,1+(I227&gt;29)+(I227&gt;59)+(I227&gt;89))&amp;"）",""),D227)</f>
        <v>居宅介護</v>
      </c>
      <c r="L227" s="2">
        <f t="shared" ca="1" si="16"/>
        <v>2363</v>
      </c>
      <c r="M227" s="14">
        <f>IF(OR(ISERROR(FIND(DBCS(検索!C$3),DBCS(B227))),検索!C$3=""),0,1)</f>
        <v>0</v>
      </c>
      <c r="N227" s="15">
        <f>IF(OR(ISERROR(FIND(DBCS(検索!D$3),DBCS(C227))),検索!D$3=""),0,1)</f>
        <v>0</v>
      </c>
      <c r="O227" s="15">
        <f>IF(OR(ISERROR(FIND(検索!E$3,D227)),検索!E$3=""),0,1)</f>
        <v>0</v>
      </c>
      <c r="P227" s="13">
        <f>IF(OR(ISERROR(FIND(検索!F$3,E227)),検索!F$3=""),0,1)</f>
        <v>0</v>
      </c>
      <c r="Q227" s="13">
        <f>IF(OR(ISERROR(FIND(検索!G$3,F227)),検索!G$3=""),0,1)</f>
        <v>0</v>
      </c>
      <c r="R227" s="13">
        <f>IF(OR(検索!J$3="00000",M227&amp;N227&amp;O227&amp;P227&amp;Q227&lt;&gt;検索!J$3),0,1)</f>
        <v>0</v>
      </c>
      <c r="S227" s="13">
        <f t="shared" si="17"/>
        <v>0</v>
      </c>
      <c r="T227" s="14">
        <f>IF(OR(ISERROR(FIND(DBCS(検索!C$5),DBCS(B227))),検索!C$5=""),0,1)</f>
        <v>0</v>
      </c>
      <c r="U227" s="15">
        <f>IF(OR(ISERROR(FIND(DBCS(検索!D$5),DBCS(C227))),検索!D$5=""),0,1)</f>
        <v>0</v>
      </c>
      <c r="V227" s="15">
        <f>IF(OR(ISERROR(FIND(検索!E$5,D227)),検索!E$5=""),0,1)</f>
        <v>0</v>
      </c>
      <c r="W227" s="15">
        <f>IF(OR(ISERROR(FIND(検索!F$5,E227)),検索!F$5=""),0,1)</f>
        <v>0</v>
      </c>
      <c r="X227" s="15">
        <f>IF(OR(ISERROR(FIND(検索!G$5,F227)),検索!G$5=""),0,1)</f>
        <v>0</v>
      </c>
      <c r="Y227" s="13">
        <f>IF(OR(検索!J$5="00000",T227&amp;U227&amp;V227&amp;W227&amp;X227&lt;&gt;検索!J$5),0,1)</f>
        <v>0</v>
      </c>
      <c r="Z227" s="16">
        <f t="shared" si="18"/>
        <v>0</v>
      </c>
      <c r="AA227" s="13">
        <f>IF(OR(ISERROR(FIND(DBCS(検索!C$7),DBCS(B227))),検索!C$7=""),0,1)</f>
        <v>0</v>
      </c>
      <c r="AB227" s="13">
        <f>IF(OR(ISERROR(FIND(DBCS(検索!D$7),DBCS(C227))),検索!D$7=""),0,1)</f>
        <v>0</v>
      </c>
      <c r="AC227" s="13">
        <f>IF(OR(ISERROR(FIND(検索!E$7,D227)),検索!E$7=""),0,1)</f>
        <v>0</v>
      </c>
      <c r="AD227" s="13">
        <f>IF(OR(ISERROR(FIND(検索!F$7,E227)),検索!F$7=""),0,1)</f>
        <v>0</v>
      </c>
      <c r="AE227" s="13">
        <f>IF(OR(ISERROR(FIND(検索!G$7,F227)),検索!G$7=""),0,1)</f>
        <v>0</v>
      </c>
      <c r="AF227" s="15">
        <f>IF(OR(検索!J$7="00000",AA227&amp;AB227&amp;AC227&amp;AD227&amp;AE227&lt;&gt;検索!J$7),0,1)</f>
        <v>0</v>
      </c>
      <c r="AG227" s="16">
        <f t="shared" si="19"/>
        <v>0</v>
      </c>
      <c r="AH227" s="13">
        <f>IF(検索!K$3=0,R227,S227)</f>
        <v>0</v>
      </c>
      <c r="AI227" s="13">
        <f>IF(検索!K$5=0,Y227,Z227)</f>
        <v>0</v>
      </c>
      <c r="AJ227" s="13">
        <f>IF(検索!K$7=0,AF227,AG227)</f>
        <v>0</v>
      </c>
      <c r="AK227" s="20">
        <f>IF(IF(検索!J$5="00000",AH227,IF(検索!K$4=0,AH227+AI227,AH227*AI227)*IF(AND(検索!K$6=1,検索!J$7&lt;&gt;"00000"),AJ227,1)+IF(AND(検索!K$6=0,検索!J$7&lt;&gt;"00000"),AJ227,0))&gt;0,MAX($AK$2:AK226)+1,0)</f>
        <v>0</v>
      </c>
    </row>
    <row r="228" spans="1:37" ht="12.6" customHeight="1" x14ac:dyDescent="0.15">
      <c r="A228" s="9">
        <v>2373</v>
      </c>
      <c r="B228" s="2" t="s">
        <v>1127</v>
      </c>
      <c r="C228" s="2" t="s">
        <v>1128</v>
      </c>
      <c r="D228" s="2" t="s">
        <v>673</v>
      </c>
      <c r="E228" s="10" t="s">
        <v>135</v>
      </c>
      <c r="F228" s="11" t="s">
        <v>1129</v>
      </c>
      <c r="G228" s="2">
        <v>227</v>
      </c>
      <c r="H228" s="153">
        <f t="shared" si="15"/>
        <v>50000</v>
      </c>
      <c r="I228" s="23"/>
      <c r="J228" s="158">
        <f>IFERROR(INDEX(単価!D$3:G$16,MATCH(D228,単価!B$3:B$16,0),1+((I228&gt;29)+(I228&gt;59)+(I228&gt;89))*INDEX(単価!A:A,MATCH(D228,単価!B:B,0))),0)</f>
        <v>50000</v>
      </c>
      <c r="K228" s="153" t="str">
        <f>IFERROR(INDEX(単価!C:C,MATCH(D228,単価!B:B,0))&amp;IF(INDEX(単価!A:A,MATCH(D228,単価!B:B,0))=1,"（"&amp;INDEX(単価!D$2:G$2,1,1+(I228&gt;29)+(I228&gt;59)+(I228&gt;89))&amp;"）",""),D228)</f>
        <v>居宅介護</v>
      </c>
      <c r="L228" s="2">
        <f t="shared" ca="1" si="16"/>
        <v>2377</v>
      </c>
      <c r="M228" s="14">
        <f>IF(OR(ISERROR(FIND(DBCS(検索!C$3),DBCS(B228))),検索!C$3=""),0,1)</f>
        <v>0</v>
      </c>
      <c r="N228" s="15">
        <f>IF(OR(ISERROR(FIND(DBCS(検索!D$3),DBCS(C228))),検索!D$3=""),0,1)</f>
        <v>0</v>
      </c>
      <c r="O228" s="15">
        <f>IF(OR(ISERROR(FIND(検索!E$3,D228)),検索!E$3=""),0,1)</f>
        <v>0</v>
      </c>
      <c r="P228" s="13">
        <f>IF(OR(ISERROR(FIND(検索!F$3,E228)),検索!F$3=""),0,1)</f>
        <v>0</v>
      </c>
      <c r="Q228" s="13">
        <f>IF(OR(ISERROR(FIND(検索!G$3,F228)),検索!G$3=""),0,1)</f>
        <v>0</v>
      </c>
      <c r="R228" s="13">
        <f>IF(OR(検索!J$3="00000",M228&amp;N228&amp;O228&amp;P228&amp;Q228&lt;&gt;検索!J$3),0,1)</f>
        <v>0</v>
      </c>
      <c r="S228" s="13">
        <f t="shared" si="17"/>
        <v>0</v>
      </c>
      <c r="T228" s="14">
        <f>IF(OR(ISERROR(FIND(DBCS(検索!C$5),DBCS(B228))),検索!C$5=""),0,1)</f>
        <v>0</v>
      </c>
      <c r="U228" s="15">
        <f>IF(OR(ISERROR(FIND(DBCS(検索!D$5),DBCS(C228))),検索!D$5=""),0,1)</f>
        <v>0</v>
      </c>
      <c r="V228" s="15">
        <f>IF(OR(ISERROR(FIND(検索!E$5,D228)),検索!E$5=""),0,1)</f>
        <v>0</v>
      </c>
      <c r="W228" s="15">
        <f>IF(OR(ISERROR(FIND(検索!F$5,E228)),検索!F$5=""),0,1)</f>
        <v>0</v>
      </c>
      <c r="X228" s="15">
        <f>IF(OR(ISERROR(FIND(検索!G$5,F228)),検索!G$5=""),0,1)</f>
        <v>0</v>
      </c>
      <c r="Y228" s="13">
        <f>IF(OR(検索!J$5="00000",T228&amp;U228&amp;V228&amp;W228&amp;X228&lt;&gt;検索!J$5),0,1)</f>
        <v>0</v>
      </c>
      <c r="Z228" s="16">
        <f t="shared" si="18"/>
        <v>0</v>
      </c>
      <c r="AA228" s="13">
        <f>IF(OR(ISERROR(FIND(DBCS(検索!C$7),DBCS(B228))),検索!C$7=""),0,1)</f>
        <v>0</v>
      </c>
      <c r="AB228" s="13">
        <f>IF(OR(ISERROR(FIND(DBCS(検索!D$7),DBCS(C228))),検索!D$7=""),0,1)</f>
        <v>0</v>
      </c>
      <c r="AC228" s="13">
        <f>IF(OR(ISERROR(FIND(検索!E$7,D228)),検索!E$7=""),0,1)</f>
        <v>0</v>
      </c>
      <c r="AD228" s="13">
        <f>IF(OR(ISERROR(FIND(検索!F$7,E228)),検索!F$7=""),0,1)</f>
        <v>0</v>
      </c>
      <c r="AE228" s="13">
        <f>IF(OR(ISERROR(FIND(検索!G$7,F228)),検索!G$7=""),0,1)</f>
        <v>0</v>
      </c>
      <c r="AF228" s="15">
        <f>IF(OR(検索!J$7="00000",AA228&amp;AB228&amp;AC228&amp;AD228&amp;AE228&lt;&gt;検索!J$7),0,1)</f>
        <v>0</v>
      </c>
      <c r="AG228" s="16">
        <f t="shared" si="19"/>
        <v>0</v>
      </c>
      <c r="AH228" s="13">
        <f>IF(検索!K$3=0,R228,S228)</f>
        <v>0</v>
      </c>
      <c r="AI228" s="13">
        <f>IF(検索!K$5=0,Y228,Z228)</f>
        <v>0</v>
      </c>
      <c r="AJ228" s="13">
        <f>IF(検索!K$7=0,AF228,AG228)</f>
        <v>0</v>
      </c>
      <c r="AK228" s="20">
        <f>IF(IF(検索!J$5="00000",AH228,IF(検索!K$4=0,AH228+AI228,AH228*AI228)*IF(AND(検索!K$6=1,検索!J$7&lt;&gt;"00000"),AJ228,1)+IF(AND(検索!K$6=0,検索!J$7&lt;&gt;"00000"),AJ228,0))&gt;0,MAX($AK$2:AK227)+1,0)</f>
        <v>0</v>
      </c>
    </row>
    <row r="229" spans="1:37" ht="12.6" customHeight="1" x14ac:dyDescent="0.15">
      <c r="A229" s="9">
        <v>2381</v>
      </c>
      <c r="B229" s="2" t="s">
        <v>1130</v>
      </c>
      <c r="C229" s="2" t="s">
        <v>638</v>
      </c>
      <c r="D229" s="2" t="s">
        <v>673</v>
      </c>
      <c r="E229" s="10" t="s">
        <v>64</v>
      </c>
      <c r="F229" s="11" t="s">
        <v>1131</v>
      </c>
      <c r="G229" s="2">
        <v>228</v>
      </c>
      <c r="H229" s="153">
        <f t="shared" si="15"/>
        <v>50000</v>
      </c>
      <c r="I229" s="23"/>
      <c r="J229" s="158">
        <f>IFERROR(INDEX(単価!D$3:G$16,MATCH(D229,単価!B$3:B$16,0),1+((I229&gt;29)+(I229&gt;59)+(I229&gt;89))*INDEX(単価!A:A,MATCH(D229,単価!B:B,0))),0)</f>
        <v>50000</v>
      </c>
      <c r="K229" s="153" t="str">
        <f>IFERROR(INDEX(単価!C:C,MATCH(D229,単価!B:B,0))&amp;IF(INDEX(単価!A:A,MATCH(D229,単価!B:B,0))=1,"（"&amp;INDEX(単価!D$2:G$2,1,1+(I229&gt;29)+(I229&gt;59)+(I229&gt;89))&amp;"）",""),D229)</f>
        <v>居宅介護</v>
      </c>
      <c r="L229" s="2">
        <f t="shared" ca="1" si="16"/>
        <v>2381</v>
      </c>
      <c r="M229" s="14">
        <f>IF(OR(ISERROR(FIND(DBCS(検索!C$3),DBCS(B229))),検索!C$3=""),0,1)</f>
        <v>0</v>
      </c>
      <c r="N229" s="15">
        <f>IF(OR(ISERROR(FIND(DBCS(検索!D$3),DBCS(C229))),検索!D$3=""),0,1)</f>
        <v>0</v>
      </c>
      <c r="O229" s="15">
        <f>IF(OR(ISERROR(FIND(検索!E$3,D229)),検索!E$3=""),0,1)</f>
        <v>0</v>
      </c>
      <c r="P229" s="13">
        <f>IF(OR(ISERROR(FIND(検索!F$3,E229)),検索!F$3=""),0,1)</f>
        <v>0</v>
      </c>
      <c r="Q229" s="13">
        <f>IF(OR(ISERROR(FIND(検索!G$3,F229)),検索!G$3=""),0,1)</f>
        <v>0</v>
      </c>
      <c r="R229" s="13">
        <f>IF(OR(検索!J$3="00000",M229&amp;N229&amp;O229&amp;P229&amp;Q229&lt;&gt;検索!J$3),0,1)</f>
        <v>0</v>
      </c>
      <c r="S229" s="13">
        <f t="shared" si="17"/>
        <v>0</v>
      </c>
      <c r="T229" s="14">
        <f>IF(OR(ISERROR(FIND(DBCS(検索!C$5),DBCS(B229))),検索!C$5=""),0,1)</f>
        <v>0</v>
      </c>
      <c r="U229" s="15">
        <f>IF(OR(ISERROR(FIND(DBCS(検索!D$5),DBCS(C229))),検索!D$5=""),0,1)</f>
        <v>0</v>
      </c>
      <c r="V229" s="15">
        <f>IF(OR(ISERROR(FIND(検索!E$5,D229)),検索!E$5=""),0,1)</f>
        <v>0</v>
      </c>
      <c r="W229" s="15">
        <f>IF(OR(ISERROR(FIND(検索!F$5,E229)),検索!F$5=""),0,1)</f>
        <v>0</v>
      </c>
      <c r="X229" s="15">
        <f>IF(OR(ISERROR(FIND(検索!G$5,F229)),検索!G$5=""),0,1)</f>
        <v>0</v>
      </c>
      <c r="Y229" s="13">
        <f>IF(OR(検索!J$5="00000",T229&amp;U229&amp;V229&amp;W229&amp;X229&lt;&gt;検索!J$5),0,1)</f>
        <v>0</v>
      </c>
      <c r="Z229" s="16">
        <f t="shared" si="18"/>
        <v>0</v>
      </c>
      <c r="AA229" s="13">
        <f>IF(OR(ISERROR(FIND(DBCS(検索!C$7),DBCS(B229))),検索!C$7=""),0,1)</f>
        <v>0</v>
      </c>
      <c r="AB229" s="13">
        <f>IF(OR(ISERROR(FIND(DBCS(検索!D$7),DBCS(C229))),検索!D$7=""),0,1)</f>
        <v>0</v>
      </c>
      <c r="AC229" s="13">
        <f>IF(OR(ISERROR(FIND(検索!E$7,D229)),検索!E$7=""),0,1)</f>
        <v>0</v>
      </c>
      <c r="AD229" s="13">
        <f>IF(OR(ISERROR(FIND(検索!F$7,E229)),検索!F$7=""),0,1)</f>
        <v>0</v>
      </c>
      <c r="AE229" s="13">
        <f>IF(OR(ISERROR(FIND(検索!G$7,F229)),検索!G$7=""),0,1)</f>
        <v>0</v>
      </c>
      <c r="AF229" s="15">
        <f>IF(OR(検索!J$7="00000",AA229&amp;AB229&amp;AC229&amp;AD229&amp;AE229&lt;&gt;検索!J$7),0,1)</f>
        <v>0</v>
      </c>
      <c r="AG229" s="16">
        <f t="shared" si="19"/>
        <v>0</v>
      </c>
      <c r="AH229" s="13">
        <f>IF(検索!K$3=0,R229,S229)</f>
        <v>0</v>
      </c>
      <c r="AI229" s="13">
        <f>IF(検索!K$5=0,Y229,Z229)</f>
        <v>0</v>
      </c>
      <c r="AJ229" s="13">
        <f>IF(検索!K$7=0,AF229,AG229)</f>
        <v>0</v>
      </c>
      <c r="AK229" s="20">
        <f>IF(IF(検索!J$5="00000",AH229,IF(検索!K$4=0,AH229+AI229,AH229*AI229)*IF(AND(検索!K$6=1,検索!J$7&lt;&gt;"00000"),AJ229,1)+IF(AND(検索!K$6=0,検索!J$7&lt;&gt;"00000"),AJ229,0))&gt;0,MAX($AK$2:AK228)+1,0)</f>
        <v>0</v>
      </c>
    </row>
    <row r="230" spans="1:37" ht="12.6" customHeight="1" x14ac:dyDescent="0.15">
      <c r="A230" s="9">
        <v>2399</v>
      </c>
      <c r="B230" s="2" t="s">
        <v>1132</v>
      </c>
      <c r="C230" s="2" t="s">
        <v>635</v>
      </c>
      <c r="D230" s="2" t="s">
        <v>673</v>
      </c>
      <c r="E230" s="10" t="s">
        <v>123</v>
      </c>
      <c r="F230" s="11" t="s">
        <v>1133</v>
      </c>
      <c r="G230" s="2">
        <v>229</v>
      </c>
      <c r="H230" s="153">
        <f t="shared" si="15"/>
        <v>50000</v>
      </c>
      <c r="I230" s="23"/>
      <c r="J230" s="158">
        <f>IFERROR(INDEX(単価!D$3:G$16,MATCH(D230,単価!B$3:B$16,0),1+((I230&gt;29)+(I230&gt;59)+(I230&gt;89))*INDEX(単価!A:A,MATCH(D230,単価!B:B,0))),0)</f>
        <v>50000</v>
      </c>
      <c r="K230" s="153" t="str">
        <f>IFERROR(INDEX(単価!C:C,MATCH(D230,単価!B:B,0))&amp;IF(INDEX(単価!A:A,MATCH(D230,単価!B:B,0))=1,"（"&amp;INDEX(単価!D$2:G$2,1,1+(I230&gt;29)+(I230&gt;59)+(I230&gt;89))&amp;"）",""),D230)</f>
        <v>居宅介護</v>
      </c>
      <c r="L230" s="2">
        <f t="shared" ca="1" si="16"/>
        <v>2391</v>
      </c>
      <c r="M230" s="14">
        <f>IF(OR(ISERROR(FIND(DBCS(検索!C$3),DBCS(B230))),検索!C$3=""),0,1)</f>
        <v>0</v>
      </c>
      <c r="N230" s="15">
        <f>IF(OR(ISERROR(FIND(DBCS(検索!D$3),DBCS(C230))),検索!D$3=""),0,1)</f>
        <v>0</v>
      </c>
      <c r="O230" s="15">
        <f>IF(OR(ISERROR(FIND(検索!E$3,D230)),検索!E$3=""),0,1)</f>
        <v>0</v>
      </c>
      <c r="P230" s="13">
        <f>IF(OR(ISERROR(FIND(検索!F$3,E230)),検索!F$3=""),0,1)</f>
        <v>0</v>
      </c>
      <c r="Q230" s="13">
        <f>IF(OR(ISERROR(FIND(検索!G$3,F230)),検索!G$3=""),0,1)</f>
        <v>0</v>
      </c>
      <c r="R230" s="13">
        <f>IF(OR(検索!J$3="00000",M230&amp;N230&amp;O230&amp;P230&amp;Q230&lt;&gt;検索!J$3),0,1)</f>
        <v>0</v>
      </c>
      <c r="S230" s="13">
        <f t="shared" si="17"/>
        <v>0</v>
      </c>
      <c r="T230" s="14">
        <f>IF(OR(ISERROR(FIND(DBCS(検索!C$5),DBCS(B230))),検索!C$5=""),0,1)</f>
        <v>0</v>
      </c>
      <c r="U230" s="15">
        <f>IF(OR(ISERROR(FIND(DBCS(検索!D$5),DBCS(C230))),検索!D$5=""),0,1)</f>
        <v>0</v>
      </c>
      <c r="V230" s="15">
        <f>IF(OR(ISERROR(FIND(検索!E$5,D230)),検索!E$5=""),0,1)</f>
        <v>0</v>
      </c>
      <c r="W230" s="15">
        <f>IF(OR(ISERROR(FIND(検索!F$5,E230)),検索!F$5=""),0,1)</f>
        <v>0</v>
      </c>
      <c r="X230" s="15">
        <f>IF(OR(ISERROR(FIND(検索!G$5,F230)),検索!G$5=""),0,1)</f>
        <v>0</v>
      </c>
      <c r="Y230" s="13">
        <f>IF(OR(検索!J$5="00000",T230&amp;U230&amp;V230&amp;W230&amp;X230&lt;&gt;検索!J$5),0,1)</f>
        <v>0</v>
      </c>
      <c r="Z230" s="16">
        <f t="shared" si="18"/>
        <v>0</v>
      </c>
      <c r="AA230" s="13">
        <f>IF(OR(ISERROR(FIND(DBCS(検索!C$7),DBCS(B230))),検索!C$7=""),0,1)</f>
        <v>0</v>
      </c>
      <c r="AB230" s="13">
        <f>IF(OR(ISERROR(FIND(DBCS(検索!D$7),DBCS(C230))),検索!D$7=""),0,1)</f>
        <v>0</v>
      </c>
      <c r="AC230" s="13">
        <f>IF(OR(ISERROR(FIND(検索!E$7,D230)),検索!E$7=""),0,1)</f>
        <v>0</v>
      </c>
      <c r="AD230" s="13">
        <f>IF(OR(ISERROR(FIND(検索!F$7,E230)),検索!F$7=""),0,1)</f>
        <v>0</v>
      </c>
      <c r="AE230" s="13">
        <f>IF(OR(ISERROR(FIND(検索!G$7,F230)),検索!G$7=""),0,1)</f>
        <v>0</v>
      </c>
      <c r="AF230" s="15">
        <f>IF(OR(検索!J$7="00000",AA230&amp;AB230&amp;AC230&amp;AD230&amp;AE230&lt;&gt;検索!J$7),0,1)</f>
        <v>0</v>
      </c>
      <c r="AG230" s="16">
        <f t="shared" si="19"/>
        <v>0</v>
      </c>
      <c r="AH230" s="13">
        <f>IF(検索!K$3=0,R230,S230)</f>
        <v>0</v>
      </c>
      <c r="AI230" s="13">
        <f>IF(検索!K$5=0,Y230,Z230)</f>
        <v>0</v>
      </c>
      <c r="AJ230" s="13">
        <f>IF(検索!K$7=0,AF230,AG230)</f>
        <v>0</v>
      </c>
      <c r="AK230" s="20">
        <f>IF(IF(検索!J$5="00000",AH230,IF(検索!K$4=0,AH230+AI230,AH230*AI230)*IF(AND(検索!K$6=1,検索!J$7&lt;&gt;"00000"),AJ230,1)+IF(AND(検索!K$6=0,検索!J$7&lt;&gt;"00000"),AJ230,0))&gt;0,MAX($AK$2:AK229)+1,0)</f>
        <v>0</v>
      </c>
    </row>
    <row r="231" spans="1:37" ht="12.6" customHeight="1" x14ac:dyDescent="0.15">
      <c r="A231" s="9">
        <v>2405</v>
      </c>
      <c r="B231" s="2" t="s">
        <v>1134</v>
      </c>
      <c r="C231" s="2" t="s">
        <v>551</v>
      </c>
      <c r="D231" s="2" t="s">
        <v>673</v>
      </c>
      <c r="E231" s="10" t="s">
        <v>74</v>
      </c>
      <c r="F231" s="11" t="s">
        <v>1135</v>
      </c>
      <c r="G231" s="2">
        <v>230</v>
      </c>
      <c r="H231" s="153">
        <f t="shared" si="15"/>
        <v>50000</v>
      </c>
      <c r="I231" s="23"/>
      <c r="J231" s="158">
        <f>IFERROR(INDEX(単価!D$3:G$16,MATCH(D231,単価!B$3:B$16,0),1+((I231&gt;29)+(I231&gt;59)+(I231&gt;89))*INDEX(単価!A:A,MATCH(D231,単価!B:B,0))),0)</f>
        <v>50000</v>
      </c>
      <c r="K231" s="153" t="str">
        <f>IFERROR(INDEX(単価!C:C,MATCH(D231,単価!B:B,0))&amp;IF(INDEX(単価!A:A,MATCH(D231,単価!B:B,0))=1,"（"&amp;INDEX(単価!D$2:G$2,1,1+(I231&gt;29)+(I231&gt;59)+(I231&gt;89))&amp;"）",""),D231)</f>
        <v>居宅介護</v>
      </c>
      <c r="L231" s="2">
        <f t="shared" ca="1" si="16"/>
        <v>2405</v>
      </c>
      <c r="M231" s="14">
        <f>IF(OR(ISERROR(FIND(DBCS(検索!C$3),DBCS(B231))),検索!C$3=""),0,1)</f>
        <v>0</v>
      </c>
      <c r="N231" s="15">
        <f>IF(OR(ISERROR(FIND(DBCS(検索!D$3),DBCS(C231))),検索!D$3=""),0,1)</f>
        <v>0</v>
      </c>
      <c r="O231" s="15">
        <f>IF(OR(ISERROR(FIND(検索!E$3,D231)),検索!E$3=""),0,1)</f>
        <v>0</v>
      </c>
      <c r="P231" s="13">
        <f>IF(OR(ISERROR(FIND(検索!F$3,E231)),検索!F$3=""),0,1)</f>
        <v>0</v>
      </c>
      <c r="Q231" s="13">
        <f>IF(OR(ISERROR(FIND(検索!G$3,F231)),検索!G$3=""),0,1)</f>
        <v>0</v>
      </c>
      <c r="R231" s="13">
        <f>IF(OR(検索!J$3="00000",M231&amp;N231&amp;O231&amp;P231&amp;Q231&lt;&gt;検索!J$3),0,1)</f>
        <v>0</v>
      </c>
      <c r="S231" s="13">
        <f t="shared" si="17"/>
        <v>0</v>
      </c>
      <c r="T231" s="14">
        <f>IF(OR(ISERROR(FIND(DBCS(検索!C$5),DBCS(B231))),検索!C$5=""),0,1)</f>
        <v>0</v>
      </c>
      <c r="U231" s="15">
        <f>IF(OR(ISERROR(FIND(DBCS(検索!D$5),DBCS(C231))),検索!D$5=""),0,1)</f>
        <v>0</v>
      </c>
      <c r="V231" s="15">
        <f>IF(OR(ISERROR(FIND(検索!E$5,D231)),検索!E$5=""),0,1)</f>
        <v>0</v>
      </c>
      <c r="W231" s="15">
        <f>IF(OR(ISERROR(FIND(検索!F$5,E231)),検索!F$5=""),0,1)</f>
        <v>0</v>
      </c>
      <c r="X231" s="15">
        <f>IF(OR(ISERROR(FIND(検索!G$5,F231)),検索!G$5=""),0,1)</f>
        <v>0</v>
      </c>
      <c r="Y231" s="13">
        <f>IF(OR(検索!J$5="00000",T231&amp;U231&amp;V231&amp;W231&amp;X231&lt;&gt;検索!J$5),0,1)</f>
        <v>0</v>
      </c>
      <c r="Z231" s="16">
        <f t="shared" si="18"/>
        <v>0</v>
      </c>
      <c r="AA231" s="13">
        <f>IF(OR(ISERROR(FIND(DBCS(検索!C$7),DBCS(B231))),検索!C$7=""),0,1)</f>
        <v>0</v>
      </c>
      <c r="AB231" s="13">
        <f>IF(OR(ISERROR(FIND(DBCS(検索!D$7),DBCS(C231))),検索!D$7=""),0,1)</f>
        <v>0</v>
      </c>
      <c r="AC231" s="13">
        <f>IF(OR(ISERROR(FIND(検索!E$7,D231)),検索!E$7=""),0,1)</f>
        <v>0</v>
      </c>
      <c r="AD231" s="13">
        <f>IF(OR(ISERROR(FIND(検索!F$7,E231)),検索!F$7=""),0,1)</f>
        <v>0</v>
      </c>
      <c r="AE231" s="13">
        <f>IF(OR(ISERROR(FIND(検索!G$7,F231)),検索!G$7=""),0,1)</f>
        <v>0</v>
      </c>
      <c r="AF231" s="15">
        <f>IF(OR(検索!J$7="00000",AA231&amp;AB231&amp;AC231&amp;AD231&amp;AE231&lt;&gt;検索!J$7),0,1)</f>
        <v>0</v>
      </c>
      <c r="AG231" s="16">
        <f t="shared" si="19"/>
        <v>0</v>
      </c>
      <c r="AH231" s="13">
        <f>IF(検索!K$3=0,R231,S231)</f>
        <v>0</v>
      </c>
      <c r="AI231" s="13">
        <f>IF(検索!K$5=0,Y231,Z231)</f>
        <v>0</v>
      </c>
      <c r="AJ231" s="13">
        <f>IF(検索!K$7=0,AF231,AG231)</f>
        <v>0</v>
      </c>
      <c r="AK231" s="20">
        <f>IF(IF(検索!J$5="00000",AH231,IF(検索!K$4=0,AH231+AI231,AH231*AI231)*IF(AND(検索!K$6=1,検索!J$7&lt;&gt;"00000"),AJ231,1)+IF(AND(検索!K$6=0,検索!J$7&lt;&gt;"00000"),AJ231,0))&gt;0,MAX($AK$2:AK230)+1,0)</f>
        <v>0</v>
      </c>
    </row>
    <row r="232" spans="1:37" ht="12.6" customHeight="1" x14ac:dyDescent="0.15">
      <c r="A232" s="9">
        <v>2416</v>
      </c>
      <c r="B232" s="2" t="s">
        <v>1136</v>
      </c>
      <c r="C232" s="2" t="s">
        <v>534</v>
      </c>
      <c r="D232" s="2" t="s">
        <v>673</v>
      </c>
      <c r="E232" s="10" t="s">
        <v>100</v>
      </c>
      <c r="F232" s="11" t="s">
        <v>1137</v>
      </c>
      <c r="G232" s="2">
        <v>231</v>
      </c>
      <c r="H232" s="153">
        <f t="shared" si="15"/>
        <v>50000</v>
      </c>
      <c r="I232" s="23"/>
      <c r="J232" s="158">
        <f>IFERROR(INDEX(単価!D$3:G$16,MATCH(D232,単価!B$3:B$16,0),1+((I232&gt;29)+(I232&gt;59)+(I232&gt;89))*INDEX(単価!A:A,MATCH(D232,単価!B:B,0))),0)</f>
        <v>50000</v>
      </c>
      <c r="K232" s="153" t="str">
        <f>IFERROR(INDEX(単価!C:C,MATCH(D232,単価!B:B,0))&amp;IF(INDEX(単価!A:A,MATCH(D232,単価!B:B,0))=1,"（"&amp;INDEX(単価!D$2:G$2,1,1+(I232&gt;29)+(I232&gt;59)+(I232&gt;89))&amp;"）",""),D232)</f>
        <v>居宅介護</v>
      </c>
      <c r="L232" s="2">
        <f t="shared" ca="1" si="16"/>
        <v>2417</v>
      </c>
      <c r="M232" s="14">
        <f>IF(OR(ISERROR(FIND(DBCS(検索!C$3),DBCS(B232))),検索!C$3=""),0,1)</f>
        <v>0</v>
      </c>
      <c r="N232" s="15">
        <f>IF(OR(ISERROR(FIND(DBCS(検索!D$3),DBCS(C232))),検索!D$3=""),0,1)</f>
        <v>0</v>
      </c>
      <c r="O232" s="15">
        <f>IF(OR(ISERROR(FIND(検索!E$3,D232)),検索!E$3=""),0,1)</f>
        <v>0</v>
      </c>
      <c r="P232" s="13">
        <f>IF(OR(ISERROR(FIND(検索!F$3,E232)),検索!F$3=""),0,1)</f>
        <v>0</v>
      </c>
      <c r="Q232" s="13">
        <f>IF(OR(ISERROR(FIND(検索!G$3,F232)),検索!G$3=""),0,1)</f>
        <v>0</v>
      </c>
      <c r="R232" s="13">
        <f>IF(OR(検索!J$3="00000",M232&amp;N232&amp;O232&amp;P232&amp;Q232&lt;&gt;検索!J$3),0,1)</f>
        <v>0</v>
      </c>
      <c r="S232" s="13">
        <f t="shared" si="17"/>
        <v>0</v>
      </c>
      <c r="T232" s="14">
        <f>IF(OR(ISERROR(FIND(DBCS(検索!C$5),DBCS(B232))),検索!C$5=""),0,1)</f>
        <v>0</v>
      </c>
      <c r="U232" s="15">
        <f>IF(OR(ISERROR(FIND(DBCS(検索!D$5),DBCS(C232))),検索!D$5=""),0,1)</f>
        <v>0</v>
      </c>
      <c r="V232" s="15">
        <f>IF(OR(ISERROR(FIND(検索!E$5,D232)),検索!E$5=""),0,1)</f>
        <v>0</v>
      </c>
      <c r="W232" s="15">
        <f>IF(OR(ISERROR(FIND(検索!F$5,E232)),検索!F$5=""),0,1)</f>
        <v>0</v>
      </c>
      <c r="X232" s="15">
        <f>IF(OR(ISERROR(FIND(検索!G$5,F232)),検索!G$5=""),0,1)</f>
        <v>0</v>
      </c>
      <c r="Y232" s="13">
        <f>IF(OR(検索!J$5="00000",T232&amp;U232&amp;V232&amp;W232&amp;X232&lt;&gt;検索!J$5),0,1)</f>
        <v>0</v>
      </c>
      <c r="Z232" s="16">
        <f t="shared" si="18"/>
        <v>0</v>
      </c>
      <c r="AA232" s="13">
        <f>IF(OR(ISERROR(FIND(DBCS(検索!C$7),DBCS(B232))),検索!C$7=""),0,1)</f>
        <v>0</v>
      </c>
      <c r="AB232" s="13">
        <f>IF(OR(ISERROR(FIND(DBCS(検索!D$7),DBCS(C232))),検索!D$7=""),0,1)</f>
        <v>0</v>
      </c>
      <c r="AC232" s="13">
        <f>IF(OR(ISERROR(FIND(検索!E$7,D232)),検索!E$7=""),0,1)</f>
        <v>0</v>
      </c>
      <c r="AD232" s="13">
        <f>IF(OR(ISERROR(FIND(検索!F$7,E232)),検索!F$7=""),0,1)</f>
        <v>0</v>
      </c>
      <c r="AE232" s="13">
        <f>IF(OR(ISERROR(FIND(検索!G$7,F232)),検索!G$7=""),0,1)</f>
        <v>0</v>
      </c>
      <c r="AF232" s="15">
        <f>IF(OR(検索!J$7="00000",AA232&amp;AB232&amp;AC232&amp;AD232&amp;AE232&lt;&gt;検索!J$7),0,1)</f>
        <v>0</v>
      </c>
      <c r="AG232" s="16">
        <f t="shared" si="19"/>
        <v>0</v>
      </c>
      <c r="AH232" s="13">
        <f>IF(検索!K$3=0,R232,S232)</f>
        <v>0</v>
      </c>
      <c r="AI232" s="13">
        <f>IF(検索!K$5=0,Y232,Z232)</f>
        <v>0</v>
      </c>
      <c r="AJ232" s="13">
        <f>IF(検索!K$7=0,AF232,AG232)</f>
        <v>0</v>
      </c>
      <c r="AK232" s="20">
        <f>IF(IF(検索!J$5="00000",AH232,IF(検索!K$4=0,AH232+AI232,AH232*AI232)*IF(AND(検索!K$6=1,検索!J$7&lt;&gt;"00000"),AJ232,1)+IF(AND(検索!K$6=0,検索!J$7&lt;&gt;"00000"),AJ232,0))&gt;0,MAX($AK$2:AK231)+1,0)</f>
        <v>0</v>
      </c>
    </row>
    <row r="233" spans="1:37" ht="12.6" customHeight="1" x14ac:dyDescent="0.15">
      <c r="A233" s="9">
        <v>2420</v>
      </c>
      <c r="B233" s="2" t="s">
        <v>1138</v>
      </c>
      <c r="C233" s="2" t="s">
        <v>1139</v>
      </c>
      <c r="D233" s="2" t="s">
        <v>673</v>
      </c>
      <c r="E233" s="10" t="s">
        <v>90</v>
      </c>
      <c r="F233" s="11" t="s">
        <v>1140</v>
      </c>
      <c r="G233" s="2">
        <v>232</v>
      </c>
      <c r="H233" s="153">
        <f t="shared" si="15"/>
        <v>50000</v>
      </c>
      <c r="I233" s="23"/>
      <c r="J233" s="158">
        <f>IFERROR(INDEX(単価!D$3:G$16,MATCH(D233,単価!B$3:B$16,0),1+((I233&gt;29)+(I233&gt;59)+(I233&gt;89))*INDEX(単価!A:A,MATCH(D233,単価!B:B,0))),0)</f>
        <v>50000</v>
      </c>
      <c r="K233" s="153" t="str">
        <f>IFERROR(INDEX(単価!C:C,MATCH(D233,単価!B:B,0))&amp;IF(INDEX(単価!A:A,MATCH(D233,単価!B:B,0))=1,"（"&amp;INDEX(単価!D$2:G$2,1,1+(I233&gt;29)+(I233&gt;59)+(I233&gt;89))&amp;"）",""),D233)</f>
        <v>居宅介護</v>
      </c>
      <c r="L233" s="2">
        <f t="shared" ca="1" si="16"/>
        <v>2423</v>
      </c>
      <c r="M233" s="14">
        <f>IF(OR(ISERROR(FIND(DBCS(検索!C$3),DBCS(B233))),検索!C$3=""),0,1)</f>
        <v>0</v>
      </c>
      <c r="N233" s="15">
        <f>IF(OR(ISERROR(FIND(DBCS(検索!D$3),DBCS(C233))),検索!D$3=""),0,1)</f>
        <v>0</v>
      </c>
      <c r="O233" s="15">
        <f>IF(OR(ISERROR(FIND(検索!E$3,D233)),検索!E$3=""),0,1)</f>
        <v>0</v>
      </c>
      <c r="P233" s="13">
        <f>IF(OR(ISERROR(FIND(検索!F$3,E233)),検索!F$3=""),0,1)</f>
        <v>0</v>
      </c>
      <c r="Q233" s="13">
        <f>IF(OR(ISERROR(FIND(検索!G$3,F233)),検索!G$3=""),0,1)</f>
        <v>0</v>
      </c>
      <c r="R233" s="13">
        <f>IF(OR(検索!J$3="00000",M233&amp;N233&amp;O233&amp;P233&amp;Q233&lt;&gt;検索!J$3),0,1)</f>
        <v>0</v>
      </c>
      <c r="S233" s="13">
        <f t="shared" si="17"/>
        <v>0</v>
      </c>
      <c r="T233" s="14">
        <f>IF(OR(ISERROR(FIND(DBCS(検索!C$5),DBCS(B233))),検索!C$5=""),0,1)</f>
        <v>0</v>
      </c>
      <c r="U233" s="15">
        <f>IF(OR(ISERROR(FIND(DBCS(検索!D$5),DBCS(C233))),検索!D$5=""),0,1)</f>
        <v>0</v>
      </c>
      <c r="V233" s="15">
        <f>IF(OR(ISERROR(FIND(検索!E$5,D233)),検索!E$5=""),0,1)</f>
        <v>0</v>
      </c>
      <c r="W233" s="15">
        <f>IF(OR(ISERROR(FIND(検索!F$5,E233)),検索!F$5=""),0,1)</f>
        <v>0</v>
      </c>
      <c r="X233" s="15">
        <f>IF(OR(ISERROR(FIND(検索!G$5,F233)),検索!G$5=""),0,1)</f>
        <v>0</v>
      </c>
      <c r="Y233" s="13">
        <f>IF(OR(検索!J$5="00000",T233&amp;U233&amp;V233&amp;W233&amp;X233&lt;&gt;検索!J$5),0,1)</f>
        <v>0</v>
      </c>
      <c r="Z233" s="16">
        <f t="shared" si="18"/>
        <v>0</v>
      </c>
      <c r="AA233" s="13">
        <f>IF(OR(ISERROR(FIND(DBCS(検索!C$7),DBCS(B233))),検索!C$7=""),0,1)</f>
        <v>0</v>
      </c>
      <c r="AB233" s="13">
        <f>IF(OR(ISERROR(FIND(DBCS(検索!D$7),DBCS(C233))),検索!D$7=""),0,1)</f>
        <v>0</v>
      </c>
      <c r="AC233" s="13">
        <f>IF(OR(ISERROR(FIND(検索!E$7,D233)),検索!E$7=""),0,1)</f>
        <v>0</v>
      </c>
      <c r="AD233" s="13">
        <f>IF(OR(ISERROR(FIND(検索!F$7,E233)),検索!F$7=""),0,1)</f>
        <v>0</v>
      </c>
      <c r="AE233" s="13">
        <f>IF(OR(ISERROR(FIND(検索!G$7,F233)),検索!G$7=""),0,1)</f>
        <v>0</v>
      </c>
      <c r="AF233" s="15">
        <f>IF(OR(検索!J$7="00000",AA233&amp;AB233&amp;AC233&amp;AD233&amp;AE233&lt;&gt;検索!J$7),0,1)</f>
        <v>0</v>
      </c>
      <c r="AG233" s="16">
        <f t="shared" si="19"/>
        <v>0</v>
      </c>
      <c r="AH233" s="13">
        <f>IF(検索!K$3=0,R233,S233)</f>
        <v>0</v>
      </c>
      <c r="AI233" s="13">
        <f>IF(検索!K$5=0,Y233,Z233)</f>
        <v>0</v>
      </c>
      <c r="AJ233" s="13">
        <f>IF(検索!K$7=0,AF233,AG233)</f>
        <v>0</v>
      </c>
      <c r="AK233" s="20">
        <f>IF(IF(検索!J$5="00000",AH233,IF(検索!K$4=0,AH233+AI233,AH233*AI233)*IF(AND(検索!K$6=1,検索!J$7&lt;&gt;"00000"),AJ233,1)+IF(AND(検索!K$6=0,検索!J$7&lt;&gt;"00000"),AJ233,0))&gt;0,MAX($AK$2:AK232)+1,0)</f>
        <v>0</v>
      </c>
    </row>
    <row r="234" spans="1:37" ht="12.6" customHeight="1" x14ac:dyDescent="0.15">
      <c r="A234" s="9">
        <v>2430</v>
      </c>
      <c r="B234" s="2" t="s">
        <v>1141</v>
      </c>
      <c r="C234" s="2" t="s">
        <v>405</v>
      </c>
      <c r="D234" s="2" t="s">
        <v>673</v>
      </c>
      <c r="E234" s="10" t="s">
        <v>104</v>
      </c>
      <c r="F234" s="11" t="s">
        <v>1142</v>
      </c>
      <c r="G234" s="2">
        <v>233</v>
      </c>
      <c r="H234" s="153">
        <f t="shared" si="15"/>
        <v>50000</v>
      </c>
      <c r="I234" s="23"/>
      <c r="J234" s="158">
        <f>IFERROR(INDEX(単価!D$3:G$16,MATCH(D234,単価!B$3:B$16,0),1+((I234&gt;29)+(I234&gt;59)+(I234&gt;89))*INDEX(単価!A:A,MATCH(D234,単価!B:B,0))),0)</f>
        <v>50000</v>
      </c>
      <c r="K234" s="153" t="str">
        <f>IFERROR(INDEX(単価!C:C,MATCH(D234,単価!B:B,0))&amp;IF(INDEX(単価!A:A,MATCH(D234,単価!B:B,0))=1,"（"&amp;INDEX(単価!D$2:G$2,1,1+(I234&gt;29)+(I234&gt;59)+(I234&gt;89))&amp;"）",""),D234)</f>
        <v>居宅介護</v>
      </c>
      <c r="L234" s="2">
        <f t="shared" ca="1" si="16"/>
        <v>2436</v>
      </c>
      <c r="M234" s="14">
        <f>IF(OR(ISERROR(FIND(DBCS(検索!C$3),DBCS(B234))),検索!C$3=""),0,1)</f>
        <v>0</v>
      </c>
      <c r="N234" s="15">
        <f>IF(OR(ISERROR(FIND(DBCS(検索!D$3),DBCS(C234))),検索!D$3=""),0,1)</f>
        <v>0</v>
      </c>
      <c r="O234" s="15">
        <f>IF(OR(ISERROR(FIND(検索!E$3,D234)),検索!E$3=""),0,1)</f>
        <v>0</v>
      </c>
      <c r="P234" s="13">
        <f>IF(OR(ISERROR(FIND(検索!F$3,E234)),検索!F$3=""),0,1)</f>
        <v>0</v>
      </c>
      <c r="Q234" s="13">
        <f>IF(OR(ISERROR(FIND(検索!G$3,F234)),検索!G$3=""),0,1)</f>
        <v>0</v>
      </c>
      <c r="R234" s="13">
        <f>IF(OR(検索!J$3="00000",M234&amp;N234&amp;O234&amp;P234&amp;Q234&lt;&gt;検索!J$3),0,1)</f>
        <v>0</v>
      </c>
      <c r="S234" s="13">
        <f t="shared" si="17"/>
        <v>0</v>
      </c>
      <c r="T234" s="14">
        <f>IF(OR(ISERROR(FIND(DBCS(検索!C$5),DBCS(B234))),検索!C$5=""),0,1)</f>
        <v>0</v>
      </c>
      <c r="U234" s="15">
        <f>IF(OR(ISERROR(FIND(DBCS(検索!D$5),DBCS(C234))),検索!D$5=""),0,1)</f>
        <v>0</v>
      </c>
      <c r="V234" s="15">
        <f>IF(OR(ISERROR(FIND(検索!E$5,D234)),検索!E$5=""),0,1)</f>
        <v>0</v>
      </c>
      <c r="W234" s="15">
        <f>IF(OR(ISERROR(FIND(検索!F$5,E234)),検索!F$5=""),0,1)</f>
        <v>0</v>
      </c>
      <c r="X234" s="15">
        <f>IF(OR(ISERROR(FIND(検索!G$5,F234)),検索!G$5=""),0,1)</f>
        <v>0</v>
      </c>
      <c r="Y234" s="13">
        <f>IF(OR(検索!J$5="00000",T234&amp;U234&amp;V234&amp;W234&amp;X234&lt;&gt;検索!J$5),0,1)</f>
        <v>0</v>
      </c>
      <c r="Z234" s="16">
        <f t="shared" si="18"/>
        <v>0</v>
      </c>
      <c r="AA234" s="13">
        <f>IF(OR(ISERROR(FIND(DBCS(検索!C$7),DBCS(B234))),検索!C$7=""),0,1)</f>
        <v>0</v>
      </c>
      <c r="AB234" s="13">
        <f>IF(OR(ISERROR(FIND(DBCS(検索!D$7),DBCS(C234))),検索!D$7=""),0,1)</f>
        <v>0</v>
      </c>
      <c r="AC234" s="13">
        <f>IF(OR(ISERROR(FIND(検索!E$7,D234)),検索!E$7=""),0,1)</f>
        <v>0</v>
      </c>
      <c r="AD234" s="13">
        <f>IF(OR(ISERROR(FIND(検索!F$7,E234)),検索!F$7=""),0,1)</f>
        <v>0</v>
      </c>
      <c r="AE234" s="13">
        <f>IF(OR(ISERROR(FIND(検索!G$7,F234)),検索!G$7=""),0,1)</f>
        <v>0</v>
      </c>
      <c r="AF234" s="15">
        <f>IF(OR(検索!J$7="00000",AA234&amp;AB234&amp;AC234&amp;AD234&amp;AE234&lt;&gt;検索!J$7),0,1)</f>
        <v>0</v>
      </c>
      <c r="AG234" s="16">
        <f t="shared" si="19"/>
        <v>0</v>
      </c>
      <c r="AH234" s="13">
        <f>IF(検索!K$3=0,R234,S234)</f>
        <v>0</v>
      </c>
      <c r="AI234" s="13">
        <f>IF(検索!K$5=0,Y234,Z234)</f>
        <v>0</v>
      </c>
      <c r="AJ234" s="13">
        <f>IF(検索!K$7=0,AF234,AG234)</f>
        <v>0</v>
      </c>
      <c r="AK234" s="20">
        <f>IF(IF(検索!J$5="00000",AH234,IF(検索!K$4=0,AH234+AI234,AH234*AI234)*IF(AND(検索!K$6=1,検索!J$7&lt;&gt;"00000"),AJ234,1)+IF(AND(検索!K$6=0,検索!J$7&lt;&gt;"00000"),AJ234,0))&gt;0,MAX($AK$2:AK233)+1,0)</f>
        <v>0</v>
      </c>
    </row>
    <row r="235" spans="1:37" ht="12.6" customHeight="1" x14ac:dyDescent="0.15">
      <c r="A235" s="9">
        <v>2441</v>
      </c>
      <c r="B235" s="2" t="s">
        <v>1143</v>
      </c>
      <c r="C235" s="2" t="s">
        <v>434</v>
      </c>
      <c r="D235" s="2" t="s">
        <v>673</v>
      </c>
      <c r="E235" s="10" t="s">
        <v>73</v>
      </c>
      <c r="F235" s="11" t="s">
        <v>1144</v>
      </c>
      <c r="G235" s="2">
        <v>234</v>
      </c>
      <c r="H235" s="153">
        <f t="shared" si="15"/>
        <v>50000</v>
      </c>
      <c r="I235" s="23"/>
      <c r="J235" s="158">
        <f>IFERROR(INDEX(単価!D$3:G$16,MATCH(D235,単価!B$3:B$16,0),1+((I235&gt;29)+(I235&gt;59)+(I235&gt;89))*INDEX(単価!A:A,MATCH(D235,単価!B:B,0))),0)</f>
        <v>50000</v>
      </c>
      <c r="K235" s="153" t="str">
        <f>IFERROR(INDEX(単価!C:C,MATCH(D235,単価!B:B,0))&amp;IF(INDEX(単価!A:A,MATCH(D235,単価!B:B,0))=1,"（"&amp;INDEX(単価!D$2:G$2,1,1+(I235&gt;29)+(I235&gt;59)+(I235&gt;89))&amp;"）",""),D235)</f>
        <v>居宅介護</v>
      </c>
      <c r="L235" s="2">
        <f t="shared" ca="1" si="16"/>
        <v>2448</v>
      </c>
      <c r="M235" s="14">
        <f>IF(OR(ISERROR(FIND(DBCS(検索!C$3),DBCS(B235))),検索!C$3=""),0,1)</f>
        <v>0</v>
      </c>
      <c r="N235" s="15">
        <f>IF(OR(ISERROR(FIND(DBCS(検索!D$3),DBCS(C235))),検索!D$3=""),0,1)</f>
        <v>0</v>
      </c>
      <c r="O235" s="15">
        <f>IF(OR(ISERROR(FIND(検索!E$3,D235)),検索!E$3=""),0,1)</f>
        <v>0</v>
      </c>
      <c r="P235" s="13">
        <f>IF(OR(ISERROR(FIND(検索!F$3,E235)),検索!F$3=""),0,1)</f>
        <v>0</v>
      </c>
      <c r="Q235" s="13">
        <f>IF(OR(ISERROR(FIND(検索!G$3,F235)),検索!G$3=""),0,1)</f>
        <v>0</v>
      </c>
      <c r="R235" s="13">
        <f>IF(OR(検索!J$3="00000",M235&amp;N235&amp;O235&amp;P235&amp;Q235&lt;&gt;検索!J$3),0,1)</f>
        <v>0</v>
      </c>
      <c r="S235" s="13">
        <f t="shared" si="17"/>
        <v>0</v>
      </c>
      <c r="T235" s="14">
        <f>IF(OR(ISERROR(FIND(DBCS(検索!C$5),DBCS(B235))),検索!C$5=""),0,1)</f>
        <v>0</v>
      </c>
      <c r="U235" s="15">
        <f>IF(OR(ISERROR(FIND(DBCS(検索!D$5),DBCS(C235))),検索!D$5=""),0,1)</f>
        <v>0</v>
      </c>
      <c r="V235" s="15">
        <f>IF(OR(ISERROR(FIND(検索!E$5,D235)),検索!E$5=""),0,1)</f>
        <v>0</v>
      </c>
      <c r="W235" s="15">
        <f>IF(OR(ISERROR(FIND(検索!F$5,E235)),検索!F$5=""),0,1)</f>
        <v>0</v>
      </c>
      <c r="X235" s="15">
        <f>IF(OR(ISERROR(FIND(検索!G$5,F235)),検索!G$5=""),0,1)</f>
        <v>0</v>
      </c>
      <c r="Y235" s="13">
        <f>IF(OR(検索!J$5="00000",T235&amp;U235&amp;V235&amp;W235&amp;X235&lt;&gt;検索!J$5),0,1)</f>
        <v>0</v>
      </c>
      <c r="Z235" s="16">
        <f t="shared" si="18"/>
        <v>0</v>
      </c>
      <c r="AA235" s="13">
        <f>IF(OR(ISERROR(FIND(DBCS(検索!C$7),DBCS(B235))),検索!C$7=""),0,1)</f>
        <v>0</v>
      </c>
      <c r="AB235" s="13">
        <f>IF(OR(ISERROR(FIND(DBCS(検索!D$7),DBCS(C235))),検索!D$7=""),0,1)</f>
        <v>0</v>
      </c>
      <c r="AC235" s="13">
        <f>IF(OR(ISERROR(FIND(検索!E$7,D235)),検索!E$7=""),0,1)</f>
        <v>0</v>
      </c>
      <c r="AD235" s="13">
        <f>IF(OR(ISERROR(FIND(検索!F$7,E235)),検索!F$7=""),0,1)</f>
        <v>0</v>
      </c>
      <c r="AE235" s="13">
        <f>IF(OR(ISERROR(FIND(検索!G$7,F235)),検索!G$7=""),0,1)</f>
        <v>0</v>
      </c>
      <c r="AF235" s="15">
        <f>IF(OR(検索!J$7="00000",AA235&amp;AB235&amp;AC235&amp;AD235&amp;AE235&lt;&gt;検索!J$7),0,1)</f>
        <v>0</v>
      </c>
      <c r="AG235" s="16">
        <f t="shared" si="19"/>
        <v>0</v>
      </c>
      <c r="AH235" s="13">
        <f>IF(検索!K$3=0,R235,S235)</f>
        <v>0</v>
      </c>
      <c r="AI235" s="13">
        <f>IF(検索!K$5=0,Y235,Z235)</f>
        <v>0</v>
      </c>
      <c r="AJ235" s="13">
        <f>IF(検索!K$7=0,AF235,AG235)</f>
        <v>0</v>
      </c>
      <c r="AK235" s="20">
        <f>IF(IF(検索!J$5="00000",AH235,IF(検索!K$4=0,AH235+AI235,AH235*AI235)*IF(AND(検索!K$6=1,検索!J$7&lt;&gt;"00000"),AJ235,1)+IF(AND(検索!K$6=0,検索!J$7&lt;&gt;"00000"),AJ235,0))&gt;0,MAX($AK$2:AK234)+1,0)</f>
        <v>0</v>
      </c>
    </row>
    <row r="236" spans="1:37" ht="12.6" customHeight="1" x14ac:dyDescent="0.15">
      <c r="A236" s="9">
        <v>2455</v>
      </c>
      <c r="B236" s="2" t="s">
        <v>1145</v>
      </c>
      <c r="C236" s="2" t="s">
        <v>541</v>
      </c>
      <c r="D236" s="2" t="s">
        <v>673</v>
      </c>
      <c r="E236" s="10" t="s">
        <v>61</v>
      </c>
      <c r="F236" s="11" t="s">
        <v>1146</v>
      </c>
      <c r="G236" s="2">
        <v>235</v>
      </c>
      <c r="H236" s="153">
        <f t="shared" si="15"/>
        <v>50000</v>
      </c>
      <c r="I236" s="23"/>
      <c r="J236" s="158">
        <f>IFERROR(INDEX(単価!D$3:G$16,MATCH(D236,単価!B$3:B$16,0),1+((I236&gt;29)+(I236&gt;59)+(I236&gt;89))*INDEX(単価!A:A,MATCH(D236,単価!B:B,0))),0)</f>
        <v>50000</v>
      </c>
      <c r="K236" s="153" t="str">
        <f>IFERROR(INDEX(単価!C:C,MATCH(D236,単価!B:B,0))&amp;IF(INDEX(単価!A:A,MATCH(D236,単価!B:B,0))=1,"（"&amp;INDEX(単価!D$2:G$2,1,1+(I236&gt;29)+(I236&gt;59)+(I236&gt;89))&amp;"）",""),D236)</f>
        <v>居宅介護</v>
      </c>
      <c r="L236" s="2">
        <f t="shared" ca="1" si="16"/>
        <v>2454</v>
      </c>
      <c r="M236" s="14">
        <f>IF(OR(ISERROR(FIND(DBCS(検索!C$3),DBCS(B236))),検索!C$3=""),0,1)</f>
        <v>0</v>
      </c>
      <c r="N236" s="15">
        <f>IF(OR(ISERROR(FIND(DBCS(検索!D$3),DBCS(C236))),検索!D$3=""),0,1)</f>
        <v>0</v>
      </c>
      <c r="O236" s="15">
        <f>IF(OR(ISERROR(FIND(検索!E$3,D236)),検索!E$3=""),0,1)</f>
        <v>0</v>
      </c>
      <c r="P236" s="13">
        <f>IF(OR(ISERROR(FIND(検索!F$3,E236)),検索!F$3=""),0,1)</f>
        <v>0</v>
      </c>
      <c r="Q236" s="13">
        <f>IF(OR(ISERROR(FIND(検索!G$3,F236)),検索!G$3=""),0,1)</f>
        <v>0</v>
      </c>
      <c r="R236" s="13">
        <f>IF(OR(検索!J$3="00000",M236&amp;N236&amp;O236&amp;P236&amp;Q236&lt;&gt;検索!J$3),0,1)</f>
        <v>0</v>
      </c>
      <c r="S236" s="13">
        <f t="shared" si="17"/>
        <v>0</v>
      </c>
      <c r="T236" s="14">
        <f>IF(OR(ISERROR(FIND(DBCS(検索!C$5),DBCS(B236))),検索!C$5=""),0,1)</f>
        <v>0</v>
      </c>
      <c r="U236" s="15">
        <f>IF(OR(ISERROR(FIND(DBCS(検索!D$5),DBCS(C236))),検索!D$5=""),0,1)</f>
        <v>0</v>
      </c>
      <c r="V236" s="15">
        <f>IF(OR(ISERROR(FIND(検索!E$5,D236)),検索!E$5=""),0,1)</f>
        <v>0</v>
      </c>
      <c r="W236" s="15">
        <f>IF(OR(ISERROR(FIND(検索!F$5,E236)),検索!F$5=""),0,1)</f>
        <v>0</v>
      </c>
      <c r="X236" s="15">
        <f>IF(OR(ISERROR(FIND(検索!G$5,F236)),検索!G$5=""),0,1)</f>
        <v>0</v>
      </c>
      <c r="Y236" s="13">
        <f>IF(OR(検索!J$5="00000",T236&amp;U236&amp;V236&amp;W236&amp;X236&lt;&gt;検索!J$5),0,1)</f>
        <v>0</v>
      </c>
      <c r="Z236" s="16">
        <f t="shared" si="18"/>
        <v>0</v>
      </c>
      <c r="AA236" s="13">
        <f>IF(OR(ISERROR(FIND(DBCS(検索!C$7),DBCS(B236))),検索!C$7=""),0,1)</f>
        <v>0</v>
      </c>
      <c r="AB236" s="13">
        <f>IF(OR(ISERROR(FIND(DBCS(検索!D$7),DBCS(C236))),検索!D$7=""),0,1)</f>
        <v>0</v>
      </c>
      <c r="AC236" s="13">
        <f>IF(OR(ISERROR(FIND(検索!E$7,D236)),検索!E$7=""),0,1)</f>
        <v>0</v>
      </c>
      <c r="AD236" s="13">
        <f>IF(OR(ISERROR(FIND(検索!F$7,E236)),検索!F$7=""),0,1)</f>
        <v>0</v>
      </c>
      <c r="AE236" s="13">
        <f>IF(OR(ISERROR(FIND(検索!G$7,F236)),検索!G$7=""),0,1)</f>
        <v>0</v>
      </c>
      <c r="AF236" s="15">
        <f>IF(OR(検索!J$7="00000",AA236&amp;AB236&amp;AC236&amp;AD236&amp;AE236&lt;&gt;検索!J$7),0,1)</f>
        <v>0</v>
      </c>
      <c r="AG236" s="16">
        <f t="shared" si="19"/>
        <v>0</v>
      </c>
      <c r="AH236" s="13">
        <f>IF(検索!K$3=0,R236,S236)</f>
        <v>0</v>
      </c>
      <c r="AI236" s="13">
        <f>IF(検索!K$5=0,Y236,Z236)</f>
        <v>0</v>
      </c>
      <c r="AJ236" s="13">
        <f>IF(検索!K$7=0,AF236,AG236)</f>
        <v>0</v>
      </c>
      <c r="AK236" s="20">
        <f>IF(IF(検索!J$5="00000",AH236,IF(検索!K$4=0,AH236+AI236,AH236*AI236)*IF(AND(検索!K$6=1,検索!J$7&lt;&gt;"00000"),AJ236,1)+IF(AND(検索!K$6=0,検索!J$7&lt;&gt;"00000"),AJ236,0))&gt;0,MAX($AK$2:AK235)+1,0)</f>
        <v>0</v>
      </c>
    </row>
    <row r="237" spans="1:37" ht="12.6" customHeight="1" x14ac:dyDescent="0.15">
      <c r="A237" s="9">
        <v>2461</v>
      </c>
      <c r="B237" s="2" t="s">
        <v>1147</v>
      </c>
      <c r="C237" s="2" t="s">
        <v>531</v>
      </c>
      <c r="D237" s="2" t="s">
        <v>673</v>
      </c>
      <c r="E237" s="10" t="s">
        <v>83</v>
      </c>
      <c r="F237" s="11" t="s">
        <v>1148</v>
      </c>
      <c r="G237" s="2">
        <v>236</v>
      </c>
      <c r="H237" s="153">
        <f t="shared" si="15"/>
        <v>50000</v>
      </c>
      <c r="I237" s="23"/>
      <c r="J237" s="158">
        <f>IFERROR(INDEX(単価!D$3:G$16,MATCH(D237,単価!B$3:B$16,0),1+((I237&gt;29)+(I237&gt;59)+(I237&gt;89))*INDEX(単価!A:A,MATCH(D237,単価!B:B,0))),0)</f>
        <v>50000</v>
      </c>
      <c r="K237" s="153" t="str">
        <f>IFERROR(INDEX(単価!C:C,MATCH(D237,単価!B:B,0))&amp;IF(INDEX(単価!A:A,MATCH(D237,単価!B:B,0))=1,"（"&amp;INDEX(単価!D$2:G$2,1,1+(I237&gt;29)+(I237&gt;59)+(I237&gt;89))&amp;"）",""),D237)</f>
        <v>居宅介護</v>
      </c>
      <c r="L237" s="2">
        <f t="shared" ca="1" si="16"/>
        <v>2469</v>
      </c>
      <c r="M237" s="14">
        <f>IF(OR(ISERROR(FIND(DBCS(検索!C$3),DBCS(B237))),検索!C$3=""),0,1)</f>
        <v>0</v>
      </c>
      <c r="N237" s="15">
        <f>IF(OR(ISERROR(FIND(DBCS(検索!D$3),DBCS(C237))),検索!D$3=""),0,1)</f>
        <v>0</v>
      </c>
      <c r="O237" s="15">
        <f>IF(OR(ISERROR(FIND(検索!E$3,D237)),検索!E$3=""),0,1)</f>
        <v>0</v>
      </c>
      <c r="P237" s="13">
        <f>IF(OR(ISERROR(FIND(検索!F$3,E237)),検索!F$3=""),0,1)</f>
        <v>0</v>
      </c>
      <c r="Q237" s="13">
        <f>IF(OR(ISERROR(FIND(検索!G$3,F237)),検索!G$3=""),0,1)</f>
        <v>0</v>
      </c>
      <c r="R237" s="13">
        <f>IF(OR(検索!J$3="00000",M237&amp;N237&amp;O237&amp;P237&amp;Q237&lt;&gt;検索!J$3),0,1)</f>
        <v>0</v>
      </c>
      <c r="S237" s="13">
        <f t="shared" si="17"/>
        <v>0</v>
      </c>
      <c r="T237" s="14">
        <f>IF(OR(ISERROR(FIND(DBCS(検索!C$5),DBCS(B237))),検索!C$5=""),0,1)</f>
        <v>0</v>
      </c>
      <c r="U237" s="15">
        <f>IF(OR(ISERROR(FIND(DBCS(検索!D$5),DBCS(C237))),検索!D$5=""),0,1)</f>
        <v>0</v>
      </c>
      <c r="V237" s="15">
        <f>IF(OR(ISERROR(FIND(検索!E$5,D237)),検索!E$5=""),0,1)</f>
        <v>0</v>
      </c>
      <c r="W237" s="15">
        <f>IF(OR(ISERROR(FIND(検索!F$5,E237)),検索!F$5=""),0,1)</f>
        <v>0</v>
      </c>
      <c r="X237" s="15">
        <f>IF(OR(ISERROR(FIND(検索!G$5,F237)),検索!G$5=""),0,1)</f>
        <v>0</v>
      </c>
      <c r="Y237" s="13">
        <f>IF(OR(検索!J$5="00000",T237&amp;U237&amp;V237&amp;W237&amp;X237&lt;&gt;検索!J$5),0,1)</f>
        <v>0</v>
      </c>
      <c r="Z237" s="16">
        <f t="shared" si="18"/>
        <v>0</v>
      </c>
      <c r="AA237" s="13">
        <f>IF(OR(ISERROR(FIND(DBCS(検索!C$7),DBCS(B237))),検索!C$7=""),0,1)</f>
        <v>0</v>
      </c>
      <c r="AB237" s="13">
        <f>IF(OR(ISERROR(FIND(DBCS(検索!D$7),DBCS(C237))),検索!D$7=""),0,1)</f>
        <v>0</v>
      </c>
      <c r="AC237" s="13">
        <f>IF(OR(ISERROR(FIND(検索!E$7,D237)),検索!E$7=""),0,1)</f>
        <v>0</v>
      </c>
      <c r="AD237" s="13">
        <f>IF(OR(ISERROR(FIND(検索!F$7,E237)),検索!F$7=""),0,1)</f>
        <v>0</v>
      </c>
      <c r="AE237" s="13">
        <f>IF(OR(ISERROR(FIND(検索!G$7,F237)),検索!G$7=""),0,1)</f>
        <v>0</v>
      </c>
      <c r="AF237" s="15">
        <f>IF(OR(検索!J$7="00000",AA237&amp;AB237&amp;AC237&amp;AD237&amp;AE237&lt;&gt;検索!J$7),0,1)</f>
        <v>0</v>
      </c>
      <c r="AG237" s="16">
        <f t="shared" si="19"/>
        <v>0</v>
      </c>
      <c r="AH237" s="13">
        <f>IF(検索!K$3=0,R237,S237)</f>
        <v>0</v>
      </c>
      <c r="AI237" s="13">
        <f>IF(検索!K$5=0,Y237,Z237)</f>
        <v>0</v>
      </c>
      <c r="AJ237" s="13">
        <f>IF(検索!K$7=0,AF237,AG237)</f>
        <v>0</v>
      </c>
      <c r="AK237" s="20">
        <f>IF(IF(検索!J$5="00000",AH237,IF(検索!K$4=0,AH237+AI237,AH237*AI237)*IF(AND(検索!K$6=1,検索!J$7&lt;&gt;"00000"),AJ237,1)+IF(AND(検索!K$6=0,検索!J$7&lt;&gt;"00000"),AJ237,0))&gt;0,MAX($AK$2:AK236)+1,0)</f>
        <v>0</v>
      </c>
    </row>
    <row r="238" spans="1:37" ht="12.6" customHeight="1" x14ac:dyDescent="0.15">
      <c r="A238" s="9">
        <v>2475</v>
      </c>
      <c r="B238" s="2" t="s">
        <v>1149</v>
      </c>
      <c r="C238" s="2" t="s">
        <v>548</v>
      </c>
      <c r="D238" s="2" t="s">
        <v>673</v>
      </c>
      <c r="E238" s="10" t="s">
        <v>50</v>
      </c>
      <c r="F238" s="11" t="s">
        <v>1150</v>
      </c>
      <c r="G238" s="2">
        <v>237</v>
      </c>
      <c r="H238" s="153">
        <f t="shared" si="15"/>
        <v>50000</v>
      </c>
      <c r="I238" s="23"/>
      <c r="J238" s="158">
        <f>IFERROR(INDEX(単価!D$3:G$16,MATCH(D238,単価!B$3:B$16,0),1+((I238&gt;29)+(I238&gt;59)+(I238&gt;89))*INDEX(単価!A:A,MATCH(D238,単価!B:B,0))),0)</f>
        <v>50000</v>
      </c>
      <c r="K238" s="153" t="str">
        <f>IFERROR(INDEX(単価!C:C,MATCH(D238,単価!B:B,0))&amp;IF(INDEX(単価!A:A,MATCH(D238,単価!B:B,0))=1,"（"&amp;INDEX(単価!D$2:G$2,1,1+(I238&gt;29)+(I238&gt;59)+(I238&gt;89))&amp;"）",""),D238)</f>
        <v>居宅介護</v>
      </c>
      <c r="L238" s="2">
        <f t="shared" ca="1" si="16"/>
        <v>2471</v>
      </c>
      <c r="M238" s="14">
        <f>IF(OR(ISERROR(FIND(DBCS(検索!C$3),DBCS(B238))),検索!C$3=""),0,1)</f>
        <v>0</v>
      </c>
      <c r="N238" s="15">
        <f>IF(OR(ISERROR(FIND(DBCS(検索!D$3),DBCS(C238))),検索!D$3=""),0,1)</f>
        <v>0</v>
      </c>
      <c r="O238" s="15">
        <f>IF(OR(ISERROR(FIND(検索!E$3,D238)),検索!E$3=""),0,1)</f>
        <v>0</v>
      </c>
      <c r="P238" s="13">
        <f>IF(OR(ISERROR(FIND(検索!F$3,E238)),検索!F$3=""),0,1)</f>
        <v>0</v>
      </c>
      <c r="Q238" s="13">
        <f>IF(OR(ISERROR(FIND(検索!G$3,F238)),検索!G$3=""),0,1)</f>
        <v>0</v>
      </c>
      <c r="R238" s="13">
        <f>IF(OR(検索!J$3="00000",M238&amp;N238&amp;O238&amp;P238&amp;Q238&lt;&gt;検索!J$3),0,1)</f>
        <v>0</v>
      </c>
      <c r="S238" s="13">
        <f t="shared" si="17"/>
        <v>0</v>
      </c>
      <c r="T238" s="14">
        <f>IF(OR(ISERROR(FIND(DBCS(検索!C$5),DBCS(B238))),検索!C$5=""),0,1)</f>
        <v>0</v>
      </c>
      <c r="U238" s="15">
        <f>IF(OR(ISERROR(FIND(DBCS(検索!D$5),DBCS(C238))),検索!D$5=""),0,1)</f>
        <v>0</v>
      </c>
      <c r="V238" s="15">
        <f>IF(OR(ISERROR(FIND(検索!E$5,D238)),検索!E$5=""),0,1)</f>
        <v>0</v>
      </c>
      <c r="W238" s="15">
        <f>IF(OR(ISERROR(FIND(検索!F$5,E238)),検索!F$5=""),0,1)</f>
        <v>0</v>
      </c>
      <c r="X238" s="15">
        <f>IF(OR(ISERROR(FIND(検索!G$5,F238)),検索!G$5=""),0,1)</f>
        <v>0</v>
      </c>
      <c r="Y238" s="13">
        <f>IF(OR(検索!J$5="00000",T238&amp;U238&amp;V238&amp;W238&amp;X238&lt;&gt;検索!J$5),0,1)</f>
        <v>0</v>
      </c>
      <c r="Z238" s="16">
        <f t="shared" si="18"/>
        <v>0</v>
      </c>
      <c r="AA238" s="13">
        <f>IF(OR(ISERROR(FIND(DBCS(検索!C$7),DBCS(B238))),検索!C$7=""),0,1)</f>
        <v>0</v>
      </c>
      <c r="AB238" s="13">
        <f>IF(OR(ISERROR(FIND(DBCS(検索!D$7),DBCS(C238))),検索!D$7=""),0,1)</f>
        <v>0</v>
      </c>
      <c r="AC238" s="13">
        <f>IF(OR(ISERROR(FIND(検索!E$7,D238)),検索!E$7=""),0,1)</f>
        <v>0</v>
      </c>
      <c r="AD238" s="13">
        <f>IF(OR(ISERROR(FIND(検索!F$7,E238)),検索!F$7=""),0,1)</f>
        <v>0</v>
      </c>
      <c r="AE238" s="13">
        <f>IF(OR(ISERROR(FIND(検索!G$7,F238)),検索!G$7=""),0,1)</f>
        <v>0</v>
      </c>
      <c r="AF238" s="15">
        <f>IF(OR(検索!J$7="00000",AA238&amp;AB238&amp;AC238&amp;AD238&amp;AE238&lt;&gt;検索!J$7),0,1)</f>
        <v>0</v>
      </c>
      <c r="AG238" s="16">
        <f t="shared" si="19"/>
        <v>0</v>
      </c>
      <c r="AH238" s="13">
        <f>IF(検索!K$3=0,R238,S238)</f>
        <v>0</v>
      </c>
      <c r="AI238" s="13">
        <f>IF(検索!K$5=0,Y238,Z238)</f>
        <v>0</v>
      </c>
      <c r="AJ238" s="13">
        <f>IF(検索!K$7=0,AF238,AG238)</f>
        <v>0</v>
      </c>
      <c r="AK238" s="20">
        <f>IF(IF(検索!J$5="00000",AH238,IF(検索!K$4=0,AH238+AI238,AH238*AI238)*IF(AND(検索!K$6=1,検索!J$7&lt;&gt;"00000"),AJ238,1)+IF(AND(検索!K$6=0,検索!J$7&lt;&gt;"00000"),AJ238,0))&gt;0,MAX($AK$2:AK237)+1,0)</f>
        <v>0</v>
      </c>
    </row>
    <row r="239" spans="1:37" ht="12.6" customHeight="1" x14ac:dyDescent="0.15">
      <c r="A239" s="9">
        <v>2486</v>
      </c>
      <c r="B239" s="2" t="s">
        <v>1151</v>
      </c>
      <c r="C239" s="2" t="s">
        <v>597</v>
      </c>
      <c r="D239" s="2" t="s">
        <v>673</v>
      </c>
      <c r="E239" s="10" t="s">
        <v>118</v>
      </c>
      <c r="F239" s="11" t="s">
        <v>1152</v>
      </c>
      <c r="G239" s="2">
        <v>238</v>
      </c>
      <c r="H239" s="153">
        <f t="shared" si="15"/>
        <v>50000</v>
      </c>
      <c r="I239" s="23"/>
      <c r="J239" s="158">
        <f>IFERROR(INDEX(単価!D$3:G$16,MATCH(D239,単価!B$3:B$16,0),1+((I239&gt;29)+(I239&gt;59)+(I239&gt;89))*INDEX(単価!A:A,MATCH(D239,単価!B:B,0))),0)</f>
        <v>50000</v>
      </c>
      <c r="K239" s="153" t="str">
        <f>IFERROR(INDEX(単価!C:C,MATCH(D239,単価!B:B,0))&amp;IF(INDEX(単価!A:A,MATCH(D239,単価!B:B,0))=1,"（"&amp;INDEX(単価!D$2:G$2,1,1+(I239&gt;29)+(I239&gt;59)+(I239&gt;89))&amp;"）",""),D239)</f>
        <v>居宅介護</v>
      </c>
      <c r="L239" s="2">
        <f t="shared" ca="1" si="16"/>
        <v>2486</v>
      </c>
      <c r="M239" s="14">
        <f>IF(OR(ISERROR(FIND(DBCS(検索!C$3),DBCS(B239))),検索!C$3=""),0,1)</f>
        <v>0</v>
      </c>
      <c r="N239" s="15">
        <f>IF(OR(ISERROR(FIND(DBCS(検索!D$3),DBCS(C239))),検索!D$3=""),0,1)</f>
        <v>0</v>
      </c>
      <c r="O239" s="15">
        <f>IF(OR(ISERROR(FIND(検索!E$3,D239)),検索!E$3=""),0,1)</f>
        <v>0</v>
      </c>
      <c r="P239" s="13">
        <f>IF(OR(ISERROR(FIND(検索!F$3,E239)),検索!F$3=""),0,1)</f>
        <v>0</v>
      </c>
      <c r="Q239" s="13">
        <f>IF(OR(ISERROR(FIND(検索!G$3,F239)),検索!G$3=""),0,1)</f>
        <v>0</v>
      </c>
      <c r="R239" s="13">
        <f>IF(OR(検索!J$3="00000",M239&amp;N239&amp;O239&amp;P239&amp;Q239&lt;&gt;検索!J$3),0,1)</f>
        <v>0</v>
      </c>
      <c r="S239" s="13">
        <f t="shared" si="17"/>
        <v>0</v>
      </c>
      <c r="T239" s="14">
        <f>IF(OR(ISERROR(FIND(DBCS(検索!C$5),DBCS(B239))),検索!C$5=""),0,1)</f>
        <v>0</v>
      </c>
      <c r="U239" s="15">
        <f>IF(OR(ISERROR(FIND(DBCS(検索!D$5),DBCS(C239))),検索!D$5=""),0,1)</f>
        <v>0</v>
      </c>
      <c r="V239" s="15">
        <f>IF(OR(ISERROR(FIND(検索!E$5,D239)),検索!E$5=""),0,1)</f>
        <v>0</v>
      </c>
      <c r="W239" s="15">
        <f>IF(OR(ISERROR(FIND(検索!F$5,E239)),検索!F$5=""),0,1)</f>
        <v>0</v>
      </c>
      <c r="X239" s="15">
        <f>IF(OR(ISERROR(FIND(検索!G$5,F239)),検索!G$5=""),0,1)</f>
        <v>0</v>
      </c>
      <c r="Y239" s="13">
        <f>IF(OR(検索!J$5="00000",T239&amp;U239&amp;V239&amp;W239&amp;X239&lt;&gt;検索!J$5),0,1)</f>
        <v>0</v>
      </c>
      <c r="Z239" s="16">
        <f t="shared" si="18"/>
        <v>0</v>
      </c>
      <c r="AA239" s="13">
        <f>IF(OR(ISERROR(FIND(DBCS(検索!C$7),DBCS(B239))),検索!C$7=""),0,1)</f>
        <v>0</v>
      </c>
      <c r="AB239" s="13">
        <f>IF(OR(ISERROR(FIND(DBCS(検索!D$7),DBCS(C239))),検索!D$7=""),0,1)</f>
        <v>0</v>
      </c>
      <c r="AC239" s="13">
        <f>IF(OR(ISERROR(FIND(検索!E$7,D239)),検索!E$7=""),0,1)</f>
        <v>0</v>
      </c>
      <c r="AD239" s="13">
        <f>IF(OR(ISERROR(FIND(検索!F$7,E239)),検索!F$7=""),0,1)</f>
        <v>0</v>
      </c>
      <c r="AE239" s="13">
        <f>IF(OR(ISERROR(FIND(検索!G$7,F239)),検索!G$7=""),0,1)</f>
        <v>0</v>
      </c>
      <c r="AF239" s="15">
        <f>IF(OR(検索!J$7="00000",AA239&amp;AB239&amp;AC239&amp;AD239&amp;AE239&lt;&gt;検索!J$7),0,1)</f>
        <v>0</v>
      </c>
      <c r="AG239" s="16">
        <f t="shared" si="19"/>
        <v>0</v>
      </c>
      <c r="AH239" s="13">
        <f>IF(検索!K$3=0,R239,S239)</f>
        <v>0</v>
      </c>
      <c r="AI239" s="13">
        <f>IF(検索!K$5=0,Y239,Z239)</f>
        <v>0</v>
      </c>
      <c r="AJ239" s="13">
        <f>IF(検索!K$7=0,AF239,AG239)</f>
        <v>0</v>
      </c>
      <c r="AK239" s="20">
        <f>IF(IF(検索!J$5="00000",AH239,IF(検索!K$4=0,AH239+AI239,AH239*AI239)*IF(AND(検索!K$6=1,検索!J$7&lt;&gt;"00000"),AJ239,1)+IF(AND(検索!K$6=0,検索!J$7&lt;&gt;"00000"),AJ239,0))&gt;0,MAX($AK$2:AK238)+1,0)</f>
        <v>0</v>
      </c>
    </row>
    <row r="240" spans="1:37" ht="12.6" customHeight="1" x14ac:dyDescent="0.15">
      <c r="A240" s="9">
        <v>2499</v>
      </c>
      <c r="B240" s="2" t="s">
        <v>1153</v>
      </c>
      <c r="C240" s="2" t="s">
        <v>550</v>
      </c>
      <c r="D240" s="2" t="s">
        <v>673</v>
      </c>
      <c r="E240" s="10" t="s">
        <v>58</v>
      </c>
      <c r="F240" s="11" t="s">
        <v>1154</v>
      </c>
      <c r="G240" s="2">
        <v>239</v>
      </c>
      <c r="H240" s="153">
        <f t="shared" si="15"/>
        <v>50000</v>
      </c>
      <c r="I240" s="23"/>
      <c r="J240" s="158">
        <f>IFERROR(INDEX(単価!D$3:G$16,MATCH(D240,単価!B$3:B$16,0),1+((I240&gt;29)+(I240&gt;59)+(I240&gt;89))*INDEX(単価!A:A,MATCH(D240,単価!B:B,0))),0)</f>
        <v>50000</v>
      </c>
      <c r="K240" s="153" t="str">
        <f>IFERROR(INDEX(単価!C:C,MATCH(D240,単価!B:B,0))&amp;IF(INDEX(単価!A:A,MATCH(D240,単価!B:B,0))=1,"（"&amp;INDEX(単価!D$2:G$2,1,1+(I240&gt;29)+(I240&gt;59)+(I240&gt;89))&amp;"）",""),D240)</f>
        <v>居宅介護</v>
      </c>
      <c r="L240" s="2">
        <f t="shared" ca="1" si="16"/>
        <v>2493</v>
      </c>
      <c r="M240" s="14">
        <f>IF(OR(ISERROR(FIND(DBCS(検索!C$3),DBCS(B240))),検索!C$3=""),0,1)</f>
        <v>0</v>
      </c>
      <c r="N240" s="15">
        <f>IF(OR(ISERROR(FIND(DBCS(検索!D$3),DBCS(C240))),検索!D$3=""),0,1)</f>
        <v>0</v>
      </c>
      <c r="O240" s="15">
        <f>IF(OR(ISERROR(FIND(検索!E$3,D240)),検索!E$3=""),0,1)</f>
        <v>0</v>
      </c>
      <c r="P240" s="13">
        <f>IF(OR(ISERROR(FIND(検索!F$3,E240)),検索!F$3=""),0,1)</f>
        <v>0</v>
      </c>
      <c r="Q240" s="13">
        <f>IF(OR(ISERROR(FIND(検索!G$3,F240)),検索!G$3=""),0,1)</f>
        <v>0</v>
      </c>
      <c r="R240" s="13">
        <f>IF(OR(検索!J$3="00000",M240&amp;N240&amp;O240&amp;P240&amp;Q240&lt;&gt;検索!J$3),0,1)</f>
        <v>0</v>
      </c>
      <c r="S240" s="13">
        <f t="shared" si="17"/>
        <v>0</v>
      </c>
      <c r="T240" s="14">
        <f>IF(OR(ISERROR(FIND(DBCS(検索!C$5),DBCS(B240))),検索!C$5=""),0,1)</f>
        <v>0</v>
      </c>
      <c r="U240" s="15">
        <f>IF(OR(ISERROR(FIND(DBCS(検索!D$5),DBCS(C240))),検索!D$5=""),0,1)</f>
        <v>0</v>
      </c>
      <c r="V240" s="15">
        <f>IF(OR(ISERROR(FIND(検索!E$5,D240)),検索!E$5=""),0,1)</f>
        <v>0</v>
      </c>
      <c r="W240" s="15">
        <f>IF(OR(ISERROR(FIND(検索!F$5,E240)),検索!F$5=""),0,1)</f>
        <v>0</v>
      </c>
      <c r="X240" s="15">
        <f>IF(OR(ISERROR(FIND(検索!G$5,F240)),検索!G$5=""),0,1)</f>
        <v>0</v>
      </c>
      <c r="Y240" s="13">
        <f>IF(OR(検索!J$5="00000",T240&amp;U240&amp;V240&amp;W240&amp;X240&lt;&gt;検索!J$5),0,1)</f>
        <v>0</v>
      </c>
      <c r="Z240" s="16">
        <f t="shared" si="18"/>
        <v>0</v>
      </c>
      <c r="AA240" s="13">
        <f>IF(OR(ISERROR(FIND(DBCS(検索!C$7),DBCS(B240))),検索!C$7=""),0,1)</f>
        <v>0</v>
      </c>
      <c r="AB240" s="13">
        <f>IF(OR(ISERROR(FIND(DBCS(検索!D$7),DBCS(C240))),検索!D$7=""),0,1)</f>
        <v>0</v>
      </c>
      <c r="AC240" s="13">
        <f>IF(OR(ISERROR(FIND(検索!E$7,D240)),検索!E$7=""),0,1)</f>
        <v>0</v>
      </c>
      <c r="AD240" s="13">
        <f>IF(OR(ISERROR(FIND(検索!F$7,E240)),検索!F$7=""),0,1)</f>
        <v>0</v>
      </c>
      <c r="AE240" s="13">
        <f>IF(OR(ISERROR(FIND(検索!G$7,F240)),検索!G$7=""),0,1)</f>
        <v>0</v>
      </c>
      <c r="AF240" s="15">
        <f>IF(OR(検索!J$7="00000",AA240&amp;AB240&amp;AC240&amp;AD240&amp;AE240&lt;&gt;検索!J$7),0,1)</f>
        <v>0</v>
      </c>
      <c r="AG240" s="16">
        <f t="shared" si="19"/>
        <v>0</v>
      </c>
      <c r="AH240" s="13">
        <f>IF(検索!K$3=0,R240,S240)</f>
        <v>0</v>
      </c>
      <c r="AI240" s="13">
        <f>IF(検索!K$5=0,Y240,Z240)</f>
        <v>0</v>
      </c>
      <c r="AJ240" s="13">
        <f>IF(検索!K$7=0,AF240,AG240)</f>
        <v>0</v>
      </c>
      <c r="AK240" s="20">
        <f>IF(IF(検索!J$5="00000",AH240,IF(検索!K$4=0,AH240+AI240,AH240*AI240)*IF(AND(検索!K$6=1,検索!J$7&lt;&gt;"00000"),AJ240,1)+IF(AND(検索!K$6=0,検索!J$7&lt;&gt;"00000"),AJ240,0))&gt;0,MAX($AK$2:AK239)+1,0)</f>
        <v>0</v>
      </c>
    </row>
    <row r="241" spans="1:37" ht="12.6" customHeight="1" x14ac:dyDescent="0.15">
      <c r="A241" s="9">
        <v>2504</v>
      </c>
      <c r="B241" s="2" t="s">
        <v>1155</v>
      </c>
      <c r="C241" s="2" t="s">
        <v>557</v>
      </c>
      <c r="D241" s="2" t="s">
        <v>673</v>
      </c>
      <c r="E241" s="10" t="s">
        <v>46</v>
      </c>
      <c r="F241" s="11" t="s">
        <v>1156</v>
      </c>
      <c r="G241" s="2">
        <v>240</v>
      </c>
      <c r="H241" s="153">
        <f t="shared" si="15"/>
        <v>50000</v>
      </c>
      <c r="I241" s="23"/>
      <c r="J241" s="158">
        <f>IFERROR(INDEX(単価!D$3:G$16,MATCH(D241,単価!B$3:B$16,0),1+((I241&gt;29)+(I241&gt;59)+(I241&gt;89))*INDEX(単価!A:A,MATCH(D241,単価!B:B,0))),0)</f>
        <v>50000</v>
      </c>
      <c r="K241" s="153" t="str">
        <f>IFERROR(INDEX(単価!C:C,MATCH(D241,単価!B:B,0))&amp;IF(INDEX(単価!A:A,MATCH(D241,単価!B:B,0))=1,"（"&amp;INDEX(単価!D$2:G$2,1,1+(I241&gt;29)+(I241&gt;59)+(I241&gt;89))&amp;"）",""),D241)</f>
        <v>居宅介護</v>
      </c>
      <c r="L241" s="2">
        <f t="shared" ca="1" si="16"/>
        <v>2501</v>
      </c>
      <c r="M241" s="14">
        <f>IF(OR(ISERROR(FIND(DBCS(検索!C$3),DBCS(B241))),検索!C$3=""),0,1)</f>
        <v>0</v>
      </c>
      <c r="N241" s="15">
        <f>IF(OR(ISERROR(FIND(DBCS(検索!D$3),DBCS(C241))),検索!D$3=""),0,1)</f>
        <v>0</v>
      </c>
      <c r="O241" s="15">
        <f>IF(OR(ISERROR(FIND(検索!E$3,D241)),検索!E$3=""),0,1)</f>
        <v>0</v>
      </c>
      <c r="P241" s="13">
        <f>IF(OR(ISERROR(FIND(検索!F$3,E241)),検索!F$3=""),0,1)</f>
        <v>0</v>
      </c>
      <c r="Q241" s="13">
        <f>IF(OR(ISERROR(FIND(検索!G$3,F241)),検索!G$3=""),0,1)</f>
        <v>0</v>
      </c>
      <c r="R241" s="13">
        <f>IF(OR(検索!J$3="00000",M241&amp;N241&amp;O241&amp;P241&amp;Q241&lt;&gt;検索!J$3),0,1)</f>
        <v>0</v>
      </c>
      <c r="S241" s="13">
        <f t="shared" si="17"/>
        <v>0</v>
      </c>
      <c r="T241" s="14">
        <f>IF(OR(ISERROR(FIND(DBCS(検索!C$5),DBCS(B241))),検索!C$5=""),0,1)</f>
        <v>0</v>
      </c>
      <c r="U241" s="15">
        <f>IF(OR(ISERROR(FIND(DBCS(検索!D$5),DBCS(C241))),検索!D$5=""),0,1)</f>
        <v>0</v>
      </c>
      <c r="V241" s="15">
        <f>IF(OR(ISERROR(FIND(検索!E$5,D241)),検索!E$5=""),0,1)</f>
        <v>0</v>
      </c>
      <c r="W241" s="15">
        <f>IF(OR(ISERROR(FIND(検索!F$5,E241)),検索!F$5=""),0,1)</f>
        <v>0</v>
      </c>
      <c r="X241" s="15">
        <f>IF(OR(ISERROR(FIND(検索!G$5,F241)),検索!G$5=""),0,1)</f>
        <v>0</v>
      </c>
      <c r="Y241" s="13">
        <f>IF(OR(検索!J$5="00000",T241&amp;U241&amp;V241&amp;W241&amp;X241&lt;&gt;検索!J$5),0,1)</f>
        <v>0</v>
      </c>
      <c r="Z241" s="16">
        <f t="shared" si="18"/>
        <v>0</v>
      </c>
      <c r="AA241" s="13">
        <f>IF(OR(ISERROR(FIND(DBCS(検索!C$7),DBCS(B241))),検索!C$7=""),0,1)</f>
        <v>0</v>
      </c>
      <c r="AB241" s="13">
        <f>IF(OR(ISERROR(FIND(DBCS(検索!D$7),DBCS(C241))),検索!D$7=""),0,1)</f>
        <v>0</v>
      </c>
      <c r="AC241" s="13">
        <f>IF(OR(ISERROR(FIND(検索!E$7,D241)),検索!E$7=""),0,1)</f>
        <v>0</v>
      </c>
      <c r="AD241" s="13">
        <f>IF(OR(ISERROR(FIND(検索!F$7,E241)),検索!F$7=""),0,1)</f>
        <v>0</v>
      </c>
      <c r="AE241" s="13">
        <f>IF(OR(ISERROR(FIND(検索!G$7,F241)),検索!G$7=""),0,1)</f>
        <v>0</v>
      </c>
      <c r="AF241" s="15">
        <f>IF(OR(検索!J$7="00000",AA241&amp;AB241&amp;AC241&amp;AD241&amp;AE241&lt;&gt;検索!J$7),0,1)</f>
        <v>0</v>
      </c>
      <c r="AG241" s="16">
        <f t="shared" si="19"/>
        <v>0</v>
      </c>
      <c r="AH241" s="13">
        <f>IF(検索!K$3=0,R241,S241)</f>
        <v>0</v>
      </c>
      <c r="AI241" s="13">
        <f>IF(検索!K$5=0,Y241,Z241)</f>
        <v>0</v>
      </c>
      <c r="AJ241" s="13">
        <f>IF(検索!K$7=0,AF241,AG241)</f>
        <v>0</v>
      </c>
      <c r="AK241" s="20">
        <f>IF(IF(検索!J$5="00000",AH241,IF(検索!K$4=0,AH241+AI241,AH241*AI241)*IF(AND(検索!K$6=1,検索!J$7&lt;&gt;"00000"),AJ241,1)+IF(AND(検索!K$6=0,検索!J$7&lt;&gt;"00000"),AJ241,0))&gt;0,MAX($AK$2:AK240)+1,0)</f>
        <v>0</v>
      </c>
    </row>
    <row r="242" spans="1:37" ht="12.6" customHeight="1" x14ac:dyDescent="0.15">
      <c r="A242" s="9">
        <v>2517</v>
      </c>
      <c r="B242" s="2" t="s">
        <v>1157</v>
      </c>
      <c r="C242" s="2" t="s">
        <v>547</v>
      </c>
      <c r="D242" s="2" t="s">
        <v>673</v>
      </c>
      <c r="E242" s="10" t="s">
        <v>74</v>
      </c>
      <c r="F242" s="11" t="s">
        <v>1158</v>
      </c>
      <c r="G242" s="2">
        <v>241</v>
      </c>
      <c r="H242" s="153">
        <f t="shared" si="15"/>
        <v>50000</v>
      </c>
      <c r="I242" s="23"/>
      <c r="J242" s="158">
        <f>IFERROR(INDEX(単価!D$3:G$16,MATCH(D242,単価!B$3:B$16,0),1+((I242&gt;29)+(I242&gt;59)+(I242&gt;89))*INDEX(単価!A:A,MATCH(D242,単価!B:B,0))),0)</f>
        <v>50000</v>
      </c>
      <c r="K242" s="153" t="str">
        <f>IFERROR(INDEX(単価!C:C,MATCH(D242,単価!B:B,0))&amp;IF(INDEX(単価!A:A,MATCH(D242,単価!B:B,0))=1,"（"&amp;INDEX(単価!D$2:G$2,1,1+(I242&gt;29)+(I242&gt;59)+(I242&gt;89))&amp;"）",""),D242)</f>
        <v>居宅介護</v>
      </c>
      <c r="L242" s="2">
        <f t="shared" ca="1" si="16"/>
        <v>2513</v>
      </c>
      <c r="M242" s="14">
        <f>IF(OR(ISERROR(FIND(DBCS(検索!C$3),DBCS(B242))),検索!C$3=""),0,1)</f>
        <v>0</v>
      </c>
      <c r="N242" s="15">
        <f>IF(OR(ISERROR(FIND(DBCS(検索!D$3),DBCS(C242))),検索!D$3=""),0,1)</f>
        <v>0</v>
      </c>
      <c r="O242" s="15">
        <f>IF(OR(ISERROR(FIND(検索!E$3,D242)),検索!E$3=""),0,1)</f>
        <v>0</v>
      </c>
      <c r="P242" s="13">
        <f>IF(OR(ISERROR(FIND(検索!F$3,E242)),検索!F$3=""),0,1)</f>
        <v>0</v>
      </c>
      <c r="Q242" s="13">
        <f>IF(OR(ISERROR(FIND(検索!G$3,F242)),検索!G$3=""),0,1)</f>
        <v>0</v>
      </c>
      <c r="R242" s="13">
        <f>IF(OR(検索!J$3="00000",M242&amp;N242&amp;O242&amp;P242&amp;Q242&lt;&gt;検索!J$3),0,1)</f>
        <v>0</v>
      </c>
      <c r="S242" s="13">
        <f t="shared" si="17"/>
        <v>0</v>
      </c>
      <c r="T242" s="14">
        <f>IF(OR(ISERROR(FIND(DBCS(検索!C$5),DBCS(B242))),検索!C$5=""),0,1)</f>
        <v>0</v>
      </c>
      <c r="U242" s="15">
        <f>IF(OR(ISERROR(FIND(DBCS(検索!D$5),DBCS(C242))),検索!D$5=""),0,1)</f>
        <v>0</v>
      </c>
      <c r="V242" s="15">
        <f>IF(OR(ISERROR(FIND(検索!E$5,D242)),検索!E$5=""),0,1)</f>
        <v>0</v>
      </c>
      <c r="W242" s="15">
        <f>IF(OR(ISERROR(FIND(検索!F$5,E242)),検索!F$5=""),0,1)</f>
        <v>0</v>
      </c>
      <c r="X242" s="15">
        <f>IF(OR(ISERROR(FIND(検索!G$5,F242)),検索!G$5=""),0,1)</f>
        <v>0</v>
      </c>
      <c r="Y242" s="13">
        <f>IF(OR(検索!J$5="00000",T242&amp;U242&amp;V242&amp;W242&amp;X242&lt;&gt;検索!J$5),0,1)</f>
        <v>0</v>
      </c>
      <c r="Z242" s="16">
        <f t="shared" si="18"/>
        <v>0</v>
      </c>
      <c r="AA242" s="13">
        <f>IF(OR(ISERROR(FIND(DBCS(検索!C$7),DBCS(B242))),検索!C$7=""),0,1)</f>
        <v>0</v>
      </c>
      <c r="AB242" s="13">
        <f>IF(OR(ISERROR(FIND(DBCS(検索!D$7),DBCS(C242))),検索!D$7=""),0,1)</f>
        <v>0</v>
      </c>
      <c r="AC242" s="13">
        <f>IF(OR(ISERROR(FIND(検索!E$7,D242)),検索!E$7=""),0,1)</f>
        <v>0</v>
      </c>
      <c r="AD242" s="13">
        <f>IF(OR(ISERROR(FIND(検索!F$7,E242)),検索!F$7=""),0,1)</f>
        <v>0</v>
      </c>
      <c r="AE242" s="13">
        <f>IF(OR(ISERROR(FIND(検索!G$7,F242)),検索!G$7=""),0,1)</f>
        <v>0</v>
      </c>
      <c r="AF242" s="15">
        <f>IF(OR(検索!J$7="00000",AA242&amp;AB242&amp;AC242&amp;AD242&amp;AE242&lt;&gt;検索!J$7),0,1)</f>
        <v>0</v>
      </c>
      <c r="AG242" s="16">
        <f t="shared" si="19"/>
        <v>0</v>
      </c>
      <c r="AH242" s="13">
        <f>IF(検索!K$3=0,R242,S242)</f>
        <v>0</v>
      </c>
      <c r="AI242" s="13">
        <f>IF(検索!K$5=0,Y242,Z242)</f>
        <v>0</v>
      </c>
      <c r="AJ242" s="13">
        <f>IF(検索!K$7=0,AF242,AG242)</f>
        <v>0</v>
      </c>
      <c r="AK242" s="20">
        <f>IF(IF(検索!J$5="00000",AH242,IF(検索!K$4=0,AH242+AI242,AH242*AI242)*IF(AND(検索!K$6=1,検索!J$7&lt;&gt;"00000"),AJ242,1)+IF(AND(検索!K$6=0,検索!J$7&lt;&gt;"00000"),AJ242,0))&gt;0,MAX($AK$2:AK241)+1,0)</f>
        <v>0</v>
      </c>
    </row>
    <row r="243" spans="1:37" ht="12.6" customHeight="1" x14ac:dyDescent="0.15">
      <c r="A243" s="9">
        <v>2520</v>
      </c>
      <c r="B243" s="2" t="s">
        <v>1159</v>
      </c>
      <c r="C243" s="2" t="s">
        <v>544</v>
      </c>
      <c r="D243" s="2" t="s">
        <v>673</v>
      </c>
      <c r="E243" s="10" t="s">
        <v>95</v>
      </c>
      <c r="F243" s="11" t="s">
        <v>1160</v>
      </c>
      <c r="G243" s="2">
        <v>242</v>
      </c>
      <c r="H243" s="153">
        <f t="shared" si="15"/>
        <v>50000</v>
      </c>
      <c r="I243" s="23"/>
      <c r="J243" s="158">
        <f>IFERROR(INDEX(単価!D$3:G$16,MATCH(D243,単価!B$3:B$16,0),1+((I243&gt;29)+(I243&gt;59)+(I243&gt;89))*INDEX(単価!A:A,MATCH(D243,単価!B:B,0))),0)</f>
        <v>50000</v>
      </c>
      <c r="K243" s="153" t="str">
        <f>IFERROR(INDEX(単価!C:C,MATCH(D243,単価!B:B,0))&amp;IF(INDEX(単価!A:A,MATCH(D243,単価!B:B,0))=1,"（"&amp;INDEX(単価!D$2:G$2,1,1+(I243&gt;29)+(I243&gt;59)+(I243&gt;89))&amp;"）",""),D243)</f>
        <v>居宅介護</v>
      </c>
      <c r="L243" s="2">
        <f t="shared" ca="1" si="16"/>
        <v>2526</v>
      </c>
      <c r="M243" s="14">
        <f>IF(OR(ISERROR(FIND(DBCS(検索!C$3),DBCS(B243))),検索!C$3=""),0,1)</f>
        <v>0</v>
      </c>
      <c r="N243" s="15">
        <f>IF(OR(ISERROR(FIND(DBCS(検索!D$3),DBCS(C243))),検索!D$3=""),0,1)</f>
        <v>0</v>
      </c>
      <c r="O243" s="15">
        <f>IF(OR(ISERROR(FIND(検索!E$3,D243)),検索!E$3=""),0,1)</f>
        <v>0</v>
      </c>
      <c r="P243" s="13">
        <f>IF(OR(ISERROR(FIND(検索!F$3,E243)),検索!F$3=""),0,1)</f>
        <v>0</v>
      </c>
      <c r="Q243" s="13">
        <f>IF(OR(ISERROR(FIND(検索!G$3,F243)),検索!G$3=""),0,1)</f>
        <v>0</v>
      </c>
      <c r="R243" s="13">
        <f>IF(OR(検索!J$3="00000",M243&amp;N243&amp;O243&amp;P243&amp;Q243&lt;&gt;検索!J$3),0,1)</f>
        <v>0</v>
      </c>
      <c r="S243" s="13">
        <f t="shared" si="17"/>
        <v>0</v>
      </c>
      <c r="T243" s="14">
        <f>IF(OR(ISERROR(FIND(DBCS(検索!C$5),DBCS(B243))),検索!C$5=""),0,1)</f>
        <v>0</v>
      </c>
      <c r="U243" s="15">
        <f>IF(OR(ISERROR(FIND(DBCS(検索!D$5),DBCS(C243))),検索!D$5=""),0,1)</f>
        <v>0</v>
      </c>
      <c r="V243" s="15">
        <f>IF(OR(ISERROR(FIND(検索!E$5,D243)),検索!E$5=""),0,1)</f>
        <v>0</v>
      </c>
      <c r="W243" s="15">
        <f>IF(OR(ISERROR(FIND(検索!F$5,E243)),検索!F$5=""),0,1)</f>
        <v>0</v>
      </c>
      <c r="X243" s="15">
        <f>IF(OR(ISERROR(FIND(検索!G$5,F243)),検索!G$5=""),0,1)</f>
        <v>0</v>
      </c>
      <c r="Y243" s="13">
        <f>IF(OR(検索!J$5="00000",T243&amp;U243&amp;V243&amp;W243&amp;X243&lt;&gt;検索!J$5),0,1)</f>
        <v>0</v>
      </c>
      <c r="Z243" s="16">
        <f t="shared" si="18"/>
        <v>0</v>
      </c>
      <c r="AA243" s="13">
        <f>IF(OR(ISERROR(FIND(DBCS(検索!C$7),DBCS(B243))),検索!C$7=""),0,1)</f>
        <v>0</v>
      </c>
      <c r="AB243" s="13">
        <f>IF(OR(ISERROR(FIND(DBCS(検索!D$7),DBCS(C243))),検索!D$7=""),0,1)</f>
        <v>0</v>
      </c>
      <c r="AC243" s="13">
        <f>IF(OR(ISERROR(FIND(検索!E$7,D243)),検索!E$7=""),0,1)</f>
        <v>0</v>
      </c>
      <c r="AD243" s="13">
        <f>IF(OR(ISERROR(FIND(検索!F$7,E243)),検索!F$7=""),0,1)</f>
        <v>0</v>
      </c>
      <c r="AE243" s="13">
        <f>IF(OR(ISERROR(FIND(検索!G$7,F243)),検索!G$7=""),0,1)</f>
        <v>0</v>
      </c>
      <c r="AF243" s="15">
        <f>IF(OR(検索!J$7="00000",AA243&amp;AB243&amp;AC243&amp;AD243&amp;AE243&lt;&gt;検索!J$7),0,1)</f>
        <v>0</v>
      </c>
      <c r="AG243" s="16">
        <f t="shared" si="19"/>
        <v>0</v>
      </c>
      <c r="AH243" s="13">
        <f>IF(検索!K$3=0,R243,S243)</f>
        <v>0</v>
      </c>
      <c r="AI243" s="13">
        <f>IF(検索!K$5=0,Y243,Z243)</f>
        <v>0</v>
      </c>
      <c r="AJ243" s="13">
        <f>IF(検索!K$7=0,AF243,AG243)</f>
        <v>0</v>
      </c>
      <c r="AK243" s="20">
        <f>IF(IF(検索!J$5="00000",AH243,IF(検索!K$4=0,AH243+AI243,AH243*AI243)*IF(AND(検索!K$6=1,検索!J$7&lt;&gt;"00000"),AJ243,1)+IF(AND(検索!K$6=0,検索!J$7&lt;&gt;"00000"),AJ243,0))&gt;0,MAX($AK$2:AK242)+1,0)</f>
        <v>0</v>
      </c>
    </row>
    <row r="244" spans="1:37" ht="12.6" customHeight="1" x14ac:dyDescent="0.15">
      <c r="A244" s="9">
        <v>2531</v>
      </c>
      <c r="B244" s="2" t="s">
        <v>1161</v>
      </c>
      <c r="C244" s="2" t="s">
        <v>435</v>
      </c>
      <c r="D244" s="2" t="s">
        <v>673</v>
      </c>
      <c r="E244" s="10" t="s">
        <v>125</v>
      </c>
      <c r="F244" s="11" t="s">
        <v>1162</v>
      </c>
      <c r="G244" s="2">
        <v>243</v>
      </c>
      <c r="H244" s="153">
        <f t="shared" si="15"/>
        <v>50000</v>
      </c>
      <c r="I244" s="23"/>
      <c r="J244" s="158">
        <f>IFERROR(INDEX(単価!D$3:G$16,MATCH(D244,単価!B$3:B$16,0),1+((I244&gt;29)+(I244&gt;59)+(I244&gt;89))*INDEX(単価!A:A,MATCH(D244,単価!B:B,0))),0)</f>
        <v>50000</v>
      </c>
      <c r="K244" s="153" t="str">
        <f>IFERROR(INDEX(単価!C:C,MATCH(D244,単価!B:B,0))&amp;IF(INDEX(単価!A:A,MATCH(D244,単価!B:B,0))=1,"（"&amp;INDEX(単価!D$2:G$2,1,1+(I244&gt;29)+(I244&gt;59)+(I244&gt;89))&amp;"）",""),D244)</f>
        <v>居宅介護</v>
      </c>
      <c r="L244" s="2">
        <f t="shared" ca="1" si="16"/>
        <v>2534</v>
      </c>
      <c r="M244" s="14">
        <f>IF(OR(ISERROR(FIND(DBCS(検索!C$3),DBCS(B244))),検索!C$3=""),0,1)</f>
        <v>0</v>
      </c>
      <c r="N244" s="15">
        <f>IF(OR(ISERROR(FIND(DBCS(検索!D$3),DBCS(C244))),検索!D$3=""),0,1)</f>
        <v>0</v>
      </c>
      <c r="O244" s="15">
        <f>IF(OR(ISERROR(FIND(検索!E$3,D244)),検索!E$3=""),0,1)</f>
        <v>0</v>
      </c>
      <c r="P244" s="13">
        <f>IF(OR(ISERROR(FIND(検索!F$3,E244)),検索!F$3=""),0,1)</f>
        <v>0</v>
      </c>
      <c r="Q244" s="13">
        <f>IF(OR(ISERROR(FIND(検索!G$3,F244)),検索!G$3=""),0,1)</f>
        <v>0</v>
      </c>
      <c r="R244" s="13">
        <f>IF(OR(検索!J$3="00000",M244&amp;N244&amp;O244&amp;P244&amp;Q244&lt;&gt;検索!J$3),0,1)</f>
        <v>0</v>
      </c>
      <c r="S244" s="13">
        <f t="shared" si="17"/>
        <v>0</v>
      </c>
      <c r="T244" s="14">
        <f>IF(OR(ISERROR(FIND(DBCS(検索!C$5),DBCS(B244))),検索!C$5=""),0,1)</f>
        <v>0</v>
      </c>
      <c r="U244" s="15">
        <f>IF(OR(ISERROR(FIND(DBCS(検索!D$5),DBCS(C244))),検索!D$5=""),0,1)</f>
        <v>0</v>
      </c>
      <c r="V244" s="15">
        <f>IF(OR(ISERROR(FIND(検索!E$5,D244)),検索!E$5=""),0,1)</f>
        <v>0</v>
      </c>
      <c r="W244" s="15">
        <f>IF(OR(ISERROR(FIND(検索!F$5,E244)),検索!F$5=""),0,1)</f>
        <v>0</v>
      </c>
      <c r="X244" s="15">
        <f>IF(OR(ISERROR(FIND(検索!G$5,F244)),検索!G$5=""),0,1)</f>
        <v>0</v>
      </c>
      <c r="Y244" s="13">
        <f>IF(OR(検索!J$5="00000",T244&amp;U244&amp;V244&amp;W244&amp;X244&lt;&gt;検索!J$5),0,1)</f>
        <v>0</v>
      </c>
      <c r="Z244" s="16">
        <f t="shared" si="18"/>
        <v>0</v>
      </c>
      <c r="AA244" s="13">
        <f>IF(OR(ISERROR(FIND(DBCS(検索!C$7),DBCS(B244))),検索!C$7=""),0,1)</f>
        <v>0</v>
      </c>
      <c r="AB244" s="13">
        <f>IF(OR(ISERROR(FIND(DBCS(検索!D$7),DBCS(C244))),検索!D$7=""),0,1)</f>
        <v>0</v>
      </c>
      <c r="AC244" s="13">
        <f>IF(OR(ISERROR(FIND(検索!E$7,D244)),検索!E$7=""),0,1)</f>
        <v>0</v>
      </c>
      <c r="AD244" s="13">
        <f>IF(OR(ISERROR(FIND(検索!F$7,E244)),検索!F$7=""),0,1)</f>
        <v>0</v>
      </c>
      <c r="AE244" s="13">
        <f>IF(OR(ISERROR(FIND(検索!G$7,F244)),検索!G$7=""),0,1)</f>
        <v>0</v>
      </c>
      <c r="AF244" s="15">
        <f>IF(OR(検索!J$7="00000",AA244&amp;AB244&amp;AC244&amp;AD244&amp;AE244&lt;&gt;検索!J$7),0,1)</f>
        <v>0</v>
      </c>
      <c r="AG244" s="16">
        <f t="shared" si="19"/>
        <v>0</v>
      </c>
      <c r="AH244" s="13">
        <f>IF(検索!K$3=0,R244,S244)</f>
        <v>0</v>
      </c>
      <c r="AI244" s="13">
        <f>IF(検索!K$5=0,Y244,Z244)</f>
        <v>0</v>
      </c>
      <c r="AJ244" s="13">
        <f>IF(検索!K$7=0,AF244,AG244)</f>
        <v>0</v>
      </c>
      <c r="AK244" s="20">
        <f>IF(IF(検索!J$5="00000",AH244,IF(検索!K$4=0,AH244+AI244,AH244*AI244)*IF(AND(検索!K$6=1,検索!J$7&lt;&gt;"00000"),AJ244,1)+IF(AND(検索!K$6=0,検索!J$7&lt;&gt;"00000"),AJ244,0))&gt;0,MAX($AK$2:AK243)+1,0)</f>
        <v>0</v>
      </c>
    </row>
    <row r="245" spans="1:37" ht="12.6" customHeight="1" x14ac:dyDescent="0.15">
      <c r="A245" s="9">
        <v>2545</v>
      </c>
      <c r="B245" s="2" t="s">
        <v>1163</v>
      </c>
      <c r="C245" s="2" t="s">
        <v>1164</v>
      </c>
      <c r="D245" s="2" t="s">
        <v>673</v>
      </c>
      <c r="E245" s="10" t="s">
        <v>108</v>
      </c>
      <c r="F245" s="11" t="s">
        <v>1165</v>
      </c>
      <c r="G245" s="2">
        <v>244</v>
      </c>
      <c r="H245" s="153">
        <f t="shared" si="15"/>
        <v>150000</v>
      </c>
      <c r="I245" s="23"/>
      <c r="J245" s="158">
        <f>IFERROR(INDEX(単価!D$3:G$16,MATCH(D245,単価!B$3:B$16,0),1+((I245&gt;29)+(I245&gt;59)+(I245&gt;89))*INDEX(単価!A:A,MATCH(D245,単価!B:B,0))),0)</f>
        <v>50000</v>
      </c>
      <c r="K245" s="153" t="str">
        <f>IFERROR(INDEX(単価!C:C,MATCH(D245,単価!B:B,0))&amp;IF(INDEX(単価!A:A,MATCH(D245,単価!B:B,0))=1,"（"&amp;INDEX(単価!D$2:G$2,1,1+(I245&gt;29)+(I245&gt;59)+(I245&gt;89))&amp;"）",""),D245)</f>
        <v>居宅介護</v>
      </c>
      <c r="L245" s="2">
        <f t="shared" ca="1" si="16"/>
        <v>2545</v>
      </c>
      <c r="M245" s="14">
        <f>IF(OR(ISERROR(FIND(DBCS(検索!C$3),DBCS(B245))),検索!C$3=""),0,1)</f>
        <v>0</v>
      </c>
      <c r="N245" s="15">
        <f>IF(OR(ISERROR(FIND(DBCS(検索!D$3),DBCS(C245))),検索!D$3=""),0,1)</f>
        <v>0</v>
      </c>
      <c r="O245" s="15">
        <f>IF(OR(ISERROR(FIND(検索!E$3,D245)),検索!E$3=""),0,1)</f>
        <v>0</v>
      </c>
      <c r="P245" s="13">
        <f>IF(OR(ISERROR(FIND(検索!F$3,E245)),検索!F$3=""),0,1)</f>
        <v>0</v>
      </c>
      <c r="Q245" s="13">
        <f>IF(OR(ISERROR(FIND(検索!G$3,F245)),検索!G$3=""),0,1)</f>
        <v>0</v>
      </c>
      <c r="R245" s="13">
        <f>IF(OR(検索!J$3="00000",M245&amp;N245&amp;O245&amp;P245&amp;Q245&lt;&gt;検索!J$3),0,1)</f>
        <v>0</v>
      </c>
      <c r="S245" s="13">
        <f t="shared" si="17"/>
        <v>0</v>
      </c>
      <c r="T245" s="14">
        <f>IF(OR(ISERROR(FIND(DBCS(検索!C$5),DBCS(B245))),検索!C$5=""),0,1)</f>
        <v>0</v>
      </c>
      <c r="U245" s="15">
        <f>IF(OR(ISERROR(FIND(DBCS(検索!D$5),DBCS(C245))),検索!D$5=""),0,1)</f>
        <v>0</v>
      </c>
      <c r="V245" s="15">
        <f>IF(OR(ISERROR(FIND(検索!E$5,D245)),検索!E$5=""),0,1)</f>
        <v>0</v>
      </c>
      <c r="W245" s="15">
        <f>IF(OR(ISERROR(FIND(検索!F$5,E245)),検索!F$5=""),0,1)</f>
        <v>0</v>
      </c>
      <c r="X245" s="15">
        <f>IF(OR(ISERROR(FIND(検索!G$5,F245)),検索!G$5=""),0,1)</f>
        <v>0</v>
      </c>
      <c r="Y245" s="13">
        <f>IF(OR(検索!J$5="00000",T245&amp;U245&amp;V245&amp;W245&amp;X245&lt;&gt;検索!J$5),0,1)</f>
        <v>0</v>
      </c>
      <c r="Z245" s="16">
        <f t="shared" si="18"/>
        <v>0</v>
      </c>
      <c r="AA245" s="13">
        <f>IF(OR(ISERROR(FIND(DBCS(検索!C$7),DBCS(B245))),検索!C$7=""),0,1)</f>
        <v>0</v>
      </c>
      <c r="AB245" s="13">
        <f>IF(OR(ISERROR(FIND(DBCS(検索!D$7),DBCS(C245))),検索!D$7=""),0,1)</f>
        <v>0</v>
      </c>
      <c r="AC245" s="13">
        <f>IF(OR(ISERROR(FIND(検索!E$7,D245)),検索!E$7=""),0,1)</f>
        <v>0</v>
      </c>
      <c r="AD245" s="13">
        <f>IF(OR(ISERROR(FIND(検索!F$7,E245)),検索!F$7=""),0,1)</f>
        <v>0</v>
      </c>
      <c r="AE245" s="13">
        <f>IF(OR(ISERROR(FIND(検索!G$7,F245)),検索!G$7=""),0,1)</f>
        <v>0</v>
      </c>
      <c r="AF245" s="15">
        <f>IF(OR(検索!J$7="00000",AA245&amp;AB245&amp;AC245&amp;AD245&amp;AE245&lt;&gt;検索!J$7),0,1)</f>
        <v>0</v>
      </c>
      <c r="AG245" s="16">
        <f t="shared" si="19"/>
        <v>0</v>
      </c>
      <c r="AH245" s="13">
        <f>IF(検索!K$3=0,R245,S245)</f>
        <v>0</v>
      </c>
      <c r="AI245" s="13">
        <f>IF(検索!K$5=0,Y245,Z245)</f>
        <v>0</v>
      </c>
      <c r="AJ245" s="13">
        <f>IF(検索!K$7=0,AF245,AG245)</f>
        <v>0</v>
      </c>
      <c r="AK245" s="20">
        <f>IF(IF(検索!J$5="00000",AH245,IF(検索!K$4=0,AH245+AI245,AH245*AI245)*IF(AND(検索!K$6=1,検索!J$7&lt;&gt;"00000"),AJ245,1)+IF(AND(検索!K$6=0,検索!J$7&lt;&gt;"00000"),AJ245,0))&gt;0,MAX($AK$2:AK244)+1,0)</f>
        <v>0</v>
      </c>
    </row>
    <row r="246" spans="1:37" ht="12.6" customHeight="1" x14ac:dyDescent="0.15">
      <c r="A246" s="9">
        <v>2558</v>
      </c>
      <c r="B246" s="2" t="s">
        <v>1166</v>
      </c>
      <c r="C246" s="2" t="s">
        <v>422</v>
      </c>
      <c r="D246" s="2" t="s">
        <v>673</v>
      </c>
      <c r="E246" s="10" t="s">
        <v>50</v>
      </c>
      <c r="F246" s="11" t="s">
        <v>1167</v>
      </c>
      <c r="G246" s="2">
        <v>245</v>
      </c>
      <c r="H246" s="153">
        <f t="shared" si="15"/>
        <v>100000</v>
      </c>
      <c r="I246" s="23"/>
      <c r="J246" s="158">
        <f>IFERROR(INDEX(単価!D$3:G$16,MATCH(D246,単価!B$3:B$16,0),1+((I246&gt;29)+(I246&gt;59)+(I246&gt;89))*INDEX(単価!A:A,MATCH(D246,単価!B:B,0))),0)</f>
        <v>50000</v>
      </c>
      <c r="K246" s="153" t="str">
        <f>IFERROR(INDEX(単価!C:C,MATCH(D246,単価!B:B,0))&amp;IF(INDEX(単価!A:A,MATCH(D246,単価!B:B,0))=1,"（"&amp;INDEX(単価!D$2:G$2,1,1+(I246&gt;29)+(I246&gt;59)+(I246&gt;89))&amp;"）",""),D246)</f>
        <v>居宅介護</v>
      </c>
      <c r="L246" s="2">
        <f t="shared" ca="1" si="16"/>
        <v>2556</v>
      </c>
      <c r="M246" s="14">
        <f>IF(OR(ISERROR(FIND(DBCS(検索!C$3),DBCS(B246))),検索!C$3=""),0,1)</f>
        <v>0</v>
      </c>
      <c r="N246" s="15">
        <f>IF(OR(ISERROR(FIND(DBCS(検索!D$3),DBCS(C246))),検索!D$3=""),0,1)</f>
        <v>0</v>
      </c>
      <c r="O246" s="15">
        <f>IF(OR(ISERROR(FIND(検索!E$3,D246)),検索!E$3=""),0,1)</f>
        <v>0</v>
      </c>
      <c r="P246" s="13">
        <f>IF(OR(ISERROR(FIND(検索!F$3,E246)),検索!F$3=""),0,1)</f>
        <v>0</v>
      </c>
      <c r="Q246" s="13">
        <f>IF(OR(ISERROR(FIND(検索!G$3,F246)),検索!G$3=""),0,1)</f>
        <v>0</v>
      </c>
      <c r="R246" s="13">
        <f>IF(OR(検索!J$3="00000",M246&amp;N246&amp;O246&amp;P246&amp;Q246&lt;&gt;検索!J$3),0,1)</f>
        <v>0</v>
      </c>
      <c r="S246" s="13">
        <f t="shared" si="17"/>
        <v>0</v>
      </c>
      <c r="T246" s="14">
        <f>IF(OR(ISERROR(FIND(DBCS(検索!C$5),DBCS(B246))),検索!C$5=""),0,1)</f>
        <v>0</v>
      </c>
      <c r="U246" s="15">
        <f>IF(OR(ISERROR(FIND(DBCS(検索!D$5),DBCS(C246))),検索!D$5=""),0,1)</f>
        <v>0</v>
      </c>
      <c r="V246" s="15">
        <f>IF(OR(ISERROR(FIND(検索!E$5,D246)),検索!E$5=""),0,1)</f>
        <v>0</v>
      </c>
      <c r="W246" s="15">
        <f>IF(OR(ISERROR(FIND(検索!F$5,E246)),検索!F$5=""),0,1)</f>
        <v>0</v>
      </c>
      <c r="X246" s="15">
        <f>IF(OR(ISERROR(FIND(検索!G$5,F246)),検索!G$5=""),0,1)</f>
        <v>0</v>
      </c>
      <c r="Y246" s="13">
        <f>IF(OR(検索!J$5="00000",T246&amp;U246&amp;V246&amp;W246&amp;X246&lt;&gt;検索!J$5),0,1)</f>
        <v>0</v>
      </c>
      <c r="Z246" s="16">
        <f t="shared" si="18"/>
        <v>0</v>
      </c>
      <c r="AA246" s="13">
        <f>IF(OR(ISERROR(FIND(DBCS(検索!C$7),DBCS(B246))),検索!C$7=""),0,1)</f>
        <v>0</v>
      </c>
      <c r="AB246" s="13">
        <f>IF(OR(ISERROR(FIND(DBCS(検索!D$7),DBCS(C246))),検索!D$7=""),0,1)</f>
        <v>0</v>
      </c>
      <c r="AC246" s="13">
        <f>IF(OR(ISERROR(FIND(検索!E$7,D246)),検索!E$7=""),0,1)</f>
        <v>0</v>
      </c>
      <c r="AD246" s="13">
        <f>IF(OR(ISERROR(FIND(検索!F$7,E246)),検索!F$7=""),0,1)</f>
        <v>0</v>
      </c>
      <c r="AE246" s="13">
        <f>IF(OR(ISERROR(FIND(検索!G$7,F246)),検索!G$7=""),0,1)</f>
        <v>0</v>
      </c>
      <c r="AF246" s="15">
        <f>IF(OR(検索!J$7="00000",AA246&amp;AB246&amp;AC246&amp;AD246&amp;AE246&lt;&gt;検索!J$7),0,1)</f>
        <v>0</v>
      </c>
      <c r="AG246" s="16">
        <f t="shared" si="19"/>
        <v>0</v>
      </c>
      <c r="AH246" s="13">
        <f>IF(検索!K$3=0,R246,S246)</f>
        <v>0</v>
      </c>
      <c r="AI246" s="13">
        <f>IF(検索!K$5=0,Y246,Z246)</f>
        <v>0</v>
      </c>
      <c r="AJ246" s="13">
        <f>IF(検索!K$7=0,AF246,AG246)</f>
        <v>0</v>
      </c>
      <c r="AK246" s="20">
        <f>IF(IF(検索!J$5="00000",AH246,IF(検索!K$4=0,AH246+AI246,AH246*AI246)*IF(AND(検索!K$6=1,検索!J$7&lt;&gt;"00000"),AJ246,1)+IF(AND(検索!K$6=0,検索!J$7&lt;&gt;"00000"),AJ246,0))&gt;0,MAX($AK$2:AK245)+1,0)</f>
        <v>0</v>
      </c>
    </row>
    <row r="247" spans="1:37" ht="12.6" customHeight="1" x14ac:dyDescent="0.15">
      <c r="A247" s="9">
        <v>2569</v>
      </c>
      <c r="B247" s="2" t="s">
        <v>1016</v>
      </c>
      <c r="C247" s="2" t="s">
        <v>594</v>
      </c>
      <c r="D247" s="2" t="s">
        <v>673</v>
      </c>
      <c r="E247" s="10" t="s">
        <v>95</v>
      </c>
      <c r="F247" s="11" t="s">
        <v>1168</v>
      </c>
      <c r="G247" s="2">
        <v>246</v>
      </c>
      <c r="H247" s="153">
        <f t="shared" si="15"/>
        <v>450000</v>
      </c>
      <c r="I247" s="23"/>
      <c r="J247" s="158">
        <f>IFERROR(INDEX(単価!D$3:G$16,MATCH(D247,単価!B$3:B$16,0),1+((I247&gt;29)+(I247&gt;59)+(I247&gt;89))*INDEX(単価!A:A,MATCH(D247,単価!B:B,0))),0)</f>
        <v>50000</v>
      </c>
      <c r="K247" s="153" t="str">
        <f>IFERROR(INDEX(単価!C:C,MATCH(D247,単価!B:B,0))&amp;IF(INDEX(単価!A:A,MATCH(D247,単価!B:B,0))=1,"（"&amp;INDEX(単価!D$2:G$2,1,1+(I247&gt;29)+(I247&gt;59)+(I247&gt;89))&amp;"）",""),D247)</f>
        <v>居宅介護</v>
      </c>
      <c r="L247" s="2">
        <f t="shared" ca="1" si="16"/>
        <v>2560</v>
      </c>
      <c r="M247" s="14">
        <f>IF(OR(ISERROR(FIND(DBCS(検索!C$3),DBCS(B247))),検索!C$3=""),0,1)</f>
        <v>0</v>
      </c>
      <c r="N247" s="15">
        <f>IF(OR(ISERROR(FIND(DBCS(検索!D$3),DBCS(C247))),検索!D$3=""),0,1)</f>
        <v>0</v>
      </c>
      <c r="O247" s="15">
        <f>IF(OR(ISERROR(FIND(検索!E$3,D247)),検索!E$3=""),0,1)</f>
        <v>0</v>
      </c>
      <c r="P247" s="13">
        <f>IF(OR(ISERROR(FIND(検索!F$3,E247)),検索!F$3=""),0,1)</f>
        <v>0</v>
      </c>
      <c r="Q247" s="13">
        <f>IF(OR(ISERROR(FIND(検索!G$3,F247)),検索!G$3=""),0,1)</f>
        <v>0</v>
      </c>
      <c r="R247" s="13">
        <f>IF(OR(検索!J$3="00000",M247&amp;N247&amp;O247&amp;P247&amp;Q247&lt;&gt;検索!J$3),0,1)</f>
        <v>0</v>
      </c>
      <c r="S247" s="13">
        <f t="shared" si="17"/>
        <v>0</v>
      </c>
      <c r="T247" s="14">
        <f>IF(OR(ISERROR(FIND(DBCS(検索!C$5),DBCS(B247))),検索!C$5=""),0,1)</f>
        <v>0</v>
      </c>
      <c r="U247" s="15">
        <f>IF(OR(ISERROR(FIND(DBCS(検索!D$5),DBCS(C247))),検索!D$5=""),0,1)</f>
        <v>0</v>
      </c>
      <c r="V247" s="15">
        <f>IF(OR(ISERROR(FIND(検索!E$5,D247)),検索!E$5=""),0,1)</f>
        <v>0</v>
      </c>
      <c r="W247" s="15">
        <f>IF(OR(ISERROR(FIND(検索!F$5,E247)),検索!F$5=""),0,1)</f>
        <v>0</v>
      </c>
      <c r="X247" s="15">
        <f>IF(OR(ISERROR(FIND(検索!G$5,F247)),検索!G$5=""),0,1)</f>
        <v>0</v>
      </c>
      <c r="Y247" s="13">
        <f>IF(OR(検索!J$5="00000",T247&amp;U247&amp;V247&amp;W247&amp;X247&lt;&gt;検索!J$5),0,1)</f>
        <v>0</v>
      </c>
      <c r="Z247" s="16">
        <f t="shared" si="18"/>
        <v>0</v>
      </c>
      <c r="AA247" s="13">
        <f>IF(OR(ISERROR(FIND(DBCS(検索!C$7),DBCS(B247))),検索!C$7=""),0,1)</f>
        <v>0</v>
      </c>
      <c r="AB247" s="13">
        <f>IF(OR(ISERROR(FIND(DBCS(検索!D$7),DBCS(C247))),検索!D$7=""),0,1)</f>
        <v>0</v>
      </c>
      <c r="AC247" s="13">
        <f>IF(OR(ISERROR(FIND(検索!E$7,D247)),検索!E$7=""),0,1)</f>
        <v>0</v>
      </c>
      <c r="AD247" s="13">
        <f>IF(OR(ISERROR(FIND(検索!F$7,E247)),検索!F$7=""),0,1)</f>
        <v>0</v>
      </c>
      <c r="AE247" s="13">
        <f>IF(OR(ISERROR(FIND(検索!G$7,F247)),検索!G$7=""),0,1)</f>
        <v>0</v>
      </c>
      <c r="AF247" s="15">
        <f>IF(OR(検索!J$7="00000",AA247&amp;AB247&amp;AC247&amp;AD247&amp;AE247&lt;&gt;検索!J$7),0,1)</f>
        <v>0</v>
      </c>
      <c r="AG247" s="16">
        <f t="shared" si="19"/>
        <v>0</v>
      </c>
      <c r="AH247" s="13">
        <f>IF(検索!K$3=0,R247,S247)</f>
        <v>0</v>
      </c>
      <c r="AI247" s="13">
        <f>IF(検索!K$5=0,Y247,Z247)</f>
        <v>0</v>
      </c>
      <c r="AJ247" s="13">
        <f>IF(検索!K$7=0,AF247,AG247)</f>
        <v>0</v>
      </c>
      <c r="AK247" s="20">
        <f>IF(IF(検索!J$5="00000",AH247,IF(検索!K$4=0,AH247+AI247,AH247*AI247)*IF(AND(検索!K$6=1,検索!J$7&lt;&gt;"00000"),AJ247,1)+IF(AND(検索!K$6=0,検索!J$7&lt;&gt;"00000"),AJ247,0))&gt;0,MAX($AK$2:AK246)+1,0)</f>
        <v>0</v>
      </c>
    </row>
    <row r="248" spans="1:37" ht="12.6" customHeight="1" x14ac:dyDescent="0.15">
      <c r="A248" s="9">
        <v>2576</v>
      </c>
      <c r="B248" s="2" t="s">
        <v>1016</v>
      </c>
      <c r="C248" s="2" t="s">
        <v>596</v>
      </c>
      <c r="D248" s="2" t="s">
        <v>673</v>
      </c>
      <c r="E248" s="10" t="s">
        <v>86</v>
      </c>
      <c r="F248" s="11" t="s">
        <v>1169</v>
      </c>
      <c r="G248" s="2">
        <v>247</v>
      </c>
      <c r="H248" s="153">
        <f t="shared" si="15"/>
        <v>450000</v>
      </c>
      <c r="I248" s="23"/>
      <c r="J248" s="158">
        <f>IFERROR(INDEX(単価!D$3:G$16,MATCH(D248,単価!B$3:B$16,0),1+((I248&gt;29)+(I248&gt;59)+(I248&gt;89))*INDEX(単価!A:A,MATCH(D248,単価!B:B,0))),0)</f>
        <v>50000</v>
      </c>
      <c r="K248" s="153" t="str">
        <f>IFERROR(INDEX(単価!C:C,MATCH(D248,単価!B:B,0))&amp;IF(INDEX(単価!A:A,MATCH(D248,単価!B:B,0))=1,"（"&amp;INDEX(単価!D$2:G$2,1,1+(I248&gt;29)+(I248&gt;59)+(I248&gt;89))&amp;"）",""),D248)</f>
        <v>居宅介護</v>
      </c>
      <c r="L248" s="2">
        <f t="shared" ca="1" si="16"/>
        <v>2573</v>
      </c>
      <c r="M248" s="14">
        <f>IF(OR(ISERROR(FIND(DBCS(検索!C$3),DBCS(B248))),検索!C$3=""),0,1)</f>
        <v>0</v>
      </c>
      <c r="N248" s="15">
        <f>IF(OR(ISERROR(FIND(DBCS(検索!D$3),DBCS(C248))),検索!D$3=""),0,1)</f>
        <v>0</v>
      </c>
      <c r="O248" s="15">
        <f>IF(OR(ISERROR(FIND(検索!E$3,D248)),検索!E$3=""),0,1)</f>
        <v>0</v>
      </c>
      <c r="P248" s="13">
        <f>IF(OR(ISERROR(FIND(検索!F$3,E248)),検索!F$3=""),0,1)</f>
        <v>0</v>
      </c>
      <c r="Q248" s="13">
        <f>IF(OR(ISERROR(FIND(検索!G$3,F248)),検索!G$3=""),0,1)</f>
        <v>0</v>
      </c>
      <c r="R248" s="13">
        <f>IF(OR(検索!J$3="00000",M248&amp;N248&amp;O248&amp;P248&amp;Q248&lt;&gt;検索!J$3),0,1)</f>
        <v>0</v>
      </c>
      <c r="S248" s="13">
        <f t="shared" si="17"/>
        <v>0</v>
      </c>
      <c r="T248" s="14">
        <f>IF(OR(ISERROR(FIND(DBCS(検索!C$5),DBCS(B248))),検索!C$5=""),0,1)</f>
        <v>0</v>
      </c>
      <c r="U248" s="15">
        <f>IF(OR(ISERROR(FIND(DBCS(検索!D$5),DBCS(C248))),検索!D$5=""),0,1)</f>
        <v>0</v>
      </c>
      <c r="V248" s="15">
        <f>IF(OR(ISERROR(FIND(検索!E$5,D248)),検索!E$5=""),0,1)</f>
        <v>0</v>
      </c>
      <c r="W248" s="15">
        <f>IF(OR(ISERROR(FIND(検索!F$5,E248)),検索!F$5=""),0,1)</f>
        <v>0</v>
      </c>
      <c r="X248" s="15">
        <f>IF(OR(ISERROR(FIND(検索!G$5,F248)),検索!G$5=""),0,1)</f>
        <v>0</v>
      </c>
      <c r="Y248" s="13">
        <f>IF(OR(検索!J$5="00000",T248&amp;U248&amp;V248&amp;W248&amp;X248&lt;&gt;検索!J$5),0,1)</f>
        <v>0</v>
      </c>
      <c r="Z248" s="16">
        <f t="shared" si="18"/>
        <v>0</v>
      </c>
      <c r="AA248" s="13">
        <f>IF(OR(ISERROR(FIND(DBCS(検索!C$7),DBCS(B248))),検索!C$7=""),0,1)</f>
        <v>0</v>
      </c>
      <c r="AB248" s="13">
        <f>IF(OR(ISERROR(FIND(DBCS(検索!D$7),DBCS(C248))),検索!D$7=""),0,1)</f>
        <v>0</v>
      </c>
      <c r="AC248" s="13">
        <f>IF(OR(ISERROR(FIND(検索!E$7,D248)),検索!E$7=""),0,1)</f>
        <v>0</v>
      </c>
      <c r="AD248" s="13">
        <f>IF(OR(ISERROR(FIND(検索!F$7,E248)),検索!F$7=""),0,1)</f>
        <v>0</v>
      </c>
      <c r="AE248" s="13">
        <f>IF(OR(ISERROR(FIND(検索!G$7,F248)),検索!G$7=""),0,1)</f>
        <v>0</v>
      </c>
      <c r="AF248" s="15">
        <f>IF(OR(検索!J$7="00000",AA248&amp;AB248&amp;AC248&amp;AD248&amp;AE248&lt;&gt;検索!J$7),0,1)</f>
        <v>0</v>
      </c>
      <c r="AG248" s="16">
        <f t="shared" si="19"/>
        <v>0</v>
      </c>
      <c r="AH248" s="13">
        <f>IF(検索!K$3=0,R248,S248)</f>
        <v>0</v>
      </c>
      <c r="AI248" s="13">
        <f>IF(検索!K$5=0,Y248,Z248)</f>
        <v>0</v>
      </c>
      <c r="AJ248" s="13">
        <f>IF(検索!K$7=0,AF248,AG248)</f>
        <v>0</v>
      </c>
      <c r="AK248" s="20">
        <f>IF(IF(検索!J$5="00000",AH248,IF(検索!K$4=0,AH248+AI248,AH248*AI248)*IF(AND(検索!K$6=1,検索!J$7&lt;&gt;"00000"),AJ248,1)+IF(AND(検索!K$6=0,検索!J$7&lt;&gt;"00000"),AJ248,0))&gt;0,MAX($AK$2:AK247)+1,0)</f>
        <v>0</v>
      </c>
    </row>
    <row r="249" spans="1:37" ht="12.6" customHeight="1" x14ac:dyDescent="0.15">
      <c r="A249" s="9">
        <v>2580</v>
      </c>
      <c r="B249" s="2" t="s">
        <v>1016</v>
      </c>
      <c r="C249" s="2" t="s">
        <v>595</v>
      </c>
      <c r="D249" s="2" t="s">
        <v>673</v>
      </c>
      <c r="E249" s="10" t="s">
        <v>50</v>
      </c>
      <c r="F249" s="11" t="s">
        <v>1170</v>
      </c>
      <c r="G249" s="2">
        <v>248</v>
      </c>
      <c r="H249" s="153">
        <f t="shared" si="15"/>
        <v>450000</v>
      </c>
      <c r="I249" s="23"/>
      <c r="J249" s="158">
        <f>IFERROR(INDEX(単価!D$3:G$16,MATCH(D249,単価!B$3:B$16,0),1+((I249&gt;29)+(I249&gt;59)+(I249&gt;89))*INDEX(単価!A:A,MATCH(D249,単価!B:B,0))),0)</f>
        <v>50000</v>
      </c>
      <c r="K249" s="153" t="str">
        <f>IFERROR(INDEX(単価!C:C,MATCH(D249,単価!B:B,0))&amp;IF(INDEX(単価!A:A,MATCH(D249,単価!B:B,0))=1,"（"&amp;INDEX(単価!D$2:G$2,1,1+(I249&gt;29)+(I249&gt;59)+(I249&gt;89))&amp;"）",""),D249)</f>
        <v>居宅介護</v>
      </c>
      <c r="L249" s="2">
        <f t="shared" ca="1" si="16"/>
        <v>2582</v>
      </c>
      <c r="M249" s="14">
        <f>IF(OR(ISERROR(FIND(DBCS(検索!C$3),DBCS(B249))),検索!C$3=""),0,1)</f>
        <v>0</v>
      </c>
      <c r="N249" s="15">
        <f>IF(OR(ISERROR(FIND(DBCS(検索!D$3),DBCS(C249))),検索!D$3=""),0,1)</f>
        <v>0</v>
      </c>
      <c r="O249" s="15">
        <f>IF(OR(ISERROR(FIND(検索!E$3,D249)),検索!E$3=""),0,1)</f>
        <v>0</v>
      </c>
      <c r="P249" s="13">
        <f>IF(OR(ISERROR(FIND(検索!F$3,E249)),検索!F$3=""),0,1)</f>
        <v>0</v>
      </c>
      <c r="Q249" s="13">
        <f>IF(OR(ISERROR(FIND(検索!G$3,F249)),検索!G$3=""),0,1)</f>
        <v>0</v>
      </c>
      <c r="R249" s="13">
        <f>IF(OR(検索!J$3="00000",M249&amp;N249&amp;O249&amp;P249&amp;Q249&lt;&gt;検索!J$3),0,1)</f>
        <v>0</v>
      </c>
      <c r="S249" s="13">
        <f t="shared" si="17"/>
        <v>0</v>
      </c>
      <c r="T249" s="14">
        <f>IF(OR(ISERROR(FIND(DBCS(検索!C$5),DBCS(B249))),検索!C$5=""),0,1)</f>
        <v>0</v>
      </c>
      <c r="U249" s="15">
        <f>IF(OR(ISERROR(FIND(DBCS(検索!D$5),DBCS(C249))),検索!D$5=""),0,1)</f>
        <v>0</v>
      </c>
      <c r="V249" s="15">
        <f>IF(OR(ISERROR(FIND(検索!E$5,D249)),検索!E$5=""),0,1)</f>
        <v>0</v>
      </c>
      <c r="W249" s="15">
        <f>IF(OR(ISERROR(FIND(検索!F$5,E249)),検索!F$5=""),0,1)</f>
        <v>0</v>
      </c>
      <c r="X249" s="15">
        <f>IF(OR(ISERROR(FIND(検索!G$5,F249)),検索!G$5=""),0,1)</f>
        <v>0</v>
      </c>
      <c r="Y249" s="13">
        <f>IF(OR(検索!J$5="00000",T249&amp;U249&amp;V249&amp;W249&amp;X249&lt;&gt;検索!J$5),0,1)</f>
        <v>0</v>
      </c>
      <c r="Z249" s="16">
        <f t="shared" si="18"/>
        <v>0</v>
      </c>
      <c r="AA249" s="13">
        <f>IF(OR(ISERROR(FIND(DBCS(検索!C$7),DBCS(B249))),検索!C$7=""),0,1)</f>
        <v>0</v>
      </c>
      <c r="AB249" s="13">
        <f>IF(OR(ISERROR(FIND(DBCS(検索!D$7),DBCS(C249))),検索!D$7=""),0,1)</f>
        <v>0</v>
      </c>
      <c r="AC249" s="13">
        <f>IF(OR(ISERROR(FIND(検索!E$7,D249)),検索!E$7=""),0,1)</f>
        <v>0</v>
      </c>
      <c r="AD249" s="13">
        <f>IF(OR(ISERROR(FIND(検索!F$7,E249)),検索!F$7=""),0,1)</f>
        <v>0</v>
      </c>
      <c r="AE249" s="13">
        <f>IF(OR(ISERROR(FIND(検索!G$7,F249)),検索!G$7=""),0,1)</f>
        <v>0</v>
      </c>
      <c r="AF249" s="15">
        <f>IF(OR(検索!J$7="00000",AA249&amp;AB249&amp;AC249&amp;AD249&amp;AE249&lt;&gt;検索!J$7),0,1)</f>
        <v>0</v>
      </c>
      <c r="AG249" s="16">
        <f t="shared" si="19"/>
        <v>0</v>
      </c>
      <c r="AH249" s="13">
        <f>IF(検索!K$3=0,R249,S249)</f>
        <v>0</v>
      </c>
      <c r="AI249" s="13">
        <f>IF(検索!K$5=0,Y249,Z249)</f>
        <v>0</v>
      </c>
      <c r="AJ249" s="13">
        <f>IF(検索!K$7=0,AF249,AG249)</f>
        <v>0</v>
      </c>
      <c r="AK249" s="20">
        <f>IF(IF(検索!J$5="00000",AH249,IF(検索!K$4=0,AH249+AI249,AH249*AI249)*IF(AND(検索!K$6=1,検索!J$7&lt;&gt;"00000"),AJ249,1)+IF(AND(検索!K$6=0,検索!J$7&lt;&gt;"00000"),AJ249,0))&gt;0,MAX($AK$2:AK248)+1,0)</f>
        <v>0</v>
      </c>
    </row>
    <row r="250" spans="1:37" ht="12.6" customHeight="1" x14ac:dyDescent="0.15">
      <c r="A250" s="9">
        <v>2598</v>
      </c>
      <c r="B250" s="2" t="s">
        <v>1171</v>
      </c>
      <c r="C250" s="2" t="s">
        <v>1172</v>
      </c>
      <c r="D250" s="2" t="s">
        <v>673</v>
      </c>
      <c r="E250" s="10" t="s">
        <v>453</v>
      </c>
      <c r="F250" s="11" t="s">
        <v>1173</v>
      </c>
      <c r="G250" s="2">
        <v>249</v>
      </c>
      <c r="H250" s="153">
        <f t="shared" si="15"/>
        <v>100000</v>
      </c>
      <c r="I250" s="23"/>
      <c r="J250" s="158">
        <f>IFERROR(INDEX(単価!D$3:G$16,MATCH(D250,単価!B$3:B$16,0),1+((I250&gt;29)+(I250&gt;59)+(I250&gt;89))*INDEX(単価!A:A,MATCH(D250,単価!B:B,0))),0)</f>
        <v>50000</v>
      </c>
      <c r="K250" s="153" t="str">
        <f>IFERROR(INDEX(単価!C:C,MATCH(D250,単価!B:B,0))&amp;IF(INDEX(単価!A:A,MATCH(D250,単価!B:B,0))=1,"（"&amp;INDEX(単価!D$2:G$2,1,1+(I250&gt;29)+(I250&gt;59)+(I250&gt;89))&amp;"）",""),D250)</f>
        <v>居宅介護</v>
      </c>
      <c r="L250" s="2">
        <f t="shared" ca="1" si="16"/>
        <v>2597</v>
      </c>
      <c r="M250" s="14">
        <f>IF(OR(ISERROR(FIND(DBCS(検索!C$3),DBCS(B250))),検索!C$3=""),0,1)</f>
        <v>0</v>
      </c>
      <c r="N250" s="15">
        <f>IF(OR(ISERROR(FIND(DBCS(検索!D$3),DBCS(C250))),検索!D$3=""),0,1)</f>
        <v>0</v>
      </c>
      <c r="O250" s="15">
        <f>IF(OR(ISERROR(FIND(検索!E$3,D250)),検索!E$3=""),0,1)</f>
        <v>0</v>
      </c>
      <c r="P250" s="13">
        <f>IF(OR(ISERROR(FIND(検索!F$3,E250)),検索!F$3=""),0,1)</f>
        <v>0</v>
      </c>
      <c r="Q250" s="13">
        <f>IF(OR(ISERROR(FIND(検索!G$3,F250)),検索!G$3=""),0,1)</f>
        <v>0</v>
      </c>
      <c r="R250" s="13">
        <f>IF(OR(検索!J$3="00000",M250&amp;N250&amp;O250&amp;P250&amp;Q250&lt;&gt;検索!J$3),0,1)</f>
        <v>0</v>
      </c>
      <c r="S250" s="13">
        <f t="shared" si="17"/>
        <v>0</v>
      </c>
      <c r="T250" s="14">
        <f>IF(OR(ISERROR(FIND(DBCS(検索!C$5),DBCS(B250))),検索!C$5=""),0,1)</f>
        <v>0</v>
      </c>
      <c r="U250" s="15">
        <f>IF(OR(ISERROR(FIND(DBCS(検索!D$5),DBCS(C250))),検索!D$5=""),0,1)</f>
        <v>0</v>
      </c>
      <c r="V250" s="15">
        <f>IF(OR(ISERROR(FIND(検索!E$5,D250)),検索!E$5=""),0,1)</f>
        <v>0</v>
      </c>
      <c r="W250" s="15">
        <f>IF(OR(ISERROR(FIND(検索!F$5,E250)),検索!F$5=""),0,1)</f>
        <v>0</v>
      </c>
      <c r="X250" s="15">
        <f>IF(OR(ISERROR(FIND(検索!G$5,F250)),検索!G$5=""),0,1)</f>
        <v>0</v>
      </c>
      <c r="Y250" s="13">
        <f>IF(OR(検索!J$5="00000",T250&amp;U250&amp;V250&amp;W250&amp;X250&lt;&gt;検索!J$5),0,1)</f>
        <v>0</v>
      </c>
      <c r="Z250" s="16">
        <f t="shared" si="18"/>
        <v>0</v>
      </c>
      <c r="AA250" s="13">
        <f>IF(OR(ISERROR(FIND(DBCS(検索!C$7),DBCS(B250))),検索!C$7=""),0,1)</f>
        <v>0</v>
      </c>
      <c r="AB250" s="13">
        <f>IF(OR(ISERROR(FIND(DBCS(検索!D$7),DBCS(C250))),検索!D$7=""),0,1)</f>
        <v>0</v>
      </c>
      <c r="AC250" s="13">
        <f>IF(OR(ISERROR(FIND(検索!E$7,D250)),検索!E$7=""),0,1)</f>
        <v>0</v>
      </c>
      <c r="AD250" s="13">
        <f>IF(OR(ISERROR(FIND(検索!F$7,E250)),検索!F$7=""),0,1)</f>
        <v>0</v>
      </c>
      <c r="AE250" s="13">
        <f>IF(OR(ISERROR(FIND(検索!G$7,F250)),検索!G$7=""),0,1)</f>
        <v>0</v>
      </c>
      <c r="AF250" s="15">
        <f>IF(OR(検索!J$7="00000",AA250&amp;AB250&amp;AC250&amp;AD250&amp;AE250&lt;&gt;検索!J$7),0,1)</f>
        <v>0</v>
      </c>
      <c r="AG250" s="16">
        <f t="shared" si="19"/>
        <v>0</v>
      </c>
      <c r="AH250" s="13">
        <f>IF(検索!K$3=0,R250,S250)</f>
        <v>0</v>
      </c>
      <c r="AI250" s="13">
        <f>IF(検索!K$5=0,Y250,Z250)</f>
        <v>0</v>
      </c>
      <c r="AJ250" s="13">
        <f>IF(検索!K$7=0,AF250,AG250)</f>
        <v>0</v>
      </c>
      <c r="AK250" s="20">
        <f>IF(IF(検索!J$5="00000",AH250,IF(検索!K$4=0,AH250+AI250,AH250*AI250)*IF(AND(検索!K$6=1,検索!J$7&lt;&gt;"00000"),AJ250,1)+IF(AND(検索!K$6=0,検索!J$7&lt;&gt;"00000"),AJ250,0))&gt;0,MAX($AK$2:AK249)+1,0)</f>
        <v>0</v>
      </c>
    </row>
    <row r="251" spans="1:37" ht="12.6" customHeight="1" x14ac:dyDescent="0.15">
      <c r="A251" s="9">
        <v>2601</v>
      </c>
      <c r="B251" s="2" t="s">
        <v>1174</v>
      </c>
      <c r="C251" s="2" t="s">
        <v>1175</v>
      </c>
      <c r="D251" s="2" t="s">
        <v>673</v>
      </c>
      <c r="E251" s="10" t="s">
        <v>519</v>
      </c>
      <c r="F251" s="11" t="s">
        <v>1176</v>
      </c>
      <c r="G251" s="2">
        <v>250</v>
      </c>
      <c r="H251" s="153">
        <f t="shared" si="15"/>
        <v>200000</v>
      </c>
      <c r="I251" s="23"/>
      <c r="J251" s="158">
        <f>IFERROR(INDEX(単価!D$3:G$16,MATCH(D251,単価!B$3:B$16,0),1+((I251&gt;29)+(I251&gt;59)+(I251&gt;89))*INDEX(単価!A:A,MATCH(D251,単価!B:B,0))),0)</f>
        <v>50000</v>
      </c>
      <c r="K251" s="153" t="str">
        <f>IFERROR(INDEX(単価!C:C,MATCH(D251,単価!B:B,0))&amp;IF(INDEX(単価!A:A,MATCH(D251,単価!B:B,0))=1,"（"&amp;INDEX(単価!D$2:G$2,1,1+(I251&gt;29)+(I251&gt;59)+(I251&gt;89))&amp;"）",""),D251)</f>
        <v>居宅介護</v>
      </c>
      <c r="L251" s="2">
        <f t="shared" ca="1" si="16"/>
        <v>2605</v>
      </c>
      <c r="M251" s="14">
        <f>IF(OR(ISERROR(FIND(DBCS(検索!C$3),DBCS(B251))),検索!C$3=""),0,1)</f>
        <v>0</v>
      </c>
      <c r="N251" s="15">
        <f>IF(OR(ISERROR(FIND(DBCS(検索!D$3),DBCS(C251))),検索!D$3=""),0,1)</f>
        <v>0</v>
      </c>
      <c r="O251" s="15">
        <f>IF(OR(ISERROR(FIND(検索!E$3,D251)),検索!E$3=""),0,1)</f>
        <v>0</v>
      </c>
      <c r="P251" s="13">
        <f>IF(OR(ISERROR(FIND(検索!F$3,E251)),検索!F$3=""),0,1)</f>
        <v>0</v>
      </c>
      <c r="Q251" s="13">
        <f>IF(OR(ISERROR(FIND(検索!G$3,F251)),検索!G$3=""),0,1)</f>
        <v>0</v>
      </c>
      <c r="R251" s="13">
        <f>IF(OR(検索!J$3="00000",M251&amp;N251&amp;O251&amp;P251&amp;Q251&lt;&gt;検索!J$3),0,1)</f>
        <v>0</v>
      </c>
      <c r="S251" s="13">
        <f t="shared" si="17"/>
        <v>0</v>
      </c>
      <c r="T251" s="14">
        <f>IF(OR(ISERROR(FIND(DBCS(検索!C$5),DBCS(B251))),検索!C$5=""),0,1)</f>
        <v>0</v>
      </c>
      <c r="U251" s="15">
        <f>IF(OR(ISERROR(FIND(DBCS(検索!D$5),DBCS(C251))),検索!D$5=""),0,1)</f>
        <v>0</v>
      </c>
      <c r="V251" s="15">
        <f>IF(OR(ISERROR(FIND(検索!E$5,D251)),検索!E$5=""),0,1)</f>
        <v>0</v>
      </c>
      <c r="W251" s="15">
        <f>IF(OR(ISERROR(FIND(検索!F$5,E251)),検索!F$5=""),0,1)</f>
        <v>0</v>
      </c>
      <c r="X251" s="15">
        <f>IF(OR(ISERROR(FIND(検索!G$5,F251)),検索!G$5=""),0,1)</f>
        <v>0</v>
      </c>
      <c r="Y251" s="13">
        <f>IF(OR(検索!J$5="00000",T251&amp;U251&amp;V251&amp;W251&amp;X251&lt;&gt;検索!J$5),0,1)</f>
        <v>0</v>
      </c>
      <c r="Z251" s="16">
        <f t="shared" si="18"/>
        <v>0</v>
      </c>
      <c r="AA251" s="13">
        <f>IF(OR(ISERROR(FIND(DBCS(検索!C$7),DBCS(B251))),検索!C$7=""),0,1)</f>
        <v>0</v>
      </c>
      <c r="AB251" s="13">
        <f>IF(OR(ISERROR(FIND(DBCS(検索!D$7),DBCS(C251))),検索!D$7=""),0,1)</f>
        <v>0</v>
      </c>
      <c r="AC251" s="13">
        <f>IF(OR(ISERROR(FIND(検索!E$7,D251)),検索!E$7=""),0,1)</f>
        <v>0</v>
      </c>
      <c r="AD251" s="13">
        <f>IF(OR(ISERROR(FIND(検索!F$7,E251)),検索!F$7=""),0,1)</f>
        <v>0</v>
      </c>
      <c r="AE251" s="13">
        <f>IF(OR(ISERROR(FIND(検索!G$7,F251)),検索!G$7=""),0,1)</f>
        <v>0</v>
      </c>
      <c r="AF251" s="15">
        <f>IF(OR(検索!J$7="00000",AA251&amp;AB251&amp;AC251&amp;AD251&amp;AE251&lt;&gt;検索!J$7),0,1)</f>
        <v>0</v>
      </c>
      <c r="AG251" s="16">
        <f t="shared" si="19"/>
        <v>0</v>
      </c>
      <c r="AH251" s="13">
        <f>IF(検索!K$3=0,R251,S251)</f>
        <v>0</v>
      </c>
      <c r="AI251" s="13">
        <f>IF(検索!K$5=0,Y251,Z251)</f>
        <v>0</v>
      </c>
      <c r="AJ251" s="13">
        <f>IF(検索!K$7=0,AF251,AG251)</f>
        <v>0</v>
      </c>
      <c r="AK251" s="20">
        <f>IF(IF(検索!J$5="00000",AH251,IF(検索!K$4=0,AH251+AI251,AH251*AI251)*IF(AND(検索!K$6=1,検索!J$7&lt;&gt;"00000"),AJ251,1)+IF(AND(検索!K$6=0,検索!J$7&lt;&gt;"00000"),AJ251,0))&gt;0,MAX($AK$2:AK250)+1,0)</f>
        <v>0</v>
      </c>
    </row>
    <row r="252" spans="1:37" ht="12.6" customHeight="1" x14ac:dyDescent="0.15">
      <c r="A252" s="9">
        <v>2612</v>
      </c>
      <c r="B252" s="2" t="s">
        <v>1177</v>
      </c>
      <c r="C252" s="2" t="s">
        <v>399</v>
      </c>
      <c r="D252" s="2" t="s">
        <v>673</v>
      </c>
      <c r="E252" s="10" t="s">
        <v>61</v>
      </c>
      <c r="F252" s="11" t="s">
        <v>1178</v>
      </c>
      <c r="G252" s="2">
        <v>251</v>
      </c>
      <c r="H252" s="153">
        <f t="shared" si="15"/>
        <v>100000</v>
      </c>
      <c r="I252" s="23"/>
      <c r="J252" s="158">
        <f>IFERROR(INDEX(単価!D$3:G$16,MATCH(D252,単価!B$3:B$16,0),1+((I252&gt;29)+(I252&gt;59)+(I252&gt;89))*INDEX(単価!A:A,MATCH(D252,単価!B:B,0))),0)</f>
        <v>50000</v>
      </c>
      <c r="K252" s="153" t="str">
        <f>IFERROR(INDEX(単価!C:C,MATCH(D252,単価!B:B,0))&amp;IF(INDEX(単価!A:A,MATCH(D252,単価!B:B,0))=1,"（"&amp;INDEX(単価!D$2:G$2,1,1+(I252&gt;29)+(I252&gt;59)+(I252&gt;89))&amp;"）",""),D252)</f>
        <v>居宅介護</v>
      </c>
      <c r="L252" s="2">
        <f t="shared" ca="1" si="16"/>
        <v>2616</v>
      </c>
      <c r="M252" s="14">
        <f>IF(OR(ISERROR(FIND(DBCS(検索!C$3),DBCS(B252))),検索!C$3=""),0,1)</f>
        <v>0</v>
      </c>
      <c r="N252" s="15">
        <f>IF(OR(ISERROR(FIND(DBCS(検索!D$3),DBCS(C252))),検索!D$3=""),0,1)</f>
        <v>0</v>
      </c>
      <c r="O252" s="15">
        <f>IF(OR(ISERROR(FIND(検索!E$3,D252)),検索!E$3=""),0,1)</f>
        <v>0</v>
      </c>
      <c r="P252" s="13">
        <f>IF(OR(ISERROR(FIND(検索!F$3,E252)),検索!F$3=""),0,1)</f>
        <v>0</v>
      </c>
      <c r="Q252" s="13">
        <f>IF(OR(ISERROR(FIND(検索!G$3,F252)),検索!G$3=""),0,1)</f>
        <v>0</v>
      </c>
      <c r="R252" s="13">
        <f>IF(OR(検索!J$3="00000",M252&amp;N252&amp;O252&amp;P252&amp;Q252&lt;&gt;検索!J$3),0,1)</f>
        <v>0</v>
      </c>
      <c r="S252" s="13">
        <f t="shared" si="17"/>
        <v>0</v>
      </c>
      <c r="T252" s="14">
        <f>IF(OR(ISERROR(FIND(DBCS(検索!C$5),DBCS(B252))),検索!C$5=""),0,1)</f>
        <v>0</v>
      </c>
      <c r="U252" s="15">
        <f>IF(OR(ISERROR(FIND(DBCS(検索!D$5),DBCS(C252))),検索!D$5=""),0,1)</f>
        <v>0</v>
      </c>
      <c r="V252" s="15">
        <f>IF(OR(ISERROR(FIND(検索!E$5,D252)),検索!E$5=""),0,1)</f>
        <v>0</v>
      </c>
      <c r="W252" s="15">
        <f>IF(OR(ISERROR(FIND(検索!F$5,E252)),検索!F$5=""),0,1)</f>
        <v>0</v>
      </c>
      <c r="X252" s="15">
        <f>IF(OR(ISERROR(FIND(検索!G$5,F252)),検索!G$5=""),0,1)</f>
        <v>0</v>
      </c>
      <c r="Y252" s="13">
        <f>IF(OR(検索!J$5="00000",T252&amp;U252&amp;V252&amp;W252&amp;X252&lt;&gt;検索!J$5),0,1)</f>
        <v>0</v>
      </c>
      <c r="Z252" s="16">
        <f t="shared" si="18"/>
        <v>0</v>
      </c>
      <c r="AA252" s="13">
        <f>IF(OR(ISERROR(FIND(DBCS(検索!C$7),DBCS(B252))),検索!C$7=""),0,1)</f>
        <v>0</v>
      </c>
      <c r="AB252" s="13">
        <f>IF(OR(ISERROR(FIND(DBCS(検索!D$7),DBCS(C252))),検索!D$7=""),0,1)</f>
        <v>0</v>
      </c>
      <c r="AC252" s="13">
        <f>IF(OR(ISERROR(FIND(検索!E$7,D252)),検索!E$7=""),0,1)</f>
        <v>0</v>
      </c>
      <c r="AD252" s="13">
        <f>IF(OR(ISERROR(FIND(検索!F$7,E252)),検索!F$7=""),0,1)</f>
        <v>0</v>
      </c>
      <c r="AE252" s="13">
        <f>IF(OR(ISERROR(FIND(検索!G$7,F252)),検索!G$7=""),0,1)</f>
        <v>0</v>
      </c>
      <c r="AF252" s="15">
        <f>IF(OR(検索!J$7="00000",AA252&amp;AB252&amp;AC252&amp;AD252&amp;AE252&lt;&gt;検索!J$7),0,1)</f>
        <v>0</v>
      </c>
      <c r="AG252" s="16">
        <f t="shared" si="19"/>
        <v>0</v>
      </c>
      <c r="AH252" s="13">
        <f>IF(検索!K$3=0,R252,S252)</f>
        <v>0</v>
      </c>
      <c r="AI252" s="13">
        <f>IF(検索!K$5=0,Y252,Z252)</f>
        <v>0</v>
      </c>
      <c r="AJ252" s="13">
        <f>IF(検索!K$7=0,AF252,AG252)</f>
        <v>0</v>
      </c>
      <c r="AK252" s="20">
        <f>IF(IF(検索!J$5="00000",AH252,IF(検索!K$4=0,AH252+AI252,AH252*AI252)*IF(AND(検索!K$6=1,検索!J$7&lt;&gt;"00000"),AJ252,1)+IF(AND(検索!K$6=0,検索!J$7&lt;&gt;"00000"),AJ252,0))&gt;0,MAX($AK$2:AK251)+1,0)</f>
        <v>0</v>
      </c>
    </row>
    <row r="253" spans="1:37" ht="12.6" customHeight="1" x14ac:dyDescent="0.15">
      <c r="A253" s="9">
        <v>2623</v>
      </c>
      <c r="B253" s="2" t="s">
        <v>1171</v>
      </c>
      <c r="C253" s="2" t="s">
        <v>593</v>
      </c>
      <c r="D253" s="2" t="s">
        <v>673</v>
      </c>
      <c r="E253" s="10" t="s">
        <v>453</v>
      </c>
      <c r="F253" s="11" t="s">
        <v>1179</v>
      </c>
      <c r="G253" s="2">
        <v>252</v>
      </c>
      <c r="H253" s="153">
        <f t="shared" si="15"/>
        <v>100000</v>
      </c>
      <c r="I253" s="23"/>
      <c r="J253" s="158">
        <f>IFERROR(INDEX(単価!D$3:G$16,MATCH(D253,単価!B$3:B$16,0),1+((I253&gt;29)+(I253&gt;59)+(I253&gt;89))*INDEX(単価!A:A,MATCH(D253,単価!B:B,0))),0)</f>
        <v>50000</v>
      </c>
      <c r="K253" s="153" t="str">
        <f>IFERROR(INDEX(単価!C:C,MATCH(D253,単価!B:B,0))&amp;IF(INDEX(単価!A:A,MATCH(D253,単価!B:B,0))=1,"（"&amp;INDEX(単価!D$2:G$2,1,1+(I253&gt;29)+(I253&gt;59)+(I253&gt;89))&amp;"）",""),D253)</f>
        <v>居宅介護</v>
      </c>
      <c r="L253" s="2">
        <f t="shared" ca="1" si="16"/>
        <v>2620</v>
      </c>
      <c r="M253" s="14">
        <f>IF(OR(ISERROR(FIND(DBCS(検索!C$3),DBCS(B253))),検索!C$3=""),0,1)</f>
        <v>0</v>
      </c>
      <c r="N253" s="15">
        <f>IF(OR(ISERROR(FIND(DBCS(検索!D$3),DBCS(C253))),検索!D$3=""),0,1)</f>
        <v>0</v>
      </c>
      <c r="O253" s="15">
        <f>IF(OR(ISERROR(FIND(検索!E$3,D253)),検索!E$3=""),0,1)</f>
        <v>0</v>
      </c>
      <c r="P253" s="13">
        <f>IF(OR(ISERROR(FIND(検索!F$3,E253)),検索!F$3=""),0,1)</f>
        <v>0</v>
      </c>
      <c r="Q253" s="13">
        <f>IF(OR(ISERROR(FIND(検索!G$3,F253)),検索!G$3=""),0,1)</f>
        <v>0</v>
      </c>
      <c r="R253" s="13">
        <f>IF(OR(検索!J$3="00000",M253&amp;N253&amp;O253&amp;P253&amp;Q253&lt;&gt;検索!J$3),0,1)</f>
        <v>0</v>
      </c>
      <c r="S253" s="13">
        <f t="shared" si="17"/>
        <v>0</v>
      </c>
      <c r="T253" s="14">
        <f>IF(OR(ISERROR(FIND(DBCS(検索!C$5),DBCS(B253))),検索!C$5=""),0,1)</f>
        <v>0</v>
      </c>
      <c r="U253" s="15">
        <f>IF(OR(ISERROR(FIND(DBCS(検索!D$5),DBCS(C253))),検索!D$5=""),0,1)</f>
        <v>0</v>
      </c>
      <c r="V253" s="15">
        <f>IF(OR(ISERROR(FIND(検索!E$5,D253)),検索!E$5=""),0,1)</f>
        <v>0</v>
      </c>
      <c r="W253" s="15">
        <f>IF(OR(ISERROR(FIND(検索!F$5,E253)),検索!F$5=""),0,1)</f>
        <v>0</v>
      </c>
      <c r="X253" s="15">
        <f>IF(OR(ISERROR(FIND(検索!G$5,F253)),検索!G$5=""),0,1)</f>
        <v>0</v>
      </c>
      <c r="Y253" s="13">
        <f>IF(OR(検索!J$5="00000",T253&amp;U253&amp;V253&amp;W253&amp;X253&lt;&gt;検索!J$5),0,1)</f>
        <v>0</v>
      </c>
      <c r="Z253" s="16">
        <f t="shared" si="18"/>
        <v>0</v>
      </c>
      <c r="AA253" s="13">
        <f>IF(OR(ISERROR(FIND(DBCS(検索!C$7),DBCS(B253))),検索!C$7=""),0,1)</f>
        <v>0</v>
      </c>
      <c r="AB253" s="13">
        <f>IF(OR(ISERROR(FIND(DBCS(検索!D$7),DBCS(C253))),検索!D$7=""),0,1)</f>
        <v>0</v>
      </c>
      <c r="AC253" s="13">
        <f>IF(OR(ISERROR(FIND(検索!E$7,D253)),検索!E$7=""),0,1)</f>
        <v>0</v>
      </c>
      <c r="AD253" s="13">
        <f>IF(OR(ISERROR(FIND(検索!F$7,E253)),検索!F$7=""),0,1)</f>
        <v>0</v>
      </c>
      <c r="AE253" s="13">
        <f>IF(OR(ISERROR(FIND(検索!G$7,F253)),検索!G$7=""),0,1)</f>
        <v>0</v>
      </c>
      <c r="AF253" s="15">
        <f>IF(OR(検索!J$7="00000",AA253&amp;AB253&amp;AC253&amp;AD253&amp;AE253&lt;&gt;検索!J$7),0,1)</f>
        <v>0</v>
      </c>
      <c r="AG253" s="16">
        <f t="shared" si="19"/>
        <v>0</v>
      </c>
      <c r="AH253" s="13">
        <f>IF(検索!K$3=0,R253,S253)</f>
        <v>0</v>
      </c>
      <c r="AI253" s="13">
        <f>IF(検索!K$5=0,Y253,Z253)</f>
        <v>0</v>
      </c>
      <c r="AJ253" s="13">
        <f>IF(検索!K$7=0,AF253,AG253)</f>
        <v>0</v>
      </c>
      <c r="AK253" s="20">
        <f>IF(IF(検索!J$5="00000",AH253,IF(検索!K$4=0,AH253+AI253,AH253*AI253)*IF(AND(検索!K$6=1,検索!J$7&lt;&gt;"00000"),AJ253,1)+IF(AND(検索!K$6=0,検索!J$7&lt;&gt;"00000"),AJ253,0))&gt;0,MAX($AK$2:AK252)+1,0)</f>
        <v>0</v>
      </c>
    </row>
    <row r="254" spans="1:37" ht="12.6" customHeight="1" x14ac:dyDescent="0.15">
      <c r="A254" s="9">
        <v>2635</v>
      </c>
      <c r="B254" s="2" t="s">
        <v>1180</v>
      </c>
      <c r="C254" s="2" t="s">
        <v>454</v>
      </c>
      <c r="D254" s="2" t="s">
        <v>673</v>
      </c>
      <c r="E254" s="10" t="s">
        <v>432</v>
      </c>
      <c r="F254" s="11" t="s">
        <v>1181</v>
      </c>
      <c r="G254" s="2">
        <v>253</v>
      </c>
      <c r="H254" s="153">
        <f t="shared" si="15"/>
        <v>150000</v>
      </c>
      <c r="I254" s="23"/>
      <c r="J254" s="158">
        <f>IFERROR(INDEX(単価!D$3:G$16,MATCH(D254,単価!B$3:B$16,0),1+((I254&gt;29)+(I254&gt;59)+(I254&gt;89))*INDEX(単価!A:A,MATCH(D254,単価!B:B,0))),0)</f>
        <v>50000</v>
      </c>
      <c r="K254" s="153" t="str">
        <f>IFERROR(INDEX(単価!C:C,MATCH(D254,単価!B:B,0))&amp;IF(INDEX(単価!A:A,MATCH(D254,単価!B:B,0))=1,"（"&amp;INDEX(単価!D$2:G$2,1,1+(I254&gt;29)+(I254&gt;59)+(I254&gt;89))&amp;"）",""),D254)</f>
        <v>居宅介護</v>
      </c>
      <c r="L254" s="2">
        <f t="shared" ca="1" si="16"/>
        <v>2630</v>
      </c>
      <c r="M254" s="14">
        <f>IF(OR(ISERROR(FIND(DBCS(検索!C$3),DBCS(B254))),検索!C$3=""),0,1)</f>
        <v>0</v>
      </c>
      <c r="N254" s="15">
        <f>IF(OR(ISERROR(FIND(DBCS(検索!D$3),DBCS(C254))),検索!D$3=""),0,1)</f>
        <v>0</v>
      </c>
      <c r="O254" s="15">
        <f>IF(OR(ISERROR(FIND(検索!E$3,D254)),検索!E$3=""),0,1)</f>
        <v>0</v>
      </c>
      <c r="P254" s="13">
        <f>IF(OR(ISERROR(FIND(検索!F$3,E254)),検索!F$3=""),0,1)</f>
        <v>0</v>
      </c>
      <c r="Q254" s="13">
        <f>IF(OR(ISERROR(FIND(検索!G$3,F254)),検索!G$3=""),0,1)</f>
        <v>0</v>
      </c>
      <c r="R254" s="13">
        <f>IF(OR(検索!J$3="00000",M254&amp;N254&amp;O254&amp;P254&amp;Q254&lt;&gt;検索!J$3),0,1)</f>
        <v>0</v>
      </c>
      <c r="S254" s="13">
        <f t="shared" si="17"/>
        <v>0</v>
      </c>
      <c r="T254" s="14">
        <f>IF(OR(ISERROR(FIND(DBCS(検索!C$5),DBCS(B254))),検索!C$5=""),0,1)</f>
        <v>0</v>
      </c>
      <c r="U254" s="15">
        <f>IF(OR(ISERROR(FIND(DBCS(検索!D$5),DBCS(C254))),検索!D$5=""),0,1)</f>
        <v>0</v>
      </c>
      <c r="V254" s="15">
        <f>IF(OR(ISERROR(FIND(検索!E$5,D254)),検索!E$5=""),0,1)</f>
        <v>0</v>
      </c>
      <c r="W254" s="15">
        <f>IF(OR(ISERROR(FIND(検索!F$5,E254)),検索!F$5=""),0,1)</f>
        <v>0</v>
      </c>
      <c r="X254" s="15">
        <f>IF(OR(ISERROR(FIND(検索!G$5,F254)),検索!G$5=""),0,1)</f>
        <v>0</v>
      </c>
      <c r="Y254" s="13">
        <f>IF(OR(検索!J$5="00000",T254&amp;U254&amp;V254&amp;W254&amp;X254&lt;&gt;検索!J$5),0,1)</f>
        <v>0</v>
      </c>
      <c r="Z254" s="16">
        <f t="shared" si="18"/>
        <v>0</v>
      </c>
      <c r="AA254" s="13">
        <f>IF(OR(ISERROR(FIND(DBCS(検索!C$7),DBCS(B254))),検索!C$7=""),0,1)</f>
        <v>0</v>
      </c>
      <c r="AB254" s="13">
        <f>IF(OR(ISERROR(FIND(DBCS(検索!D$7),DBCS(C254))),検索!D$7=""),0,1)</f>
        <v>0</v>
      </c>
      <c r="AC254" s="13">
        <f>IF(OR(ISERROR(FIND(検索!E$7,D254)),検索!E$7=""),0,1)</f>
        <v>0</v>
      </c>
      <c r="AD254" s="13">
        <f>IF(OR(ISERROR(FIND(検索!F$7,E254)),検索!F$7=""),0,1)</f>
        <v>0</v>
      </c>
      <c r="AE254" s="13">
        <f>IF(OR(ISERROR(FIND(検索!G$7,F254)),検索!G$7=""),0,1)</f>
        <v>0</v>
      </c>
      <c r="AF254" s="15">
        <f>IF(OR(検索!J$7="00000",AA254&amp;AB254&amp;AC254&amp;AD254&amp;AE254&lt;&gt;検索!J$7),0,1)</f>
        <v>0</v>
      </c>
      <c r="AG254" s="16">
        <f t="shared" si="19"/>
        <v>0</v>
      </c>
      <c r="AH254" s="13">
        <f>IF(検索!K$3=0,R254,S254)</f>
        <v>0</v>
      </c>
      <c r="AI254" s="13">
        <f>IF(検索!K$5=0,Y254,Z254)</f>
        <v>0</v>
      </c>
      <c r="AJ254" s="13">
        <f>IF(検索!K$7=0,AF254,AG254)</f>
        <v>0</v>
      </c>
      <c r="AK254" s="20">
        <f>IF(IF(検索!J$5="00000",AH254,IF(検索!K$4=0,AH254+AI254,AH254*AI254)*IF(AND(検索!K$6=1,検索!J$7&lt;&gt;"00000"),AJ254,1)+IF(AND(検索!K$6=0,検索!J$7&lt;&gt;"00000"),AJ254,0))&gt;0,MAX($AK$2:AK253)+1,0)</f>
        <v>0</v>
      </c>
    </row>
    <row r="255" spans="1:37" ht="12.6" customHeight="1" x14ac:dyDescent="0.15">
      <c r="A255" s="9">
        <v>2649</v>
      </c>
      <c r="B255" s="2" t="s">
        <v>1182</v>
      </c>
      <c r="C255" s="2" t="s">
        <v>521</v>
      </c>
      <c r="D255" s="2" t="s">
        <v>673</v>
      </c>
      <c r="E255" s="10" t="s">
        <v>56</v>
      </c>
      <c r="F255" s="11" t="s">
        <v>1183</v>
      </c>
      <c r="G255" s="2">
        <v>254</v>
      </c>
      <c r="H255" s="153">
        <f t="shared" si="15"/>
        <v>50000</v>
      </c>
      <c r="I255" s="23"/>
      <c r="J255" s="158">
        <f>IFERROR(INDEX(単価!D$3:G$16,MATCH(D255,単価!B$3:B$16,0),1+((I255&gt;29)+(I255&gt;59)+(I255&gt;89))*INDEX(単価!A:A,MATCH(D255,単価!B:B,0))),0)</f>
        <v>50000</v>
      </c>
      <c r="K255" s="153" t="str">
        <f>IFERROR(INDEX(単価!C:C,MATCH(D255,単価!B:B,0))&amp;IF(INDEX(単価!A:A,MATCH(D255,単価!B:B,0))=1,"（"&amp;INDEX(単価!D$2:G$2,1,1+(I255&gt;29)+(I255&gt;59)+(I255&gt;89))&amp;"）",""),D255)</f>
        <v>居宅介護</v>
      </c>
      <c r="L255" s="2">
        <f t="shared" ca="1" si="16"/>
        <v>2641</v>
      </c>
      <c r="M255" s="14">
        <f>IF(OR(ISERROR(FIND(DBCS(検索!C$3),DBCS(B255))),検索!C$3=""),0,1)</f>
        <v>0</v>
      </c>
      <c r="N255" s="15">
        <f>IF(OR(ISERROR(FIND(DBCS(検索!D$3),DBCS(C255))),検索!D$3=""),0,1)</f>
        <v>0</v>
      </c>
      <c r="O255" s="15">
        <f>IF(OR(ISERROR(FIND(検索!E$3,D255)),検索!E$3=""),0,1)</f>
        <v>0</v>
      </c>
      <c r="P255" s="13">
        <f>IF(OR(ISERROR(FIND(検索!F$3,E255)),検索!F$3=""),0,1)</f>
        <v>0</v>
      </c>
      <c r="Q255" s="13">
        <f>IF(OR(ISERROR(FIND(検索!G$3,F255)),検索!G$3=""),0,1)</f>
        <v>0</v>
      </c>
      <c r="R255" s="13">
        <f>IF(OR(検索!J$3="00000",M255&amp;N255&amp;O255&amp;P255&amp;Q255&lt;&gt;検索!J$3),0,1)</f>
        <v>0</v>
      </c>
      <c r="S255" s="13">
        <f t="shared" si="17"/>
        <v>0</v>
      </c>
      <c r="T255" s="14">
        <f>IF(OR(ISERROR(FIND(DBCS(検索!C$5),DBCS(B255))),検索!C$5=""),0,1)</f>
        <v>0</v>
      </c>
      <c r="U255" s="15">
        <f>IF(OR(ISERROR(FIND(DBCS(検索!D$5),DBCS(C255))),検索!D$5=""),0,1)</f>
        <v>0</v>
      </c>
      <c r="V255" s="15">
        <f>IF(OR(ISERROR(FIND(検索!E$5,D255)),検索!E$5=""),0,1)</f>
        <v>0</v>
      </c>
      <c r="W255" s="15">
        <f>IF(OR(ISERROR(FIND(検索!F$5,E255)),検索!F$5=""),0,1)</f>
        <v>0</v>
      </c>
      <c r="X255" s="15">
        <f>IF(OR(ISERROR(FIND(検索!G$5,F255)),検索!G$5=""),0,1)</f>
        <v>0</v>
      </c>
      <c r="Y255" s="13">
        <f>IF(OR(検索!J$5="00000",T255&amp;U255&amp;V255&amp;W255&amp;X255&lt;&gt;検索!J$5),0,1)</f>
        <v>0</v>
      </c>
      <c r="Z255" s="16">
        <f t="shared" si="18"/>
        <v>0</v>
      </c>
      <c r="AA255" s="13">
        <f>IF(OR(ISERROR(FIND(DBCS(検索!C$7),DBCS(B255))),検索!C$7=""),0,1)</f>
        <v>0</v>
      </c>
      <c r="AB255" s="13">
        <f>IF(OR(ISERROR(FIND(DBCS(検索!D$7),DBCS(C255))),検索!D$7=""),0,1)</f>
        <v>0</v>
      </c>
      <c r="AC255" s="13">
        <f>IF(OR(ISERROR(FIND(検索!E$7,D255)),検索!E$7=""),0,1)</f>
        <v>0</v>
      </c>
      <c r="AD255" s="13">
        <f>IF(OR(ISERROR(FIND(検索!F$7,E255)),検索!F$7=""),0,1)</f>
        <v>0</v>
      </c>
      <c r="AE255" s="13">
        <f>IF(OR(ISERROR(FIND(検索!G$7,F255)),検索!G$7=""),0,1)</f>
        <v>0</v>
      </c>
      <c r="AF255" s="15">
        <f>IF(OR(検索!J$7="00000",AA255&amp;AB255&amp;AC255&amp;AD255&amp;AE255&lt;&gt;検索!J$7),0,1)</f>
        <v>0</v>
      </c>
      <c r="AG255" s="16">
        <f t="shared" si="19"/>
        <v>0</v>
      </c>
      <c r="AH255" s="13">
        <f>IF(検索!K$3=0,R255,S255)</f>
        <v>0</v>
      </c>
      <c r="AI255" s="13">
        <f>IF(検索!K$5=0,Y255,Z255)</f>
        <v>0</v>
      </c>
      <c r="AJ255" s="13">
        <f>IF(検索!K$7=0,AF255,AG255)</f>
        <v>0</v>
      </c>
      <c r="AK255" s="20">
        <f>IF(IF(検索!J$5="00000",AH255,IF(検索!K$4=0,AH255+AI255,AH255*AI255)*IF(AND(検索!K$6=1,検索!J$7&lt;&gt;"00000"),AJ255,1)+IF(AND(検索!K$6=0,検索!J$7&lt;&gt;"00000"),AJ255,0))&gt;0,MAX($AK$2:AK254)+1,0)</f>
        <v>0</v>
      </c>
    </row>
    <row r="256" spans="1:37" ht="12.6" customHeight="1" x14ac:dyDescent="0.15">
      <c r="A256" s="9">
        <v>2650</v>
      </c>
      <c r="B256" s="2" t="s">
        <v>1184</v>
      </c>
      <c r="C256" s="2" t="s">
        <v>455</v>
      </c>
      <c r="D256" s="2" t="s">
        <v>673</v>
      </c>
      <c r="E256" s="10" t="s">
        <v>110</v>
      </c>
      <c r="F256" s="11" t="s">
        <v>1185</v>
      </c>
      <c r="G256" s="2">
        <v>255</v>
      </c>
      <c r="H256" s="153">
        <f t="shared" si="15"/>
        <v>50000</v>
      </c>
      <c r="I256" s="23"/>
      <c r="J256" s="158">
        <f>IFERROR(INDEX(単価!D$3:G$16,MATCH(D256,単価!B$3:B$16,0),1+((I256&gt;29)+(I256&gt;59)+(I256&gt;89))*INDEX(単価!A:A,MATCH(D256,単価!B:B,0))),0)</f>
        <v>50000</v>
      </c>
      <c r="K256" s="153" t="str">
        <f>IFERROR(INDEX(単価!C:C,MATCH(D256,単価!B:B,0))&amp;IF(INDEX(単価!A:A,MATCH(D256,単価!B:B,0))=1,"（"&amp;INDEX(単価!D$2:G$2,1,1+(I256&gt;29)+(I256&gt;59)+(I256&gt;89))&amp;"）",""),D256)</f>
        <v>居宅介護</v>
      </c>
      <c r="L256" s="2">
        <f t="shared" ca="1" si="16"/>
        <v>2658</v>
      </c>
      <c r="M256" s="14">
        <f>IF(OR(ISERROR(FIND(DBCS(検索!C$3),DBCS(B256))),検索!C$3=""),0,1)</f>
        <v>0</v>
      </c>
      <c r="N256" s="15">
        <f>IF(OR(ISERROR(FIND(DBCS(検索!D$3),DBCS(C256))),検索!D$3=""),0,1)</f>
        <v>0</v>
      </c>
      <c r="O256" s="15">
        <f>IF(OR(ISERROR(FIND(検索!E$3,D256)),検索!E$3=""),0,1)</f>
        <v>0</v>
      </c>
      <c r="P256" s="13">
        <f>IF(OR(ISERROR(FIND(検索!F$3,E256)),検索!F$3=""),0,1)</f>
        <v>0</v>
      </c>
      <c r="Q256" s="13">
        <f>IF(OR(ISERROR(FIND(検索!G$3,F256)),検索!G$3=""),0,1)</f>
        <v>0</v>
      </c>
      <c r="R256" s="13">
        <f>IF(OR(検索!J$3="00000",M256&amp;N256&amp;O256&amp;P256&amp;Q256&lt;&gt;検索!J$3),0,1)</f>
        <v>0</v>
      </c>
      <c r="S256" s="13">
        <f t="shared" si="17"/>
        <v>0</v>
      </c>
      <c r="T256" s="14">
        <f>IF(OR(ISERROR(FIND(DBCS(検索!C$5),DBCS(B256))),検索!C$5=""),0,1)</f>
        <v>0</v>
      </c>
      <c r="U256" s="15">
        <f>IF(OR(ISERROR(FIND(DBCS(検索!D$5),DBCS(C256))),検索!D$5=""),0,1)</f>
        <v>0</v>
      </c>
      <c r="V256" s="15">
        <f>IF(OR(ISERROR(FIND(検索!E$5,D256)),検索!E$5=""),0,1)</f>
        <v>0</v>
      </c>
      <c r="W256" s="15">
        <f>IF(OR(ISERROR(FIND(検索!F$5,E256)),検索!F$5=""),0,1)</f>
        <v>0</v>
      </c>
      <c r="X256" s="15">
        <f>IF(OR(ISERROR(FIND(検索!G$5,F256)),検索!G$5=""),0,1)</f>
        <v>0</v>
      </c>
      <c r="Y256" s="13">
        <f>IF(OR(検索!J$5="00000",T256&amp;U256&amp;V256&amp;W256&amp;X256&lt;&gt;検索!J$5),0,1)</f>
        <v>0</v>
      </c>
      <c r="Z256" s="16">
        <f t="shared" si="18"/>
        <v>0</v>
      </c>
      <c r="AA256" s="13">
        <f>IF(OR(ISERROR(FIND(DBCS(検索!C$7),DBCS(B256))),検索!C$7=""),0,1)</f>
        <v>0</v>
      </c>
      <c r="AB256" s="13">
        <f>IF(OR(ISERROR(FIND(DBCS(検索!D$7),DBCS(C256))),検索!D$7=""),0,1)</f>
        <v>0</v>
      </c>
      <c r="AC256" s="13">
        <f>IF(OR(ISERROR(FIND(検索!E$7,D256)),検索!E$7=""),0,1)</f>
        <v>0</v>
      </c>
      <c r="AD256" s="13">
        <f>IF(OR(ISERROR(FIND(検索!F$7,E256)),検索!F$7=""),0,1)</f>
        <v>0</v>
      </c>
      <c r="AE256" s="13">
        <f>IF(OR(ISERROR(FIND(検索!G$7,F256)),検索!G$7=""),0,1)</f>
        <v>0</v>
      </c>
      <c r="AF256" s="15">
        <f>IF(OR(検索!J$7="00000",AA256&amp;AB256&amp;AC256&amp;AD256&amp;AE256&lt;&gt;検索!J$7),0,1)</f>
        <v>0</v>
      </c>
      <c r="AG256" s="16">
        <f t="shared" si="19"/>
        <v>0</v>
      </c>
      <c r="AH256" s="13">
        <f>IF(検索!K$3=0,R256,S256)</f>
        <v>0</v>
      </c>
      <c r="AI256" s="13">
        <f>IF(検索!K$5=0,Y256,Z256)</f>
        <v>0</v>
      </c>
      <c r="AJ256" s="13">
        <f>IF(検索!K$7=0,AF256,AG256)</f>
        <v>0</v>
      </c>
      <c r="AK256" s="20">
        <f>IF(IF(検索!J$5="00000",AH256,IF(検索!K$4=0,AH256+AI256,AH256*AI256)*IF(AND(検索!K$6=1,検索!J$7&lt;&gt;"00000"),AJ256,1)+IF(AND(検索!K$6=0,検索!J$7&lt;&gt;"00000"),AJ256,0))&gt;0,MAX($AK$2:AK255)+1,0)</f>
        <v>0</v>
      </c>
    </row>
    <row r="257" spans="1:37" ht="12.6" customHeight="1" x14ac:dyDescent="0.15">
      <c r="A257" s="9">
        <v>2665</v>
      </c>
      <c r="B257" s="2" t="s">
        <v>428</v>
      </c>
      <c r="C257" s="2" t="s">
        <v>429</v>
      </c>
      <c r="D257" s="2" t="s">
        <v>673</v>
      </c>
      <c r="E257" s="10" t="s">
        <v>45</v>
      </c>
      <c r="F257" s="11" t="s">
        <v>1186</v>
      </c>
      <c r="G257" s="2">
        <v>256</v>
      </c>
      <c r="H257" s="153">
        <f t="shared" si="15"/>
        <v>250000</v>
      </c>
      <c r="I257" s="23"/>
      <c r="J257" s="158">
        <f>IFERROR(INDEX(単価!D$3:G$16,MATCH(D257,単価!B$3:B$16,0),1+((I257&gt;29)+(I257&gt;59)+(I257&gt;89))*INDEX(単価!A:A,MATCH(D257,単価!B:B,0))),0)</f>
        <v>50000</v>
      </c>
      <c r="K257" s="153" t="str">
        <f>IFERROR(INDEX(単価!C:C,MATCH(D257,単価!B:B,0))&amp;IF(INDEX(単価!A:A,MATCH(D257,単価!B:B,0))=1,"（"&amp;INDEX(単価!D$2:G$2,1,1+(I257&gt;29)+(I257&gt;59)+(I257&gt;89))&amp;"）",""),D257)</f>
        <v>居宅介護</v>
      </c>
      <c r="L257" s="2">
        <f t="shared" ca="1" si="16"/>
        <v>2662</v>
      </c>
      <c r="M257" s="14">
        <f>IF(OR(ISERROR(FIND(DBCS(検索!C$3),DBCS(B257))),検索!C$3=""),0,1)</f>
        <v>0</v>
      </c>
      <c r="N257" s="15">
        <f>IF(OR(ISERROR(FIND(DBCS(検索!D$3),DBCS(C257))),検索!D$3=""),0,1)</f>
        <v>0</v>
      </c>
      <c r="O257" s="15">
        <f>IF(OR(ISERROR(FIND(検索!E$3,D257)),検索!E$3=""),0,1)</f>
        <v>0</v>
      </c>
      <c r="P257" s="13">
        <f>IF(OR(ISERROR(FIND(検索!F$3,E257)),検索!F$3=""),0,1)</f>
        <v>0</v>
      </c>
      <c r="Q257" s="13">
        <f>IF(OR(ISERROR(FIND(検索!G$3,F257)),検索!G$3=""),0,1)</f>
        <v>0</v>
      </c>
      <c r="R257" s="13">
        <f>IF(OR(検索!J$3="00000",M257&amp;N257&amp;O257&amp;P257&amp;Q257&lt;&gt;検索!J$3),0,1)</f>
        <v>0</v>
      </c>
      <c r="S257" s="13">
        <f t="shared" si="17"/>
        <v>0</v>
      </c>
      <c r="T257" s="14">
        <f>IF(OR(ISERROR(FIND(DBCS(検索!C$5),DBCS(B257))),検索!C$5=""),0,1)</f>
        <v>0</v>
      </c>
      <c r="U257" s="15">
        <f>IF(OR(ISERROR(FIND(DBCS(検索!D$5),DBCS(C257))),検索!D$5=""),0,1)</f>
        <v>0</v>
      </c>
      <c r="V257" s="15">
        <f>IF(OR(ISERROR(FIND(検索!E$5,D257)),検索!E$5=""),0,1)</f>
        <v>0</v>
      </c>
      <c r="W257" s="15">
        <f>IF(OR(ISERROR(FIND(検索!F$5,E257)),検索!F$5=""),0,1)</f>
        <v>0</v>
      </c>
      <c r="X257" s="15">
        <f>IF(OR(ISERROR(FIND(検索!G$5,F257)),検索!G$5=""),0,1)</f>
        <v>0</v>
      </c>
      <c r="Y257" s="13">
        <f>IF(OR(検索!J$5="00000",T257&amp;U257&amp;V257&amp;W257&amp;X257&lt;&gt;検索!J$5),0,1)</f>
        <v>0</v>
      </c>
      <c r="Z257" s="16">
        <f t="shared" si="18"/>
        <v>0</v>
      </c>
      <c r="AA257" s="13">
        <f>IF(OR(ISERROR(FIND(DBCS(検索!C$7),DBCS(B257))),検索!C$7=""),0,1)</f>
        <v>0</v>
      </c>
      <c r="AB257" s="13">
        <f>IF(OR(ISERROR(FIND(DBCS(検索!D$7),DBCS(C257))),検索!D$7=""),0,1)</f>
        <v>0</v>
      </c>
      <c r="AC257" s="13">
        <f>IF(OR(ISERROR(FIND(検索!E$7,D257)),検索!E$7=""),0,1)</f>
        <v>0</v>
      </c>
      <c r="AD257" s="13">
        <f>IF(OR(ISERROR(FIND(検索!F$7,E257)),検索!F$7=""),0,1)</f>
        <v>0</v>
      </c>
      <c r="AE257" s="13">
        <f>IF(OR(ISERROR(FIND(検索!G$7,F257)),検索!G$7=""),0,1)</f>
        <v>0</v>
      </c>
      <c r="AF257" s="15">
        <f>IF(OR(検索!J$7="00000",AA257&amp;AB257&amp;AC257&amp;AD257&amp;AE257&lt;&gt;検索!J$7),0,1)</f>
        <v>0</v>
      </c>
      <c r="AG257" s="16">
        <f t="shared" si="19"/>
        <v>0</v>
      </c>
      <c r="AH257" s="13">
        <f>IF(検索!K$3=0,R257,S257)</f>
        <v>0</v>
      </c>
      <c r="AI257" s="13">
        <f>IF(検索!K$5=0,Y257,Z257)</f>
        <v>0</v>
      </c>
      <c r="AJ257" s="13">
        <f>IF(検索!K$7=0,AF257,AG257)</f>
        <v>0</v>
      </c>
      <c r="AK257" s="20">
        <f>IF(IF(検索!J$5="00000",AH257,IF(検索!K$4=0,AH257+AI257,AH257*AI257)*IF(AND(検索!K$6=1,検索!J$7&lt;&gt;"00000"),AJ257,1)+IF(AND(検索!K$6=0,検索!J$7&lt;&gt;"00000"),AJ257,0))&gt;0,MAX($AK$2:AK256)+1,0)</f>
        <v>0</v>
      </c>
    </row>
    <row r="258" spans="1:37" ht="12.6" customHeight="1" x14ac:dyDescent="0.15">
      <c r="A258" s="9">
        <v>2673</v>
      </c>
      <c r="B258" s="2" t="s">
        <v>1187</v>
      </c>
      <c r="C258" s="2" t="s">
        <v>586</v>
      </c>
      <c r="D258" s="2" t="s">
        <v>673</v>
      </c>
      <c r="E258" s="10" t="s">
        <v>165</v>
      </c>
      <c r="F258" s="11" t="s">
        <v>1188</v>
      </c>
      <c r="G258" s="2">
        <v>257</v>
      </c>
      <c r="H258" s="153">
        <f t="shared" ref="H258:H321" si="20">SUMIF(B$2:B$1177,B258,J$2:J$1177)</f>
        <v>50000</v>
      </c>
      <c r="I258" s="23"/>
      <c r="J258" s="158">
        <f>IFERROR(INDEX(単価!D$3:G$16,MATCH(D258,単価!B$3:B$16,0),1+((I258&gt;29)+(I258&gt;59)+(I258&gt;89))*INDEX(単価!A:A,MATCH(D258,単価!B:B,0))),0)</f>
        <v>50000</v>
      </c>
      <c r="K258" s="153" t="str">
        <f>IFERROR(INDEX(単価!C:C,MATCH(D258,単価!B:B,0))&amp;IF(INDEX(単価!A:A,MATCH(D258,単価!B:B,0))=1,"（"&amp;INDEX(単価!D$2:G$2,1,1+(I258&gt;29)+(I258&gt;59)+(I258&gt;89))&amp;"）",""),D258)</f>
        <v>居宅介護</v>
      </c>
      <c r="L258" s="2">
        <f t="shared" ca="1" si="16"/>
        <v>2672</v>
      </c>
      <c r="M258" s="14">
        <f>IF(OR(ISERROR(FIND(DBCS(検索!C$3),DBCS(B258))),検索!C$3=""),0,1)</f>
        <v>0</v>
      </c>
      <c r="N258" s="15">
        <f>IF(OR(ISERROR(FIND(DBCS(検索!D$3),DBCS(C258))),検索!D$3=""),0,1)</f>
        <v>0</v>
      </c>
      <c r="O258" s="15">
        <f>IF(OR(ISERROR(FIND(検索!E$3,D258)),検索!E$3=""),0,1)</f>
        <v>0</v>
      </c>
      <c r="P258" s="13">
        <f>IF(OR(ISERROR(FIND(検索!F$3,E258)),検索!F$3=""),0,1)</f>
        <v>0</v>
      </c>
      <c r="Q258" s="13">
        <f>IF(OR(ISERROR(FIND(検索!G$3,F258)),検索!G$3=""),0,1)</f>
        <v>0</v>
      </c>
      <c r="R258" s="13">
        <f>IF(OR(検索!J$3="00000",M258&amp;N258&amp;O258&amp;P258&amp;Q258&lt;&gt;検索!J$3),0,1)</f>
        <v>0</v>
      </c>
      <c r="S258" s="13">
        <f t="shared" si="17"/>
        <v>0</v>
      </c>
      <c r="T258" s="14">
        <f>IF(OR(ISERROR(FIND(DBCS(検索!C$5),DBCS(B258))),検索!C$5=""),0,1)</f>
        <v>0</v>
      </c>
      <c r="U258" s="15">
        <f>IF(OR(ISERROR(FIND(DBCS(検索!D$5),DBCS(C258))),検索!D$5=""),0,1)</f>
        <v>0</v>
      </c>
      <c r="V258" s="15">
        <f>IF(OR(ISERROR(FIND(検索!E$5,D258)),検索!E$5=""),0,1)</f>
        <v>0</v>
      </c>
      <c r="W258" s="15">
        <f>IF(OR(ISERROR(FIND(検索!F$5,E258)),検索!F$5=""),0,1)</f>
        <v>0</v>
      </c>
      <c r="X258" s="15">
        <f>IF(OR(ISERROR(FIND(検索!G$5,F258)),検索!G$5=""),0,1)</f>
        <v>0</v>
      </c>
      <c r="Y258" s="13">
        <f>IF(OR(検索!J$5="00000",T258&amp;U258&amp;V258&amp;W258&amp;X258&lt;&gt;検索!J$5),0,1)</f>
        <v>0</v>
      </c>
      <c r="Z258" s="16">
        <f t="shared" si="18"/>
        <v>0</v>
      </c>
      <c r="AA258" s="13">
        <f>IF(OR(ISERROR(FIND(DBCS(検索!C$7),DBCS(B258))),検索!C$7=""),0,1)</f>
        <v>0</v>
      </c>
      <c r="AB258" s="13">
        <f>IF(OR(ISERROR(FIND(DBCS(検索!D$7),DBCS(C258))),検索!D$7=""),0,1)</f>
        <v>0</v>
      </c>
      <c r="AC258" s="13">
        <f>IF(OR(ISERROR(FIND(検索!E$7,D258)),検索!E$7=""),0,1)</f>
        <v>0</v>
      </c>
      <c r="AD258" s="13">
        <f>IF(OR(ISERROR(FIND(検索!F$7,E258)),検索!F$7=""),0,1)</f>
        <v>0</v>
      </c>
      <c r="AE258" s="13">
        <f>IF(OR(ISERROR(FIND(検索!G$7,F258)),検索!G$7=""),0,1)</f>
        <v>0</v>
      </c>
      <c r="AF258" s="15">
        <f>IF(OR(検索!J$7="00000",AA258&amp;AB258&amp;AC258&amp;AD258&amp;AE258&lt;&gt;検索!J$7),0,1)</f>
        <v>0</v>
      </c>
      <c r="AG258" s="16">
        <f t="shared" si="19"/>
        <v>0</v>
      </c>
      <c r="AH258" s="13">
        <f>IF(検索!K$3=0,R258,S258)</f>
        <v>0</v>
      </c>
      <c r="AI258" s="13">
        <f>IF(検索!K$5=0,Y258,Z258)</f>
        <v>0</v>
      </c>
      <c r="AJ258" s="13">
        <f>IF(検索!K$7=0,AF258,AG258)</f>
        <v>0</v>
      </c>
      <c r="AK258" s="20">
        <f>IF(IF(検索!J$5="00000",AH258,IF(検索!K$4=0,AH258+AI258,AH258*AI258)*IF(AND(検索!K$6=1,検索!J$7&lt;&gt;"00000"),AJ258,1)+IF(AND(検索!K$6=0,検索!J$7&lt;&gt;"00000"),AJ258,0))&gt;0,MAX($AK$2:AK257)+1,0)</f>
        <v>0</v>
      </c>
    </row>
    <row r="259" spans="1:37" ht="12.6" customHeight="1" x14ac:dyDescent="0.15">
      <c r="A259" s="9">
        <v>2684</v>
      </c>
      <c r="B259" s="2" t="s">
        <v>1189</v>
      </c>
      <c r="C259" s="2" t="s">
        <v>589</v>
      </c>
      <c r="D259" s="2" t="s">
        <v>673</v>
      </c>
      <c r="E259" s="10" t="s">
        <v>109</v>
      </c>
      <c r="F259" s="11" t="s">
        <v>1190</v>
      </c>
      <c r="G259" s="2">
        <v>258</v>
      </c>
      <c r="H259" s="153">
        <f t="shared" si="20"/>
        <v>50000</v>
      </c>
      <c r="I259" s="23"/>
      <c r="J259" s="158">
        <f>IFERROR(INDEX(単価!D$3:G$16,MATCH(D259,単価!B$3:B$16,0),1+((I259&gt;29)+(I259&gt;59)+(I259&gt;89))*INDEX(単価!A:A,MATCH(D259,単価!B:B,0))),0)</f>
        <v>50000</v>
      </c>
      <c r="K259" s="153" t="str">
        <f>IFERROR(INDEX(単価!C:C,MATCH(D259,単価!B:B,0))&amp;IF(INDEX(単価!A:A,MATCH(D259,単価!B:B,0))=1,"（"&amp;INDEX(単価!D$2:G$2,1,1+(I259&gt;29)+(I259&gt;59)+(I259&gt;89))&amp;"）",""),D259)</f>
        <v>居宅介護</v>
      </c>
      <c r="L259" s="2">
        <f t="shared" ref="L259:L322" ca="1" si="21">(G259+10)*10+INT(RAND()*10)</f>
        <v>2680</v>
      </c>
      <c r="M259" s="14">
        <f>IF(OR(ISERROR(FIND(DBCS(検索!C$3),DBCS(B259))),検索!C$3=""),0,1)</f>
        <v>0</v>
      </c>
      <c r="N259" s="15">
        <f>IF(OR(ISERROR(FIND(DBCS(検索!D$3),DBCS(C259))),検索!D$3=""),0,1)</f>
        <v>0</v>
      </c>
      <c r="O259" s="15">
        <f>IF(OR(ISERROR(FIND(検索!E$3,D259)),検索!E$3=""),0,1)</f>
        <v>0</v>
      </c>
      <c r="P259" s="13">
        <f>IF(OR(ISERROR(FIND(検索!F$3,E259)),検索!F$3=""),0,1)</f>
        <v>0</v>
      </c>
      <c r="Q259" s="13">
        <f>IF(OR(ISERROR(FIND(検索!G$3,F259)),検索!G$3=""),0,1)</f>
        <v>0</v>
      </c>
      <c r="R259" s="13">
        <f>IF(OR(検索!J$3="00000",M259&amp;N259&amp;O259&amp;P259&amp;Q259&lt;&gt;検索!J$3),0,1)</f>
        <v>0</v>
      </c>
      <c r="S259" s="13">
        <f t="shared" ref="S259:S322" si="22">IF(SUM(M259:Q259)=0,0,1)</f>
        <v>0</v>
      </c>
      <c r="T259" s="14">
        <f>IF(OR(ISERROR(FIND(DBCS(検索!C$5),DBCS(B259))),検索!C$5=""),0,1)</f>
        <v>0</v>
      </c>
      <c r="U259" s="15">
        <f>IF(OR(ISERROR(FIND(DBCS(検索!D$5),DBCS(C259))),検索!D$5=""),0,1)</f>
        <v>0</v>
      </c>
      <c r="V259" s="15">
        <f>IF(OR(ISERROR(FIND(検索!E$5,D259)),検索!E$5=""),0,1)</f>
        <v>0</v>
      </c>
      <c r="W259" s="15">
        <f>IF(OR(ISERROR(FIND(検索!F$5,E259)),検索!F$5=""),0,1)</f>
        <v>0</v>
      </c>
      <c r="X259" s="15">
        <f>IF(OR(ISERROR(FIND(検索!G$5,F259)),検索!G$5=""),0,1)</f>
        <v>0</v>
      </c>
      <c r="Y259" s="13">
        <f>IF(OR(検索!J$5="00000",T259&amp;U259&amp;V259&amp;W259&amp;X259&lt;&gt;検索!J$5),0,1)</f>
        <v>0</v>
      </c>
      <c r="Z259" s="16">
        <f t="shared" ref="Z259:Z322" si="23">IF(SUM(T259:X259)=0,0,1)</f>
        <v>0</v>
      </c>
      <c r="AA259" s="13">
        <f>IF(OR(ISERROR(FIND(DBCS(検索!C$7),DBCS(B259))),検索!C$7=""),0,1)</f>
        <v>0</v>
      </c>
      <c r="AB259" s="13">
        <f>IF(OR(ISERROR(FIND(DBCS(検索!D$7),DBCS(C259))),検索!D$7=""),0,1)</f>
        <v>0</v>
      </c>
      <c r="AC259" s="13">
        <f>IF(OR(ISERROR(FIND(検索!E$7,D259)),検索!E$7=""),0,1)</f>
        <v>0</v>
      </c>
      <c r="AD259" s="13">
        <f>IF(OR(ISERROR(FIND(検索!F$7,E259)),検索!F$7=""),0,1)</f>
        <v>0</v>
      </c>
      <c r="AE259" s="13">
        <f>IF(OR(ISERROR(FIND(検索!G$7,F259)),検索!G$7=""),0,1)</f>
        <v>0</v>
      </c>
      <c r="AF259" s="15">
        <f>IF(OR(検索!J$7="00000",AA259&amp;AB259&amp;AC259&amp;AD259&amp;AE259&lt;&gt;検索!J$7),0,1)</f>
        <v>0</v>
      </c>
      <c r="AG259" s="16">
        <f t="shared" ref="AG259:AG322" si="24">IF(SUM(AA259:AE259)=0,0,1)</f>
        <v>0</v>
      </c>
      <c r="AH259" s="13">
        <f>IF(検索!K$3=0,R259,S259)</f>
        <v>0</v>
      </c>
      <c r="AI259" s="13">
        <f>IF(検索!K$5=0,Y259,Z259)</f>
        <v>0</v>
      </c>
      <c r="AJ259" s="13">
        <f>IF(検索!K$7=0,AF259,AG259)</f>
        <v>0</v>
      </c>
      <c r="AK259" s="20">
        <f>IF(IF(検索!J$5="00000",AH259,IF(検索!K$4=0,AH259+AI259,AH259*AI259)*IF(AND(検索!K$6=1,検索!J$7&lt;&gt;"00000"),AJ259,1)+IF(AND(検索!K$6=0,検索!J$7&lt;&gt;"00000"),AJ259,0))&gt;0,MAX($AK$2:AK258)+1,0)</f>
        <v>0</v>
      </c>
    </row>
    <row r="260" spans="1:37" ht="12.6" customHeight="1" x14ac:dyDescent="0.15">
      <c r="A260" s="9">
        <v>2693</v>
      </c>
      <c r="B260" s="2" t="s">
        <v>1191</v>
      </c>
      <c r="C260" s="2" t="s">
        <v>579</v>
      </c>
      <c r="D260" s="2" t="s">
        <v>673</v>
      </c>
      <c r="E260" s="10" t="s">
        <v>77</v>
      </c>
      <c r="F260" s="11" t="s">
        <v>1192</v>
      </c>
      <c r="G260" s="2">
        <v>259</v>
      </c>
      <c r="H260" s="153">
        <f t="shared" si="20"/>
        <v>50000</v>
      </c>
      <c r="I260" s="23"/>
      <c r="J260" s="158">
        <f>IFERROR(INDEX(単価!D$3:G$16,MATCH(D260,単価!B$3:B$16,0),1+((I260&gt;29)+(I260&gt;59)+(I260&gt;89))*INDEX(単価!A:A,MATCH(D260,単価!B:B,0))),0)</f>
        <v>50000</v>
      </c>
      <c r="K260" s="153" t="str">
        <f>IFERROR(INDEX(単価!C:C,MATCH(D260,単価!B:B,0))&amp;IF(INDEX(単価!A:A,MATCH(D260,単価!B:B,0))=1,"（"&amp;INDEX(単価!D$2:G$2,1,1+(I260&gt;29)+(I260&gt;59)+(I260&gt;89))&amp;"）",""),D260)</f>
        <v>居宅介護</v>
      </c>
      <c r="L260" s="2">
        <f t="shared" ca="1" si="21"/>
        <v>2692</v>
      </c>
      <c r="M260" s="14">
        <f>IF(OR(ISERROR(FIND(DBCS(検索!C$3),DBCS(B260))),検索!C$3=""),0,1)</f>
        <v>0</v>
      </c>
      <c r="N260" s="15">
        <f>IF(OR(ISERROR(FIND(DBCS(検索!D$3),DBCS(C260))),検索!D$3=""),0,1)</f>
        <v>0</v>
      </c>
      <c r="O260" s="15">
        <f>IF(OR(ISERROR(FIND(検索!E$3,D260)),検索!E$3=""),0,1)</f>
        <v>0</v>
      </c>
      <c r="P260" s="13">
        <f>IF(OR(ISERROR(FIND(検索!F$3,E260)),検索!F$3=""),0,1)</f>
        <v>0</v>
      </c>
      <c r="Q260" s="13">
        <f>IF(OR(ISERROR(FIND(検索!G$3,F260)),検索!G$3=""),0,1)</f>
        <v>0</v>
      </c>
      <c r="R260" s="13">
        <f>IF(OR(検索!J$3="00000",M260&amp;N260&amp;O260&amp;P260&amp;Q260&lt;&gt;検索!J$3),0,1)</f>
        <v>0</v>
      </c>
      <c r="S260" s="13">
        <f t="shared" si="22"/>
        <v>0</v>
      </c>
      <c r="T260" s="14">
        <f>IF(OR(ISERROR(FIND(DBCS(検索!C$5),DBCS(B260))),検索!C$5=""),0,1)</f>
        <v>0</v>
      </c>
      <c r="U260" s="15">
        <f>IF(OR(ISERROR(FIND(DBCS(検索!D$5),DBCS(C260))),検索!D$5=""),0,1)</f>
        <v>0</v>
      </c>
      <c r="V260" s="15">
        <f>IF(OR(ISERROR(FIND(検索!E$5,D260)),検索!E$5=""),0,1)</f>
        <v>0</v>
      </c>
      <c r="W260" s="15">
        <f>IF(OR(ISERROR(FIND(検索!F$5,E260)),検索!F$5=""),0,1)</f>
        <v>0</v>
      </c>
      <c r="X260" s="15">
        <f>IF(OR(ISERROR(FIND(検索!G$5,F260)),検索!G$5=""),0,1)</f>
        <v>0</v>
      </c>
      <c r="Y260" s="13">
        <f>IF(OR(検索!J$5="00000",T260&amp;U260&amp;V260&amp;W260&amp;X260&lt;&gt;検索!J$5),0,1)</f>
        <v>0</v>
      </c>
      <c r="Z260" s="16">
        <f t="shared" si="23"/>
        <v>0</v>
      </c>
      <c r="AA260" s="13">
        <f>IF(OR(ISERROR(FIND(DBCS(検索!C$7),DBCS(B260))),検索!C$7=""),0,1)</f>
        <v>0</v>
      </c>
      <c r="AB260" s="13">
        <f>IF(OR(ISERROR(FIND(DBCS(検索!D$7),DBCS(C260))),検索!D$7=""),0,1)</f>
        <v>0</v>
      </c>
      <c r="AC260" s="13">
        <f>IF(OR(ISERROR(FIND(検索!E$7,D260)),検索!E$7=""),0,1)</f>
        <v>0</v>
      </c>
      <c r="AD260" s="13">
        <f>IF(OR(ISERROR(FIND(検索!F$7,E260)),検索!F$7=""),0,1)</f>
        <v>0</v>
      </c>
      <c r="AE260" s="13">
        <f>IF(OR(ISERROR(FIND(検索!G$7,F260)),検索!G$7=""),0,1)</f>
        <v>0</v>
      </c>
      <c r="AF260" s="15">
        <f>IF(OR(検索!J$7="00000",AA260&amp;AB260&amp;AC260&amp;AD260&amp;AE260&lt;&gt;検索!J$7),0,1)</f>
        <v>0</v>
      </c>
      <c r="AG260" s="16">
        <f t="shared" si="24"/>
        <v>0</v>
      </c>
      <c r="AH260" s="13">
        <f>IF(検索!K$3=0,R260,S260)</f>
        <v>0</v>
      </c>
      <c r="AI260" s="13">
        <f>IF(検索!K$5=0,Y260,Z260)</f>
        <v>0</v>
      </c>
      <c r="AJ260" s="13">
        <f>IF(検索!K$7=0,AF260,AG260)</f>
        <v>0</v>
      </c>
      <c r="AK260" s="20">
        <f>IF(IF(検索!J$5="00000",AH260,IF(検索!K$4=0,AH260+AI260,AH260*AI260)*IF(AND(検索!K$6=1,検索!J$7&lt;&gt;"00000"),AJ260,1)+IF(AND(検索!K$6=0,検索!J$7&lt;&gt;"00000"),AJ260,0))&gt;0,MAX($AK$2:AK259)+1,0)</f>
        <v>0</v>
      </c>
    </row>
    <row r="261" spans="1:37" ht="12.6" customHeight="1" x14ac:dyDescent="0.15">
      <c r="A261" s="9">
        <v>2706</v>
      </c>
      <c r="B261" s="2" t="s">
        <v>1193</v>
      </c>
      <c r="C261" s="2" t="s">
        <v>480</v>
      </c>
      <c r="D261" s="2" t="s">
        <v>673</v>
      </c>
      <c r="E261" s="10" t="s">
        <v>151</v>
      </c>
      <c r="F261" s="11" t="s">
        <v>1194</v>
      </c>
      <c r="G261" s="2">
        <v>260</v>
      </c>
      <c r="H261" s="153">
        <f t="shared" si="20"/>
        <v>50000</v>
      </c>
      <c r="I261" s="23"/>
      <c r="J261" s="158">
        <f>IFERROR(INDEX(単価!D$3:G$16,MATCH(D261,単価!B$3:B$16,0),1+((I261&gt;29)+(I261&gt;59)+(I261&gt;89))*INDEX(単価!A:A,MATCH(D261,単価!B:B,0))),0)</f>
        <v>50000</v>
      </c>
      <c r="K261" s="153" t="str">
        <f>IFERROR(INDEX(単価!C:C,MATCH(D261,単価!B:B,0))&amp;IF(INDEX(単価!A:A,MATCH(D261,単価!B:B,0))=1,"（"&amp;INDEX(単価!D$2:G$2,1,1+(I261&gt;29)+(I261&gt;59)+(I261&gt;89))&amp;"）",""),D261)</f>
        <v>居宅介護</v>
      </c>
      <c r="L261" s="2">
        <f t="shared" ca="1" si="21"/>
        <v>2707</v>
      </c>
      <c r="M261" s="14">
        <f>IF(OR(ISERROR(FIND(DBCS(検索!C$3),DBCS(B261))),検索!C$3=""),0,1)</f>
        <v>0</v>
      </c>
      <c r="N261" s="15">
        <f>IF(OR(ISERROR(FIND(DBCS(検索!D$3),DBCS(C261))),検索!D$3=""),0,1)</f>
        <v>0</v>
      </c>
      <c r="O261" s="15">
        <f>IF(OR(ISERROR(FIND(検索!E$3,D261)),検索!E$3=""),0,1)</f>
        <v>0</v>
      </c>
      <c r="P261" s="13">
        <f>IF(OR(ISERROR(FIND(検索!F$3,E261)),検索!F$3=""),0,1)</f>
        <v>0</v>
      </c>
      <c r="Q261" s="13">
        <f>IF(OR(ISERROR(FIND(検索!G$3,F261)),検索!G$3=""),0,1)</f>
        <v>0</v>
      </c>
      <c r="R261" s="13">
        <f>IF(OR(検索!J$3="00000",M261&amp;N261&amp;O261&amp;P261&amp;Q261&lt;&gt;検索!J$3),0,1)</f>
        <v>0</v>
      </c>
      <c r="S261" s="13">
        <f t="shared" si="22"/>
        <v>0</v>
      </c>
      <c r="T261" s="14">
        <f>IF(OR(ISERROR(FIND(DBCS(検索!C$5),DBCS(B261))),検索!C$5=""),0,1)</f>
        <v>0</v>
      </c>
      <c r="U261" s="15">
        <f>IF(OR(ISERROR(FIND(DBCS(検索!D$5),DBCS(C261))),検索!D$5=""),0,1)</f>
        <v>0</v>
      </c>
      <c r="V261" s="15">
        <f>IF(OR(ISERROR(FIND(検索!E$5,D261)),検索!E$5=""),0,1)</f>
        <v>0</v>
      </c>
      <c r="W261" s="15">
        <f>IF(OR(ISERROR(FIND(検索!F$5,E261)),検索!F$5=""),0,1)</f>
        <v>0</v>
      </c>
      <c r="X261" s="15">
        <f>IF(OR(ISERROR(FIND(検索!G$5,F261)),検索!G$5=""),0,1)</f>
        <v>0</v>
      </c>
      <c r="Y261" s="13">
        <f>IF(OR(検索!J$5="00000",T261&amp;U261&amp;V261&amp;W261&amp;X261&lt;&gt;検索!J$5),0,1)</f>
        <v>0</v>
      </c>
      <c r="Z261" s="16">
        <f t="shared" si="23"/>
        <v>0</v>
      </c>
      <c r="AA261" s="13">
        <f>IF(OR(ISERROR(FIND(DBCS(検索!C$7),DBCS(B261))),検索!C$7=""),0,1)</f>
        <v>0</v>
      </c>
      <c r="AB261" s="13">
        <f>IF(OR(ISERROR(FIND(DBCS(検索!D$7),DBCS(C261))),検索!D$7=""),0,1)</f>
        <v>0</v>
      </c>
      <c r="AC261" s="13">
        <f>IF(OR(ISERROR(FIND(検索!E$7,D261)),検索!E$7=""),0,1)</f>
        <v>0</v>
      </c>
      <c r="AD261" s="13">
        <f>IF(OR(ISERROR(FIND(検索!F$7,E261)),検索!F$7=""),0,1)</f>
        <v>0</v>
      </c>
      <c r="AE261" s="13">
        <f>IF(OR(ISERROR(FIND(検索!G$7,F261)),検索!G$7=""),0,1)</f>
        <v>0</v>
      </c>
      <c r="AF261" s="15">
        <f>IF(OR(検索!J$7="00000",AA261&amp;AB261&amp;AC261&amp;AD261&amp;AE261&lt;&gt;検索!J$7),0,1)</f>
        <v>0</v>
      </c>
      <c r="AG261" s="16">
        <f t="shared" si="24"/>
        <v>0</v>
      </c>
      <c r="AH261" s="13">
        <f>IF(検索!K$3=0,R261,S261)</f>
        <v>0</v>
      </c>
      <c r="AI261" s="13">
        <f>IF(検索!K$5=0,Y261,Z261)</f>
        <v>0</v>
      </c>
      <c r="AJ261" s="13">
        <f>IF(検索!K$7=0,AF261,AG261)</f>
        <v>0</v>
      </c>
      <c r="AK261" s="20">
        <f>IF(IF(検索!J$5="00000",AH261,IF(検索!K$4=0,AH261+AI261,AH261*AI261)*IF(AND(検索!K$6=1,検索!J$7&lt;&gt;"00000"),AJ261,1)+IF(AND(検索!K$6=0,検索!J$7&lt;&gt;"00000"),AJ261,0))&gt;0,MAX($AK$2:AK260)+1,0)</f>
        <v>0</v>
      </c>
    </row>
    <row r="262" spans="1:37" ht="12.6" customHeight="1" x14ac:dyDescent="0.15">
      <c r="A262" s="9">
        <v>2711</v>
      </c>
      <c r="B262" s="2" t="s">
        <v>848</v>
      </c>
      <c r="C262" s="2" t="s">
        <v>619</v>
      </c>
      <c r="D262" s="2" t="s">
        <v>673</v>
      </c>
      <c r="E262" s="10" t="s">
        <v>49</v>
      </c>
      <c r="F262" s="11" t="s">
        <v>1195</v>
      </c>
      <c r="G262" s="2">
        <v>261</v>
      </c>
      <c r="H262" s="153">
        <f t="shared" si="20"/>
        <v>100000</v>
      </c>
      <c r="I262" s="23"/>
      <c r="J262" s="158">
        <f>IFERROR(INDEX(単価!D$3:G$16,MATCH(D262,単価!B$3:B$16,0),1+((I262&gt;29)+(I262&gt;59)+(I262&gt;89))*INDEX(単価!A:A,MATCH(D262,単価!B:B,0))),0)</f>
        <v>50000</v>
      </c>
      <c r="K262" s="153" t="str">
        <f>IFERROR(INDEX(単価!C:C,MATCH(D262,単価!B:B,0))&amp;IF(INDEX(単価!A:A,MATCH(D262,単価!B:B,0))=1,"（"&amp;INDEX(単価!D$2:G$2,1,1+(I262&gt;29)+(I262&gt;59)+(I262&gt;89))&amp;"）",""),D262)</f>
        <v>居宅介護</v>
      </c>
      <c r="L262" s="2">
        <f t="shared" ca="1" si="21"/>
        <v>2713</v>
      </c>
      <c r="M262" s="14">
        <f>IF(OR(ISERROR(FIND(DBCS(検索!C$3),DBCS(B262))),検索!C$3=""),0,1)</f>
        <v>0</v>
      </c>
      <c r="N262" s="15">
        <f>IF(OR(ISERROR(FIND(DBCS(検索!D$3),DBCS(C262))),検索!D$3=""),0,1)</f>
        <v>0</v>
      </c>
      <c r="O262" s="15">
        <f>IF(OR(ISERROR(FIND(検索!E$3,D262)),検索!E$3=""),0,1)</f>
        <v>0</v>
      </c>
      <c r="P262" s="13">
        <f>IF(OR(ISERROR(FIND(検索!F$3,E262)),検索!F$3=""),0,1)</f>
        <v>0</v>
      </c>
      <c r="Q262" s="13">
        <f>IF(OR(ISERROR(FIND(検索!G$3,F262)),検索!G$3=""),0,1)</f>
        <v>0</v>
      </c>
      <c r="R262" s="13">
        <f>IF(OR(検索!J$3="00000",M262&amp;N262&amp;O262&amp;P262&amp;Q262&lt;&gt;検索!J$3),0,1)</f>
        <v>0</v>
      </c>
      <c r="S262" s="13">
        <f t="shared" si="22"/>
        <v>0</v>
      </c>
      <c r="T262" s="14">
        <f>IF(OR(ISERROR(FIND(DBCS(検索!C$5),DBCS(B262))),検索!C$5=""),0,1)</f>
        <v>0</v>
      </c>
      <c r="U262" s="15">
        <f>IF(OR(ISERROR(FIND(DBCS(検索!D$5),DBCS(C262))),検索!D$5=""),0,1)</f>
        <v>0</v>
      </c>
      <c r="V262" s="15">
        <f>IF(OR(ISERROR(FIND(検索!E$5,D262)),検索!E$5=""),0,1)</f>
        <v>0</v>
      </c>
      <c r="W262" s="15">
        <f>IF(OR(ISERROR(FIND(検索!F$5,E262)),検索!F$5=""),0,1)</f>
        <v>0</v>
      </c>
      <c r="X262" s="15">
        <f>IF(OR(ISERROR(FIND(検索!G$5,F262)),検索!G$5=""),0,1)</f>
        <v>0</v>
      </c>
      <c r="Y262" s="13">
        <f>IF(OR(検索!J$5="00000",T262&amp;U262&amp;V262&amp;W262&amp;X262&lt;&gt;検索!J$5),0,1)</f>
        <v>0</v>
      </c>
      <c r="Z262" s="16">
        <f t="shared" si="23"/>
        <v>0</v>
      </c>
      <c r="AA262" s="13">
        <f>IF(OR(ISERROR(FIND(DBCS(検索!C$7),DBCS(B262))),検索!C$7=""),0,1)</f>
        <v>0</v>
      </c>
      <c r="AB262" s="13">
        <f>IF(OR(ISERROR(FIND(DBCS(検索!D$7),DBCS(C262))),検索!D$7=""),0,1)</f>
        <v>0</v>
      </c>
      <c r="AC262" s="13">
        <f>IF(OR(ISERROR(FIND(検索!E$7,D262)),検索!E$7=""),0,1)</f>
        <v>0</v>
      </c>
      <c r="AD262" s="13">
        <f>IF(OR(ISERROR(FIND(検索!F$7,E262)),検索!F$7=""),0,1)</f>
        <v>0</v>
      </c>
      <c r="AE262" s="13">
        <f>IF(OR(ISERROR(FIND(検索!G$7,F262)),検索!G$7=""),0,1)</f>
        <v>0</v>
      </c>
      <c r="AF262" s="15">
        <f>IF(OR(検索!J$7="00000",AA262&amp;AB262&amp;AC262&amp;AD262&amp;AE262&lt;&gt;検索!J$7),0,1)</f>
        <v>0</v>
      </c>
      <c r="AG262" s="16">
        <f t="shared" si="24"/>
        <v>0</v>
      </c>
      <c r="AH262" s="13">
        <f>IF(検索!K$3=0,R262,S262)</f>
        <v>0</v>
      </c>
      <c r="AI262" s="13">
        <f>IF(検索!K$5=0,Y262,Z262)</f>
        <v>0</v>
      </c>
      <c r="AJ262" s="13">
        <f>IF(検索!K$7=0,AF262,AG262)</f>
        <v>0</v>
      </c>
      <c r="AK262" s="20">
        <f>IF(IF(検索!J$5="00000",AH262,IF(検索!K$4=0,AH262+AI262,AH262*AI262)*IF(AND(検索!K$6=1,検索!J$7&lt;&gt;"00000"),AJ262,1)+IF(AND(検索!K$6=0,検索!J$7&lt;&gt;"00000"),AJ262,0))&gt;0,MAX($AK$2:AK261)+1,0)</f>
        <v>0</v>
      </c>
    </row>
    <row r="263" spans="1:37" ht="12.6" customHeight="1" x14ac:dyDescent="0.15">
      <c r="A263" s="9">
        <v>2726</v>
      </c>
      <c r="B263" s="2" t="s">
        <v>1196</v>
      </c>
      <c r="C263" s="2" t="s">
        <v>632</v>
      </c>
      <c r="D263" s="2" t="s">
        <v>673</v>
      </c>
      <c r="E263" s="10" t="s">
        <v>84</v>
      </c>
      <c r="F263" s="11" t="s">
        <v>1105</v>
      </c>
      <c r="G263" s="2">
        <v>262</v>
      </c>
      <c r="H263" s="153">
        <f t="shared" si="20"/>
        <v>50000</v>
      </c>
      <c r="I263" s="23"/>
      <c r="J263" s="158">
        <f>IFERROR(INDEX(単価!D$3:G$16,MATCH(D263,単価!B$3:B$16,0),1+((I263&gt;29)+(I263&gt;59)+(I263&gt;89))*INDEX(単価!A:A,MATCH(D263,単価!B:B,0))),0)</f>
        <v>50000</v>
      </c>
      <c r="K263" s="153" t="str">
        <f>IFERROR(INDEX(単価!C:C,MATCH(D263,単価!B:B,0))&amp;IF(INDEX(単価!A:A,MATCH(D263,単価!B:B,0))=1,"（"&amp;INDEX(単価!D$2:G$2,1,1+(I263&gt;29)+(I263&gt;59)+(I263&gt;89))&amp;"）",""),D263)</f>
        <v>居宅介護</v>
      </c>
      <c r="L263" s="2">
        <f t="shared" ca="1" si="21"/>
        <v>2726</v>
      </c>
      <c r="M263" s="14">
        <f>IF(OR(ISERROR(FIND(DBCS(検索!C$3),DBCS(B263))),検索!C$3=""),0,1)</f>
        <v>0</v>
      </c>
      <c r="N263" s="15">
        <f>IF(OR(ISERROR(FIND(DBCS(検索!D$3),DBCS(C263))),検索!D$3=""),0,1)</f>
        <v>0</v>
      </c>
      <c r="O263" s="15">
        <f>IF(OR(ISERROR(FIND(検索!E$3,D263)),検索!E$3=""),0,1)</f>
        <v>0</v>
      </c>
      <c r="P263" s="13">
        <f>IF(OR(ISERROR(FIND(検索!F$3,E263)),検索!F$3=""),0,1)</f>
        <v>0</v>
      </c>
      <c r="Q263" s="13">
        <f>IF(OR(ISERROR(FIND(検索!G$3,F263)),検索!G$3=""),0,1)</f>
        <v>0</v>
      </c>
      <c r="R263" s="13">
        <f>IF(OR(検索!J$3="00000",M263&amp;N263&amp;O263&amp;P263&amp;Q263&lt;&gt;検索!J$3),0,1)</f>
        <v>0</v>
      </c>
      <c r="S263" s="13">
        <f t="shared" si="22"/>
        <v>0</v>
      </c>
      <c r="T263" s="14">
        <f>IF(OR(ISERROR(FIND(DBCS(検索!C$5),DBCS(B263))),検索!C$5=""),0,1)</f>
        <v>0</v>
      </c>
      <c r="U263" s="15">
        <f>IF(OR(ISERROR(FIND(DBCS(検索!D$5),DBCS(C263))),検索!D$5=""),0,1)</f>
        <v>0</v>
      </c>
      <c r="V263" s="15">
        <f>IF(OR(ISERROR(FIND(検索!E$5,D263)),検索!E$5=""),0,1)</f>
        <v>0</v>
      </c>
      <c r="W263" s="15">
        <f>IF(OR(ISERROR(FIND(検索!F$5,E263)),検索!F$5=""),0,1)</f>
        <v>0</v>
      </c>
      <c r="X263" s="15">
        <f>IF(OR(ISERROR(FIND(検索!G$5,F263)),検索!G$5=""),0,1)</f>
        <v>0</v>
      </c>
      <c r="Y263" s="13">
        <f>IF(OR(検索!J$5="00000",T263&amp;U263&amp;V263&amp;W263&amp;X263&lt;&gt;検索!J$5),0,1)</f>
        <v>0</v>
      </c>
      <c r="Z263" s="16">
        <f t="shared" si="23"/>
        <v>0</v>
      </c>
      <c r="AA263" s="13">
        <f>IF(OR(ISERROR(FIND(DBCS(検索!C$7),DBCS(B263))),検索!C$7=""),0,1)</f>
        <v>0</v>
      </c>
      <c r="AB263" s="13">
        <f>IF(OR(ISERROR(FIND(DBCS(検索!D$7),DBCS(C263))),検索!D$7=""),0,1)</f>
        <v>0</v>
      </c>
      <c r="AC263" s="13">
        <f>IF(OR(ISERROR(FIND(検索!E$7,D263)),検索!E$7=""),0,1)</f>
        <v>0</v>
      </c>
      <c r="AD263" s="13">
        <f>IF(OR(ISERROR(FIND(検索!F$7,E263)),検索!F$7=""),0,1)</f>
        <v>0</v>
      </c>
      <c r="AE263" s="13">
        <f>IF(OR(ISERROR(FIND(検索!G$7,F263)),検索!G$7=""),0,1)</f>
        <v>0</v>
      </c>
      <c r="AF263" s="15">
        <f>IF(OR(検索!J$7="00000",AA263&amp;AB263&amp;AC263&amp;AD263&amp;AE263&lt;&gt;検索!J$7),0,1)</f>
        <v>0</v>
      </c>
      <c r="AG263" s="16">
        <f t="shared" si="24"/>
        <v>0</v>
      </c>
      <c r="AH263" s="13">
        <f>IF(検索!K$3=0,R263,S263)</f>
        <v>0</v>
      </c>
      <c r="AI263" s="13">
        <f>IF(検索!K$5=0,Y263,Z263)</f>
        <v>0</v>
      </c>
      <c r="AJ263" s="13">
        <f>IF(検索!K$7=0,AF263,AG263)</f>
        <v>0</v>
      </c>
      <c r="AK263" s="20">
        <f>IF(IF(検索!J$5="00000",AH263,IF(検索!K$4=0,AH263+AI263,AH263*AI263)*IF(AND(検索!K$6=1,検索!J$7&lt;&gt;"00000"),AJ263,1)+IF(AND(検索!K$6=0,検索!J$7&lt;&gt;"00000"),AJ263,0))&gt;0,MAX($AK$2:AK262)+1,0)</f>
        <v>0</v>
      </c>
    </row>
    <row r="264" spans="1:37" ht="12.6" customHeight="1" x14ac:dyDescent="0.15">
      <c r="A264" s="9">
        <v>2738</v>
      </c>
      <c r="B264" s="2" t="s">
        <v>1197</v>
      </c>
      <c r="C264" s="2" t="s">
        <v>618</v>
      </c>
      <c r="D264" s="2" t="s">
        <v>673</v>
      </c>
      <c r="E264" s="10" t="s">
        <v>130</v>
      </c>
      <c r="F264" s="11" t="s">
        <v>1198</v>
      </c>
      <c r="G264" s="2">
        <v>263</v>
      </c>
      <c r="H264" s="153">
        <f t="shared" si="20"/>
        <v>50000</v>
      </c>
      <c r="I264" s="23"/>
      <c r="J264" s="158">
        <f>IFERROR(INDEX(単価!D$3:G$16,MATCH(D264,単価!B$3:B$16,0),1+((I264&gt;29)+(I264&gt;59)+(I264&gt;89))*INDEX(単価!A:A,MATCH(D264,単価!B:B,0))),0)</f>
        <v>50000</v>
      </c>
      <c r="K264" s="153" t="str">
        <f>IFERROR(INDEX(単価!C:C,MATCH(D264,単価!B:B,0))&amp;IF(INDEX(単価!A:A,MATCH(D264,単価!B:B,0))=1,"（"&amp;INDEX(単価!D$2:G$2,1,1+(I264&gt;29)+(I264&gt;59)+(I264&gt;89))&amp;"）",""),D264)</f>
        <v>居宅介護</v>
      </c>
      <c r="L264" s="2">
        <f t="shared" ca="1" si="21"/>
        <v>2738</v>
      </c>
      <c r="M264" s="14">
        <f>IF(OR(ISERROR(FIND(DBCS(検索!C$3),DBCS(B264))),検索!C$3=""),0,1)</f>
        <v>0</v>
      </c>
      <c r="N264" s="15">
        <f>IF(OR(ISERROR(FIND(DBCS(検索!D$3),DBCS(C264))),検索!D$3=""),0,1)</f>
        <v>0</v>
      </c>
      <c r="O264" s="15">
        <f>IF(OR(ISERROR(FIND(検索!E$3,D264)),検索!E$3=""),0,1)</f>
        <v>0</v>
      </c>
      <c r="P264" s="13">
        <f>IF(OR(ISERROR(FIND(検索!F$3,E264)),検索!F$3=""),0,1)</f>
        <v>0</v>
      </c>
      <c r="Q264" s="13">
        <f>IF(OR(ISERROR(FIND(検索!G$3,F264)),検索!G$3=""),0,1)</f>
        <v>0</v>
      </c>
      <c r="R264" s="13">
        <f>IF(OR(検索!J$3="00000",M264&amp;N264&amp;O264&amp;P264&amp;Q264&lt;&gt;検索!J$3),0,1)</f>
        <v>0</v>
      </c>
      <c r="S264" s="13">
        <f t="shared" si="22"/>
        <v>0</v>
      </c>
      <c r="T264" s="14">
        <f>IF(OR(ISERROR(FIND(DBCS(検索!C$5),DBCS(B264))),検索!C$5=""),0,1)</f>
        <v>0</v>
      </c>
      <c r="U264" s="15">
        <f>IF(OR(ISERROR(FIND(DBCS(検索!D$5),DBCS(C264))),検索!D$5=""),0,1)</f>
        <v>0</v>
      </c>
      <c r="V264" s="15">
        <f>IF(OR(ISERROR(FIND(検索!E$5,D264)),検索!E$5=""),0,1)</f>
        <v>0</v>
      </c>
      <c r="W264" s="15">
        <f>IF(OR(ISERROR(FIND(検索!F$5,E264)),検索!F$5=""),0,1)</f>
        <v>0</v>
      </c>
      <c r="X264" s="15">
        <f>IF(OR(ISERROR(FIND(検索!G$5,F264)),検索!G$5=""),0,1)</f>
        <v>0</v>
      </c>
      <c r="Y264" s="13">
        <f>IF(OR(検索!J$5="00000",T264&amp;U264&amp;V264&amp;W264&amp;X264&lt;&gt;検索!J$5),0,1)</f>
        <v>0</v>
      </c>
      <c r="Z264" s="16">
        <f t="shared" si="23"/>
        <v>0</v>
      </c>
      <c r="AA264" s="13">
        <f>IF(OR(ISERROR(FIND(DBCS(検索!C$7),DBCS(B264))),検索!C$7=""),0,1)</f>
        <v>0</v>
      </c>
      <c r="AB264" s="13">
        <f>IF(OR(ISERROR(FIND(DBCS(検索!D$7),DBCS(C264))),検索!D$7=""),0,1)</f>
        <v>0</v>
      </c>
      <c r="AC264" s="13">
        <f>IF(OR(ISERROR(FIND(検索!E$7,D264)),検索!E$7=""),0,1)</f>
        <v>0</v>
      </c>
      <c r="AD264" s="13">
        <f>IF(OR(ISERROR(FIND(検索!F$7,E264)),検索!F$7=""),0,1)</f>
        <v>0</v>
      </c>
      <c r="AE264" s="13">
        <f>IF(OR(ISERROR(FIND(検索!G$7,F264)),検索!G$7=""),0,1)</f>
        <v>0</v>
      </c>
      <c r="AF264" s="15">
        <f>IF(OR(検索!J$7="00000",AA264&amp;AB264&amp;AC264&amp;AD264&amp;AE264&lt;&gt;検索!J$7),0,1)</f>
        <v>0</v>
      </c>
      <c r="AG264" s="16">
        <f t="shared" si="24"/>
        <v>0</v>
      </c>
      <c r="AH264" s="13">
        <f>IF(検索!K$3=0,R264,S264)</f>
        <v>0</v>
      </c>
      <c r="AI264" s="13">
        <f>IF(検索!K$5=0,Y264,Z264)</f>
        <v>0</v>
      </c>
      <c r="AJ264" s="13">
        <f>IF(検索!K$7=0,AF264,AG264)</f>
        <v>0</v>
      </c>
      <c r="AK264" s="20">
        <f>IF(IF(検索!J$5="00000",AH264,IF(検索!K$4=0,AH264+AI264,AH264*AI264)*IF(AND(検索!K$6=1,検索!J$7&lt;&gt;"00000"),AJ264,1)+IF(AND(検索!K$6=0,検索!J$7&lt;&gt;"00000"),AJ264,0))&gt;0,MAX($AK$2:AK263)+1,0)</f>
        <v>0</v>
      </c>
    </row>
    <row r="265" spans="1:37" ht="12.6" customHeight="1" x14ac:dyDescent="0.15">
      <c r="A265" s="9">
        <v>2747</v>
      </c>
      <c r="B265" s="2" t="s">
        <v>1199</v>
      </c>
      <c r="C265" s="2" t="s">
        <v>520</v>
      </c>
      <c r="D265" s="2" t="s">
        <v>673</v>
      </c>
      <c r="E265" s="10" t="s">
        <v>74</v>
      </c>
      <c r="F265" s="11" t="s">
        <v>1200</v>
      </c>
      <c r="G265" s="2">
        <v>264</v>
      </c>
      <c r="H265" s="153">
        <f t="shared" si="20"/>
        <v>50000</v>
      </c>
      <c r="I265" s="23"/>
      <c r="J265" s="158">
        <f>IFERROR(INDEX(単価!D$3:G$16,MATCH(D265,単価!B$3:B$16,0),1+((I265&gt;29)+(I265&gt;59)+(I265&gt;89))*INDEX(単価!A:A,MATCH(D265,単価!B:B,0))),0)</f>
        <v>50000</v>
      </c>
      <c r="K265" s="153" t="str">
        <f>IFERROR(INDEX(単価!C:C,MATCH(D265,単価!B:B,0))&amp;IF(INDEX(単価!A:A,MATCH(D265,単価!B:B,0))=1,"（"&amp;INDEX(単価!D$2:G$2,1,1+(I265&gt;29)+(I265&gt;59)+(I265&gt;89))&amp;"）",""),D265)</f>
        <v>居宅介護</v>
      </c>
      <c r="L265" s="2">
        <f t="shared" ca="1" si="21"/>
        <v>2741</v>
      </c>
      <c r="M265" s="14">
        <f>IF(OR(ISERROR(FIND(DBCS(検索!C$3),DBCS(B265))),検索!C$3=""),0,1)</f>
        <v>0</v>
      </c>
      <c r="N265" s="15">
        <f>IF(OR(ISERROR(FIND(DBCS(検索!D$3),DBCS(C265))),検索!D$3=""),0,1)</f>
        <v>0</v>
      </c>
      <c r="O265" s="15">
        <f>IF(OR(ISERROR(FIND(検索!E$3,D265)),検索!E$3=""),0,1)</f>
        <v>0</v>
      </c>
      <c r="P265" s="13">
        <f>IF(OR(ISERROR(FIND(検索!F$3,E265)),検索!F$3=""),0,1)</f>
        <v>0</v>
      </c>
      <c r="Q265" s="13">
        <f>IF(OR(ISERROR(FIND(検索!G$3,F265)),検索!G$3=""),0,1)</f>
        <v>0</v>
      </c>
      <c r="R265" s="13">
        <f>IF(OR(検索!J$3="00000",M265&amp;N265&amp;O265&amp;P265&amp;Q265&lt;&gt;検索!J$3),0,1)</f>
        <v>0</v>
      </c>
      <c r="S265" s="13">
        <f t="shared" si="22"/>
        <v>0</v>
      </c>
      <c r="T265" s="14">
        <f>IF(OR(ISERROR(FIND(DBCS(検索!C$5),DBCS(B265))),検索!C$5=""),0,1)</f>
        <v>0</v>
      </c>
      <c r="U265" s="15">
        <f>IF(OR(ISERROR(FIND(DBCS(検索!D$5),DBCS(C265))),検索!D$5=""),0,1)</f>
        <v>0</v>
      </c>
      <c r="V265" s="15">
        <f>IF(OR(ISERROR(FIND(検索!E$5,D265)),検索!E$5=""),0,1)</f>
        <v>0</v>
      </c>
      <c r="W265" s="15">
        <f>IF(OR(ISERROR(FIND(検索!F$5,E265)),検索!F$5=""),0,1)</f>
        <v>0</v>
      </c>
      <c r="X265" s="15">
        <f>IF(OR(ISERROR(FIND(検索!G$5,F265)),検索!G$5=""),0,1)</f>
        <v>0</v>
      </c>
      <c r="Y265" s="13">
        <f>IF(OR(検索!J$5="00000",T265&amp;U265&amp;V265&amp;W265&amp;X265&lt;&gt;検索!J$5),0,1)</f>
        <v>0</v>
      </c>
      <c r="Z265" s="16">
        <f t="shared" si="23"/>
        <v>0</v>
      </c>
      <c r="AA265" s="13">
        <f>IF(OR(ISERROR(FIND(DBCS(検索!C$7),DBCS(B265))),検索!C$7=""),0,1)</f>
        <v>0</v>
      </c>
      <c r="AB265" s="13">
        <f>IF(OR(ISERROR(FIND(DBCS(検索!D$7),DBCS(C265))),検索!D$7=""),0,1)</f>
        <v>0</v>
      </c>
      <c r="AC265" s="13">
        <f>IF(OR(ISERROR(FIND(検索!E$7,D265)),検索!E$7=""),0,1)</f>
        <v>0</v>
      </c>
      <c r="AD265" s="13">
        <f>IF(OR(ISERROR(FIND(検索!F$7,E265)),検索!F$7=""),0,1)</f>
        <v>0</v>
      </c>
      <c r="AE265" s="13">
        <f>IF(OR(ISERROR(FIND(検索!G$7,F265)),検索!G$7=""),0,1)</f>
        <v>0</v>
      </c>
      <c r="AF265" s="15">
        <f>IF(OR(検索!J$7="00000",AA265&amp;AB265&amp;AC265&amp;AD265&amp;AE265&lt;&gt;検索!J$7),0,1)</f>
        <v>0</v>
      </c>
      <c r="AG265" s="16">
        <f t="shared" si="24"/>
        <v>0</v>
      </c>
      <c r="AH265" s="13">
        <f>IF(検索!K$3=0,R265,S265)</f>
        <v>0</v>
      </c>
      <c r="AI265" s="13">
        <f>IF(検索!K$5=0,Y265,Z265)</f>
        <v>0</v>
      </c>
      <c r="AJ265" s="13">
        <f>IF(検索!K$7=0,AF265,AG265)</f>
        <v>0</v>
      </c>
      <c r="AK265" s="20">
        <f>IF(IF(検索!J$5="00000",AH265,IF(検索!K$4=0,AH265+AI265,AH265*AI265)*IF(AND(検索!K$6=1,検索!J$7&lt;&gt;"00000"),AJ265,1)+IF(AND(検索!K$6=0,検索!J$7&lt;&gt;"00000"),AJ265,0))&gt;0,MAX($AK$2:AK264)+1,0)</f>
        <v>0</v>
      </c>
    </row>
    <row r="266" spans="1:37" ht="12.6" customHeight="1" x14ac:dyDescent="0.15">
      <c r="A266" s="9">
        <v>2751</v>
      </c>
      <c r="B266" s="2" t="s">
        <v>1201</v>
      </c>
      <c r="C266" s="2" t="s">
        <v>415</v>
      </c>
      <c r="D266" s="2" t="s">
        <v>673</v>
      </c>
      <c r="E266" s="10" t="s">
        <v>120</v>
      </c>
      <c r="F266" s="11" t="s">
        <v>1202</v>
      </c>
      <c r="G266" s="2">
        <v>265</v>
      </c>
      <c r="H266" s="153">
        <f t="shared" si="20"/>
        <v>50000</v>
      </c>
      <c r="I266" s="23"/>
      <c r="J266" s="158">
        <f>IFERROR(INDEX(単価!D$3:G$16,MATCH(D266,単価!B$3:B$16,0),1+((I266&gt;29)+(I266&gt;59)+(I266&gt;89))*INDEX(単価!A:A,MATCH(D266,単価!B:B,0))),0)</f>
        <v>50000</v>
      </c>
      <c r="K266" s="153" t="str">
        <f>IFERROR(INDEX(単価!C:C,MATCH(D266,単価!B:B,0))&amp;IF(INDEX(単価!A:A,MATCH(D266,単価!B:B,0))=1,"（"&amp;INDEX(単価!D$2:G$2,1,1+(I266&gt;29)+(I266&gt;59)+(I266&gt;89))&amp;"）",""),D266)</f>
        <v>居宅介護</v>
      </c>
      <c r="L266" s="2">
        <f t="shared" ca="1" si="21"/>
        <v>2752</v>
      </c>
      <c r="M266" s="14">
        <f>IF(OR(ISERROR(FIND(DBCS(検索!C$3),DBCS(B266))),検索!C$3=""),0,1)</f>
        <v>0</v>
      </c>
      <c r="N266" s="15">
        <f>IF(OR(ISERROR(FIND(DBCS(検索!D$3),DBCS(C266))),検索!D$3=""),0,1)</f>
        <v>0</v>
      </c>
      <c r="O266" s="15">
        <f>IF(OR(ISERROR(FIND(検索!E$3,D266)),検索!E$3=""),0,1)</f>
        <v>0</v>
      </c>
      <c r="P266" s="13">
        <f>IF(OR(ISERROR(FIND(検索!F$3,E266)),検索!F$3=""),0,1)</f>
        <v>0</v>
      </c>
      <c r="Q266" s="13">
        <f>IF(OR(ISERROR(FIND(検索!G$3,F266)),検索!G$3=""),0,1)</f>
        <v>0</v>
      </c>
      <c r="R266" s="13">
        <f>IF(OR(検索!J$3="00000",M266&amp;N266&amp;O266&amp;P266&amp;Q266&lt;&gt;検索!J$3),0,1)</f>
        <v>0</v>
      </c>
      <c r="S266" s="13">
        <f t="shared" si="22"/>
        <v>0</v>
      </c>
      <c r="T266" s="14">
        <f>IF(OR(ISERROR(FIND(DBCS(検索!C$5),DBCS(B266))),検索!C$5=""),0,1)</f>
        <v>0</v>
      </c>
      <c r="U266" s="15">
        <f>IF(OR(ISERROR(FIND(DBCS(検索!D$5),DBCS(C266))),検索!D$5=""),0,1)</f>
        <v>0</v>
      </c>
      <c r="V266" s="15">
        <f>IF(OR(ISERROR(FIND(検索!E$5,D266)),検索!E$5=""),0,1)</f>
        <v>0</v>
      </c>
      <c r="W266" s="15">
        <f>IF(OR(ISERROR(FIND(検索!F$5,E266)),検索!F$5=""),0,1)</f>
        <v>0</v>
      </c>
      <c r="X266" s="15">
        <f>IF(OR(ISERROR(FIND(検索!G$5,F266)),検索!G$5=""),0,1)</f>
        <v>0</v>
      </c>
      <c r="Y266" s="13">
        <f>IF(OR(検索!J$5="00000",T266&amp;U266&amp;V266&amp;W266&amp;X266&lt;&gt;検索!J$5),0,1)</f>
        <v>0</v>
      </c>
      <c r="Z266" s="16">
        <f t="shared" si="23"/>
        <v>0</v>
      </c>
      <c r="AA266" s="13">
        <f>IF(OR(ISERROR(FIND(DBCS(検索!C$7),DBCS(B266))),検索!C$7=""),0,1)</f>
        <v>0</v>
      </c>
      <c r="AB266" s="13">
        <f>IF(OR(ISERROR(FIND(DBCS(検索!D$7),DBCS(C266))),検索!D$7=""),0,1)</f>
        <v>0</v>
      </c>
      <c r="AC266" s="13">
        <f>IF(OR(ISERROR(FIND(検索!E$7,D266)),検索!E$7=""),0,1)</f>
        <v>0</v>
      </c>
      <c r="AD266" s="13">
        <f>IF(OR(ISERROR(FIND(検索!F$7,E266)),検索!F$7=""),0,1)</f>
        <v>0</v>
      </c>
      <c r="AE266" s="13">
        <f>IF(OR(ISERROR(FIND(検索!G$7,F266)),検索!G$7=""),0,1)</f>
        <v>0</v>
      </c>
      <c r="AF266" s="15">
        <f>IF(OR(検索!J$7="00000",AA266&amp;AB266&amp;AC266&amp;AD266&amp;AE266&lt;&gt;検索!J$7),0,1)</f>
        <v>0</v>
      </c>
      <c r="AG266" s="16">
        <f t="shared" si="24"/>
        <v>0</v>
      </c>
      <c r="AH266" s="13">
        <f>IF(検索!K$3=0,R266,S266)</f>
        <v>0</v>
      </c>
      <c r="AI266" s="13">
        <f>IF(検索!K$5=0,Y266,Z266)</f>
        <v>0</v>
      </c>
      <c r="AJ266" s="13">
        <f>IF(検索!K$7=0,AF266,AG266)</f>
        <v>0</v>
      </c>
      <c r="AK266" s="20">
        <f>IF(IF(検索!J$5="00000",AH266,IF(検索!K$4=0,AH266+AI266,AH266*AI266)*IF(AND(検索!K$6=1,検索!J$7&lt;&gt;"00000"),AJ266,1)+IF(AND(検索!K$6=0,検索!J$7&lt;&gt;"00000"),AJ266,0))&gt;0,MAX($AK$2:AK265)+1,0)</f>
        <v>0</v>
      </c>
    </row>
    <row r="267" spans="1:37" ht="12.6" customHeight="1" x14ac:dyDescent="0.15">
      <c r="A267" s="9">
        <v>2761</v>
      </c>
      <c r="B267" s="2" t="s">
        <v>1203</v>
      </c>
      <c r="C267" s="2" t="s">
        <v>508</v>
      </c>
      <c r="D267" s="2" t="s">
        <v>673</v>
      </c>
      <c r="E267" s="10" t="s">
        <v>96</v>
      </c>
      <c r="F267" s="11" t="s">
        <v>1204</v>
      </c>
      <c r="G267" s="2">
        <v>266</v>
      </c>
      <c r="H267" s="153">
        <f t="shared" si="20"/>
        <v>50000</v>
      </c>
      <c r="I267" s="23"/>
      <c r="J267" s="158">
        <f>IFERROR(INDEX(単価!D$3:G$16,MATCH(D267,単価!B$3:B$16,0),1+((I267&gt;29)+(I267&gt;59)+(I267&gt;89))*INDEX(単価!A:A,MATCH(D267,単価!B:B,0))),0)</f>
        <v>50000</v>
      </c>
      <c r="K267" s="153" t="str">
        <f>IFERROR(INDEX(単価!C:C,MATCH(D267,単価!B:B,0))&amp;IF(INDEX(単価!A:A,MATCH(D267,単価!B:B,0))=1,"（"&amp;INDEX(単価!D$2:G$2,1,1+(I267&gt;29)+(I267&gt;59)+(I267&gt;89))&amp;"）",""),D267)</f>
        <v>居宅介護</v>
      </c>
      <c r="L267" s="2">
        <f t="shared" ca="1" si="21"/>
        <v>2765</v>
      </c>
      <c r="M267" s="14">
        <f>IF(OR(ISERROR(FIND(DBCS(検索!C$3),DBCS(B267))),検索!C$3=""),0,1)</f>
        <v>0</v>
      </c>
      <c r="N267" s="15">
        <f>IF(OR(ISERROR(FIND(DBCS(検索!D$3),DBCS(C267))),検索!D$3=""),0,1)</f>
        <v>0</v>
      </c>
      <c r="O267" s="15">
        <f>IF(OR(ISERROR(FIND(検索!E$3,D267)),検索!E$3=""),0,1)</f>
        <v>0</v>
      </c>
      <c r="P267" s="13">
        <f>IF(OR(ISERROR(FIND(検索!F$3,E267)),検索!F$3=""),0,1)</f>
        <v>0</v>
      </c>
      <c r="Q267" s="13">
        <f>IF(OR(ISERROR(FIND(検索!G$3,F267)),検索!G$3=""),0,1)</f>
        <v>0</v>
      </c>
      <c r="R267" s="13">
        <f>IF(OR(検索!J$3="00000",M267&amp;N267&amp;O267&amp;P267&amp;Q267&lt;&gt;検索!J$3),0,1)</f>
        <v>0</v>
      </c>
      <c r="S267" s="13">
        <f t="shared" si="22"/>
        <v>0</v>
      </c>
      <c r="T267" s="14">
        <f>IF(OR(ISERROR(FIND(DBCS(検索!C$5),DBCS(B267))),検索!C$5=""),0,1)</f>
        <v>0</v>
      </c>
      <c r="U267" s="15">
        <f>IF(OR(ISERROR(FIND(DBCS(検索!D$5),DBCS(C267))),検索!D$5=""),0,1)</f>
        <v>0</v>
      </c>
      <c r="V267" s="15">
        <f>IF(OR(ISERROR(FIND(検索!E$5,D267)),検索!E$5=""),0,1)</f>
        <v>0</v>
      </c>
      <c r="W267" s="15">
        <f>IF(OR(ISERROR(FIND(検索!F$5,E267)),検索!F$5=""),0,1)</f>
        <v>0</v>
      </c>
      <c r="X267" s="15">
        <f>IF(OR(ISERROR(FIND(検索!G$5,F267)),検索!G$5=""),0,1)</f>
        <v>0</v>
      </c>
      <c r="Y267" s="13">
        <f>IF(OR(検索!J$5="00000",T267&amp;U267&amp;V267&amp;W267&amp;X267&lt;&gt;検索!J$5),0,1)</f>
        <v>0</v>
      </c>
      <c r="Z267" s="16">
        <f t="shared" si="23"/>
        <v>0</v>
      </c>
      <c r="AA267" s="13">
        <f>IF(OR(ISERROR(FIND(DBCS(検索!C$7),DBCS(B267))),検索!C$7=""),0,1)</f>
        <v>0</v>
      </c>
      <c r="AB267" s="13">
        <f>IF(OR(ISERROR(FIND(DBCS(検索!D$7),DBCS(C267))),検索!D$7=""),0,1)</f>
        <v>0</v>
      </c>
      <c r="AC267" s="13">
        <f>IF(OR(ISERROR(FIND(検索!E$7,D267)),検索!E$7=""),0,1)</f>
        <v>0</v>
      </c>
      <c r="AD267" s="13">
        <f>IF(OR(ISERROR(FIND(検索!F$7,E267)),検索!F$7=""),0,1)</f>
        <v>0</v>
      </c>
      <c r="AE267" s="13">
        <f>IF(OR(ISERROR(FIND(検索!G$7,F267)),検索!G$7=""),0,1)</f>
        <v>0</v>
      </c>
      <c r="AF267" s="15">
        <f>IF(OR(検索!J$7="00000",AA267&amp;AB267&amp;AC267&amp;AD267&amp;AE267&lt;&gt;検索!J$7),0,1)</f>
        <v>0</v>
      </c>
      <c r="AG267" s="16">
        <f t="shared" si="24"/>
        <v>0</v>
      </c>
      <c r="AH267" s="13">
        <f>IF(検索!K$3=0,R267,S267)</f>
        <v>0</v>
      </c>
      <c r="AI267" s="13">
        <f>IF(検索!K$5=0,Y267,Z267)</f>
        <v>0</v>
      </c>
      <c r="AJ267" s="13">
        <f>IF(検索!K$7=0,AF267,AG267)</f>
        <v>0</v>
      </c>
      <c r="AK267" s="20">
        <f>IF(IF(検索!J$5="00000",AH267,IF(検索!K$4=0,AH267+AI267,AH267*AI267)*IF(AND(検索!K$6=1,検索!J$7&lt;&gt;"00000"),AJ267,1)+IF(AND(検索!K$6=0,検索!J$7&lt;&gt;"00000"),AJ267,0))&gt;0,MAX($AK$2:AK266)+1,0)</f>
        <v>0</v>
      </c>
    </row>
    <row r="268" spans="1:37" ht="12.6" customHeight="1" x14ac:dyDescent="0.15">
      <c r="A268" s="9">
        <v>2779</v>
      </c>
      <c r="B268" s="2" t="s">
        <v>974</v>
      </c>
      <c r="C268" s="2" t="s">
        <v>1205</v>
      </c>
      <c r="D268" s="2" t="s">
        <v>1206</v>
      </c>
      <c r="E268" s="10" t="s">
        <v>79</v>
      </c>
      <c r="F268" s="11" t="s">
        <v>2240</v>
      </c>
      <c r="G268" s="2">
        <v>267</v>
      </c>
      <c r="H268" s="153">
        <f t="shared" si="20"/>
        <v>150000</v>
      </c>
      <c r="I268" s="23"/>
      <c r="J268" s="158">
        <f>IFERROR(INDEX(単価!D$3:G$16,MATCH(D268,単価!B$3:B$16,0),1+((I268&gt;29)+(I268&gt;59)+(I268&gt;89))*INDEX(単価!A:A,MATCH(D268,単価!B:B,0))),0)</f>
        <v>50000</v>
      </c>
      <c r="K268" s="153" t="str">
        <f>IFERROR(INDEX(単価!C:C,MATCH(D268,単価!B:B,0))&amp;IF(INDEX(単価!A:A,MATCH(D268,単価!B:B,0))=1,"（"&amp;INDEX(単価!D$2:G$2,1,1+(I268&gt;29)+(I268&gt;59)+(I268&gt;89))&amp;"）",""),D268)</f>
        <v>共同生活援助</v>
      </c>
      <c r="L268" s="2">
        <f t="shared" ca="1" si="21"/>
        <v>2772</v>
      </c>
      <c r="M268" s="14">
        <f>IF(OR(ISERROR(FIND(DBCS(検索!C$3),DBCS(B268))),検索!C$3=""),0,1)</f>
        <v>0</v>
      </c>
      <c r="N268" s="15">
        <f>IF(OR(ISERROR(FIND(DBCS(検索!D$3),DBCS(C268))),検索!D$3=""),0,1)</f>
        <v>0</v>
      </c>
      <c r="O268" s="15">
        <f>IF(OR(ISERROR(FIND(検索!E$3,D268)),検索!E$3=""),0,1)</f>
        <v>0</v>
      </c>
      <c r="P268" s="13">
        <f>IF(OR(ISERROR(FIND(検索!F$3,E268)),検索!F$3=""),0,1)</f>
        <v>0</v>
      </c>
      <c r="Q268" s="13">
        <f>IF(OR(ISERROR(FIND(検索!G$3,F268)),検索!G$3=""),0,1)</f>
        <v>0</v>
      </c>
      <c r="R268" s="13">
        <f>IF(OR(検索!J$3="00000",M268&amp;N268&amp;O268&amp;P268&amp;Q268&lt;&gt;検索!J$3),0,1)</f>
        <v>0</v>
      </c>
      <c r="S268" s="13">
        <f t="shared" si="22"/>
        <v>0</v>
      </c>
      <c r="T268" s="14">
        <f>IF(OR(ISERROR(FIND(DBCS(検索!C$5),DBCS(B268))),検索!C$5=""),0,1)</f>
        <v>0</v>
      </c>
      <c r="U268" s="15">
        <f>IF(OR(ISERROR(FIND(DBCS(検索!D$5),DBCS(C268))),検索!D$5=""),0,1)</f>
        <v>0</v>
      </c>
      <c r="V268" s="15">
        <f>IF(OR(ISERROR(FIND(検索!E$5,D268)),検索!E$5=""),0,1)</f>
        <v>0</v>
      </c>
      <c r="W268" s="15">
        <f>IF(OR(ISERROR(FIND(検索!F$5,E268)),検索!F$5=""),0,1)</f>
        <v>0</v>
      </c>
      <c r="X268" s="15">
        <f>IF(OR(ISERROR(FIND(検索!G$5,F268)),検索!G$5=""),0,1)</f>
        <v>0</v>
      </c>
      <c r="Y268" s="13">
        <f>IF(OR(検索!J$5="00000",T268&amp;U268&amp;V268&amp;W268&amp;X268&lt;&gt;検索!J$5),0,1)</f>
        <v>0</v>
      </c>
      <c r="Z268" s="16">
        <f t="shared" si="23"/>
        <v>0</v>
      </c>
      <c r="AA268" s="13">
        <f>IF(OR(ISERROR(FIND(DBCS(検索!C$7),DBCS(B268))),検索!C$7=""),0,1)</f>
        <v>0</v>
      </c>
      <c r="AB268" s="13">
        <f>IF(OR(ISERROR(FIND(DBCS(検索!D$7),DBCS(C268))),検索!D$7=""),0,1)</f>
        <v>0</v>
      </c>
      <c r="AC268" s="13">
        <f>IF(OR(ISERROR(FIND(検索!E$7,D268)),検索!E$7=""),0,1)</f>
        <v>0</v>
      </c>
      <c r="AD268" s="13">
        <f>IF(OR(ISERROR(FIND(検索!F$7,E268)),検索!F$7=""),0,1)</f>
        <v>0</v>
      </c>
      <c r="AE268" s="13">
        <f>IF(OR(ISERROR(FIND(検索!G$7,F268)),検索!G$7=""),0,1)</f>
        <v>0</v>
      </c>
      <c r="AF268" s="15">
        <f>IF(OR(検索!J$7="00000",AA268&amp;AB268&amp;AC268&amp;AD268&amp;AE268&lt;&gt;検索!J$7),0,1)</f>
        <v>0</v>
      </c>
      <c r="AG268" s="16">
        <f t="shared" si="24"/>
        <v>0</v>
      </c>
      <c r="AH268" s="13">
        <f>IF(検索!K$3=0,R268,S268)</f>
        <v>0</v>
      </c>
      <c r="AI268" s="13">
        <f>IF(検索!K$5=0,Y268,Z268)</f>
        <v>0</v>
      </c>
      <c r="AJ268" s="13">
        <f>IF(検索!K$7=0,AF268,AG268)</f>
        <v>0</v>
      </c>
      <c r="AK268" s="20">
        <f>IF(IF(検索!J$5="00000",AH268,IF(検索!K$4=0,AH268+AI268,AH268*AI268)*IF(AND(検索!K$6=1,検索!J$7&lt;&gt;"00000"),AJ268,1)+IF(AND(検索!K$6=0,検索!J$7&lt;&gt;"00000"),AJ268,0))&gt;0,MAX($AK$2:AK267)+1,0)</f>
        <v>0</v>
      </c>
    </row>
    <row r="269" spans="1:37" ht="12.6" customHeight="1" x14ac:dyDescent="0.15">
      <c r="A269" s="9">
        <v>2787</v>
      </c>
      <c r="B269" s="2" t="s">
        <v>1207</v>
      </c>
      <c r="C269" s="2" t="s">
        <v>1208</v>
      </c>
      <c r="D269" s="2" t="s">
        <v>1206</v>
      </c>
      <c r="E269" s="10" t="s">
        <v>122</v>
      </c>
      <c r="F269" s="11" t="s">
        <v>2241</v>
      </c>
      <c r="G269" s="2">
        <v>268</v>
      </c>
      <c r="H269" s="153">
        <f t="shared" si="20"/>
        <v>50000</v>
      </c>
      <c r="I269" s="23"/>
      <c r="J269" s="158">
        <f>IFERROR(INDEX(単価!D$3:G$16,MATCH(D269,単価!B$3:B$16,0),1+((I269&gt;29)+(I269&gt;59)+(I269&gt;89))*INDEX(単価!A:A,MATCH(D269,単価!B:B,0))),0)</f>
        <v>50000</v>
      </c>
      <c r="K269" s="153" t="str">
        <f>IFERROR(INDEX(単価!C:C,MATCH(D269,単価!B:B,0))&amp;IF(INDEX(単価!A:A,MATCH(D269,単価!B:B,0))=1,"（"&amp;INDEX(単価!D$2:G$2,1,1+(I269&gt;29)+(I269&gt;59)+(I269&gt;89))&amp;"）",""),D269)</f>
        <v>共同生活援助</v>
      </c>
      <c r="L269" s="2">
        <f t="shared" ca="1" si="21"/>
        <v>2785</v>
      </c>
      <c r="M269" s="14">
        <f>IF(OR(ISERROR(FIND(DBCS(検索!C$3),DBCS(B269))),検索!C$3=""),0,1)</f>
        <v>0</v>
      </c>
      <c r="N269" s="15">
        <f>IF(OR(ISERROR(FIND(DBCS(検索!D$3),DBCS(C269))),検索!D$3=""),0,1)</f>
        <v>0</v>
      </c>
      <c r="O269" s="15">
        <f>IF(OR(ISERROR(FIND(検索!E$3,D269)),検索!E$3=""),0,1)</f>
        <v>0</v>
      </c>
      <c r="P269" s="13">
        <f>IF(OR(ISERROR(FIND(検索!F$3,E269)),検索!F$3=""),0,1)</f>
        <v>0</v>
      </c>
      <c r="Q269" s="13">
        <f>IF(OR(ISERROR(FIND(検索!G$3,F269)),検索!G$3=""),0,1)</f>
        <v>0</v>
      </c>
      <c r="R269" s="13">
        <f>IF(OR(検索!J$3="00000",M269&amp;N269&amp;O269&amp;P269&amp;Q269&lt;&gt;検索!J$3),0,1)</f>
        <v>0</v>
      </c>
      <c r="S269" s="13">
        <f t="shared" si="22"/>
        <v>0</v>
      </c>
      <c r="T269" s="14">
        <f>IF(OR(ISERROR(FIND(DBCS(検索!C$5),DBCS(B269))),検索!C$5=""),0,1)</f>
        <v>0</v>
      </c>
      <c r="U269" s="15">
        <f>IF(OR(ISERROR(FIND(DBCS(検索!D$5),DBCS(C269))),検索!D$5=""),0,1)</f>
        <v>0</v>
      </c>
      <c r="V269" s="15">
        <f>IF(OR(ISERROR(FIND(検索!E$5,D269)),検索!E$5=""),0,1)</f>
        <v>0</v>
      </c>
      <c r="W269" s="15">
        <f>IF(OR(ISERROR(FIND(検索!F$5,E269)),検索!F$5=""),0,1)</f>
        <v>0</v>
      </c>
      <c r="X269" s="15">
        <f>IF(OR(ISERROR(FIND(検索!G$5,F269)),検索!G$5=""),0,1)</f>
        <v>0</v>
      </c>
      <c r="Y269" s="13">
        <f>IF(OR(検索!J$5="00000",T269&amp;U269&amp;V269&amp;W269&amp;X269&lt;&gt;検索!J$5),0,1)</f>
        <v>0</v>
      </c>
      <c r="Z269" s="16">
        <f t="shared" si="23"/>
        <v>0</v>
      </c>
      <c r="AA269" s="13">
        <f>IF(OR(ISERROR(FIND(DBCS(検索!C$7),DBCS(B269))),検索!C$7=""),0,1)</f>
        <v>0</v>
      </c>
      <c r="AB269" s="13">
        <f>IF(OR(ISERROR(FIND(DBCS(検索!D$7),DBCS(C269))),検索!D$7=""),0,1)</f>
        <v>0</v>
      </c>
      <c r="AC269" s="13">
        <f>IF(OR(ISERROR(FIND(検索!E$7,D269)),検索!E$7=""),0,1)</f>
        <v>0</v>
      </c>
      <c r="AD269" s="13">
        <f>IF(OR(ISERROR(FIND(検索!F$7,E269)),検索!F$7=""),0,1)</f>
        <v>0</v>
      </c>
      <c r="AE269" s="13">
        <f>IF(OR(ISERROR(FIND(検索!G$7,F269)),検索!G$7=""),0,1)</f>
        <v>0</v>
      </c>
      <c r="AF269" s="15">
        <f>IF(OR(検索!J$7="00000",AA269&amp;AB269&amp;AC269&amp;AD269&amp;AE269&lt;&gt;検索!J$7),0,1)</f>
        <v>0</v>
      </c>
      <c r="AG269" s="16">
        <f t="shared" si="24"/>
        <v>0</v>
      </c>
      <c r="AH269" s="13">
        <f>IF(検索!K$3=0,R269,S269)</f>
        <v>0</v>
      </c>
      <c r="AI269" s="13">
        <f>IF(検索!K$5=0,Y269,Z269)</f>
        <v>0</v>
      </c>
      <c r="AJ269" s="13">
        <f>IF(検索!K$7=0,AF269,AG269)</f>
        <v>0</v>
      </c>
      <c r="AK269" s="20">
        <f>IF(IF(検索!J$5="00000",AH269,IF(検索!K$4=0,AH269+AI269,AH269*AI269)*IF(AND(検索!K$6=1,検索!J$7&lt;&gt;"00000"),AJ269,1)+IF(AND(検索!K$6=0,検索!J$7&lt;&gt;"00000"),AJ269,0))&gt;0,MAX($AK$2:AK268)+1,0)</f>
        <v>0</v>
      </c>
    </row>
    <row r="270" spans="1:37" ht="12.6" customHeight="1" x14ac:dyDescent="0.15">
      <c r="A270" s="9">
        <v>2795</v>
      </c>
      <c r="B270" s="2" t="s">
        <v>681</v>
      </c>
      <c r="C270" s="2" t="s">
        <v>1209</v>
      </c>
      <c r="D270" s="2" t="s">
        <v>1206</v>
      </c>
      <c r="E270" s="10" t="s">
        <v>122</v>
      </c>
      <c r="F270" s="11" t="s">
        <v>2242</v>
      </c>
      <c r="G270" s="2">
        <v>269</v>
      </c>
      <c r="H270" s="153">
        <f t="shared" si="20"/>
        <v>200000</v>
      </c>
      <c r="I270" s="23"/>
      <c r="J270" s="158">
        <f>IFERROR(INDEX(単価!D$3:G$16,MATCH(D270,単価!B$3:B$16,0),1+((I270&gt;29)+(I270&gt;59)+(I270&gt;89))*INDEX(単価!A:A,MATCH(D270,単価!B:B,0))),0)</f>
        <v>50000</v>
      </c>
      <c r="K270" s="153" t="str">
        <f>IFERROR(INDEX(単価!C:C,MATCH(D270,単価!B:B,0))&amp;IF(INDEX(単価!A:A,MATCH(D270,単価!B:B,0))=1,"（"&amp;INDEX(単価!D$2:G$2,1,1+(I270&gt;29)+(I270&gt;59)+(I270&gt;89))&amp;"）",""),D270)</f>
        <v>共同生活援助</v>
      </c>
      <c r="L270" s="2">
        <f t="shared" ca="1" si="21"/>
        <v>2793</v>
      </c>
      <c r="M270" s="14">
        <f>IF(OR(ISERROR(FIND(DBCS(検索!C$3),DBCS(B270))),検索!C$3=""),0,1)</f>
        <v>0</v>
      </c>
      <c r="N270" s="15">
        <f>IF(OR(ISERROR(FIND(DBCS(検索!D$3),DBCS(C270))),検索!D$3=""),0,1)</f>
        <v>0</v>
      </c>
      <c r="O270" s="15">
        <f>IF(OR(ISERROR(FIND(検索!E$3,D270)),検索!E$3=""),0,1)</f>
        <v>0</v>
      </c>
      <c r="P270" s="13">
        <f>IF(OR(ISERROR(FIND(検索!F$3,E270)),検索!F$3=""),0,1)</f>
        <v>0</v>
      </c>
      <c r="Q270" s="13">
        <f>IF(OR(ISERROR(FIND(検索!G$3,F270)),検索!G$3=""),0,1)</f>
        <v>0</v>
      </c>
      <c r="R270" s="13">
        <f>IF(OR(検索!J$3="00000",M270&amp;N270&amp;O270&amp;P270&amp;Q270&lt;&gt;検索!J$3),0,1)</f>
        <v>0</v>
      </c>
      <c r="S270" s="13">
        <f t="shared" si="22"/>
        <v>0</v>
      </c>
      <c r="T270" s="14">
        <f>IF(OR(ISERROR(FIND(DBCS(検索!C$5),DBCS(B270))),検索!C$5=""),0,1)</f>
        <v>0</v>
      </c>
      <c r="U270" s="15">
        <f>IF(OR(ISERROR(FIND(DBCS(検索!D$5),DBCS(C270))),検索!D$5=""),0,1)</f>
        <v>0</v>
      </c>
      <c r="V270" s="15">
        <f>IF(OR(ISERROR(FIND(検索!E$5,D270)),検索!E$5=""),0,1)</f>
        <v>0</v>
      </c>
      <c r="W270" s="15">
        <f>IF(OR(ISERROR(FIND(検索!F$5,E270)),検索!F$5=""),0,1)</f>
        <v>0</v>
      </c>
      <c r="X270" s="15">
        <f>IF(OR(ISERROR(FIND(検索!G$5,F270)),検索!G$5=""),0,1)</f>
        <v>0</v>
      </c>
      <c r="Y270" s="13">
        <f>IF(OR(検索!J$5="00000",T270&amp;U270&amp;V270&amp;W270&amp;X270&lt;&gt;検索!J$5),0,1)</f>
        <v>0</v>
      </c>
      <c r="Z270" s="16">
        <f t="shared" si="23"/>
        <v>0</v>
      </c>
      <c r="AA270" s="13">
        <f>IF(OR(ISERROR(FIND(DBCS(検索!C$7),DBCS(B270))),検索!C$7=""),0,1)</f>
        <v>0</v>
      </c>
      <c r="AB270" s="13">
        <f>IF(OR(ISERROR(FIND(DBCS(検索!D$7),DBCS(C270))),検索!D$7=""),0,1)</f>
        <v>0</v>
      </c>
      <c r="AC270" s="13">
        <f>IF(OR(ISERROR(FIND(検索!E$7,D270)),検索!E$7=""),0,1)</f>
        <v>0</v>
      </c>
      <c r="AD270" s="13">
        <f>IF(OR(ISERROR(FIND(検索!F$7,E270)),検索!F$7=""),0,1)</f>
        <v>0</v>
      </c>
      <c r="AE270" s="13">
        <f>IF(OR(ISERROR(FIND(検索!G$7,F270)),検索!G$7=""),0,1)</f>
        <v>0</v>
      </c>
      <c r="AF270" s="15">
        <f>IF(OR(検索!J$7="00000",AA270&amp;AB270&amp;AC270&amp;AD270&amp;AE270&lt;&gt;検索!J$7),0,1)</f>
        <v>0</v>
      </c>
      <c r="AG270" s="16">
        <f t="shared" si="24"/>
        <v>0</v>
      </c>
      <c r="AH270" s="13">
        <f>IF(検索!K$3=0,R270,S270)</f>
        <v>0</v>
      </c>
      <c r="AI270" s="13">
        <f>IF(検索!K$5=0,Y270,Z270)</f>
        <v>0</v>
      </c>
      <c r="AJ270" s="13">
        <f>IF(検索!K$7=0,AF270,AG270)</f>
        <v>0</v>
      </c>
      <c r="AK270" s="20">
        <f>IF(IF(検索!J$5="00000",AH270,IF(検索!K$4=0,AH270+AI270,AH270*AI270)*IF(AND(検索!K$6=1,検索!J$7&lt;&gt;"00000"),AJ270,1)+IF(AND(検索!K$6=0,検索!J$7&lt;&gt;"00000"),AJ270,0))&gt;0,MAX($AK$2:AK269)+1,0)</f>
        <v>0</v>
      </c>
    </row>
    <row r="271" spans="1:37" ht="12.6" customHeight="1" x14ac:dyDescent="0.15">
      <c r="A271" s="9">
        <v>2806</v>
      </c>
      <c r="B271" s="2" t="s">
        <v>681</v>
      </c>
      <c r="C271" s="2" t="s">
        <v>1210</v>
      </c>
      <c r="D271" s="2" t="s">
        <v>1206</v>
      </c>
      <c r="E271" s="10" t="s">
        <v>122</v>
      </c>
      <c r="F271" s="11" t="s">
        <v>2242</v>
      </c>
      <c r="G271" s="2">
        <v>270</v>
      </c>
      <c r="H271" s="153">
        <f t="shared" si="20"/>
        <v>200000</v>
      </c>
      <c r="I271" s="23"/>
      <c r="J271" s="158">
        <f>IFERROR(INDEX(単価!D$3:G$16,MATCH(D271,単価!B$3:B$16,0),1+((I271&gt;29)+(I271&gt;59)+(I271&gt;89))*INDEX(単価!A:A,MATCH(D271,単価!B:B,0))),0)</f>
        <v>50000</v>
      </c>
      <c r="K271" s="153" t="str">
        <f>IFERROR(INDEX(単価!C:C,MATCH(D271,単価!B:B,0))&amp;IF(INDEX(単価!A:A,MATCH(D271,単価!B:B,0))=1,"（"&amp;INDEX(単価!D$2:G$2,1,1+(I271&gt;29)+(I271&gt;59)+(I271&gt;89))&amp;"）",""),D271)</f>
        <v>共同生活援助</v>
      </c>
      <c r="L271" s="2">
        <f t="shared" ca="1" si="21"/>
        <v>2805</v>
      </c>
      <c r="M271" s="14">
        <f>IF(OR(ISERROR(FIND(DBCS(検索!C$3),DBCS(B271))),検索!C$3=""),0,1)</f>
        <v>0</v>
      </c>
      <c r="N271" s="15">
        <f>IF(OR(ISERROR(FIND(DBCS(検索!D$3),DBCS(C271))),検索!D$3=""),0,1)</f>
        <v>0</v>
      </c>
      <c r="O271" s="15">
        <f>IF(OR(ISERROR(FIND(検索!E$3,D271)),検索!E$3=""),0,1)</f>
        <v>0</v>
      </c>
      <c r="P271" s="13">
        <f>IF(OR(ISERROR(FIND(検索!F$3,E271)),検索!F$3=""),0,1)</f>
        <v>0</v>
      </c>
      <c r="Q271" s="13">
        <f>IF(OR(ISERROR(FIND(検索!G$3,F271)),検索!G$3=""),0,1)</f>
        <v>0</v>
      </c>
      <c r="R271" s="13">
        <f>IF(OR(検索!J$3="00000",M271&amp;N271&amp;O271&amp;P271&amp;Q271&lt;&gt;検索!J$3),0,1)</f>
        <v>0</v>
      </c>
      <c r="S271" s="13">
        <f t="shared" si="22"/>
        <v>0</v>
      </c>
      <c r="T271" s="14">
        <f>IF(OR(ISERROR(FIND(DBCS(検索!C$5),DBCS(B271))),検索!C$5=""),0,1)</f>
        <v>0</v>
      </c>
      <c r="U271" s="15">
        <f>IF(OR(ISERROR(FIND(DBCS(検索!D$5),DBCS(C271))),検索!D$5=""),0,1)</f>
        <v>0</v>
      </c>
      <c r="V271" s="15">
        <f>IF(OR(ISERROR(FIND(検索!E$5,D271)),検索!E$5=""),0,1)</f>
        <v>0</v>
      </c>
      <c r="W271" s="15">
        <f>IF(OR(ISERROR(FIND(検索!F$5,E271)),検索!F$5=""),0,1)</f>
        <v>0</v>
      </c>
      <c r="X271" s="15">
        <f>IF(OR(ISERROR(FIND(検索!G$5,F271)),検索!G$5=""),0,1)</f>
        <v>0</v>
      </c>
      <c r="Y271" s="13">
        <f>IF(OR(検索!J$5="00000",T271&amp;U271&amp;V271&amp;W271&amp;X271&lt;&gt;検索!J$5),0,1)</f>
        <v>0</v>
      </c>
      <c r="Z271" s="16">
        <f t="shared" si="23"/>
        <v>0</v>
      </c>
      <c r="AA271" s="13">
        <f>IF(OR(ISERROR(FIND(DBCS(検索!C$7),DBCS(B271))),検索!C$7=""),0,1)</f>
        <v>0</v>
      </c>
      <c r="AB271" s="13">
        <f>IF(OR(ISERROR(FIND(DBCS(検索!D$7),DBCS(C271))),検索!D$7=""),0,1)</f>
        <v>0</v>
      </c>
      <c r="AC271" s="13">
        <f>IF(OR(ISERROR(FIND(検索!E$7,D271)),検索!E$7=""),0,1)</f>
        <v>0</v>
      </c>
      <c r="AD271" s="13">
        <f>IF(OR(ISERROR(FIND(検索!F$7,E271)),検索!F$7=""),0,1)</f>
        <v>0</v>
      </c>
      <c r="AE271" s="13">
        <f>IF(OR(ISERROR(FIND(検索!G$7,F271)),検索!G$7=""),0,1)</f>
        <v>0</v>
      </c>
      <c r="AF271" s="15">
        <f>IF(OR(検索!J$7="00000",AA271&amp;AB271&amp;AC271&amp;AD271&amp;AE271&lt;&gt;検索!J$7),0,1)</f>
        <v>0</v>
      </c>
      <c r="AG271" s="16">
        <f t="shared" si="24"/>
        <v>0</v>
      </c>
      <c r="AH271" s="13">
        <f>IF(検索!K$3=0,R271,S271)</f>
        <v>0</v>
      </c>
      <c r="AI271" s="13">
        <f>IF(検索!K$5=0,Y271,Z271)</f>
        <v>0</v>
      </c>
      <c r="AJ271" s="13">
        <f>IF(検索!K$7=0,AF271,AG271)</f>
        <v>0</v>
      </c>
      <c r="AK271" s="20">
        <f>IF(IF(検索!J$5="00000",AH271,IF(検索!K$4=0,AH271+AI271,AH271*AI271)*IF(AND(検索!K$6=1,検索!J$7&lt;&gt;"00000"),AJ271,1)+IF(AND(検索!K$6=0,検索!J$7&lt;&gt;"00000"),AJ271,0))&gt;0,MAX($AK$2:AK270)+1,0)</f>
        <v>0</v>
      </c>
    </row>
    <row r="272" spans="1:37" ht="12.6" customHeight="1" x14ac:dyDescent="0.15">
      <c r="A272" s="9">
        <v>2815</v>
      </c>
      <c r="B272" s="2" t="s">
        <v>681</v>
      </c>
      <c r="C272" s="2" t="s">
        <v>1211</v>
      </c>
      <c r="D272" s="2" t="s">
        <v>1206</v>
      </c>
      <c r="E272" s="10" t="s">
        <v>122</v>
      </c>
      <c r="F272" s="11" t="s">
        <v>2242</v>
      </c>
      <c r="G272" s="2">
        <v>271</v>
      </c>
      <c r="H272" s="153">
        <f t="shared" si="20"/>
        <v>200000</v>
      </c>
      <c r="I272" s="23"/>
      <c r="J272" s="158">
        <f>IFERROR(INDEX(単価!D$3:G$16,MATCH(D272,単価!B$3:B$16,0),1+((I272&gt;29)+(I272&gt;59)+(I272&gt;89))*INDEX(単価!A:A,MATCH(D272,単価!B:B,0))),0)</f>
        <v>50000</v>
      </c>
      <c r="K272" s="153" t="str">
        <f>IFERROR(INDEX(単価!C:C,MATCH(D272,単価!B:B,0))&amp;IF(INDEX(単価!A:A,MATCH(D272,単価!B:B,0))=1,"（"&amp;INDEX(単価!D$2:G$2,1,1+(I272&gt;29)+(I272&gt;59)+(I272&gt;89))&amp;"）",""),D272)</f>
        <v>共同生活援助</v>
      </c>
      <c r="L272" s="2">
        <f t="shared" ca="1" si="21"/>
        <v>2813</v>
      </c>
      <c r="M272" s="14">
        <f>IF(OR(ISERROR(FIND(DBCS(検索!C$3),DBCS(B272))),検索!C$3=""),0,1)</f>
        <v>0</v>
      </c>
      <c r="N272" s="15">
        <f>IF(OR(ISERROR(FIND(DBCS(検索!D$3),DBCS(C272))),検索!D$3=""),0,1)</f>
        <v>0</v>
      </c>
      <c r="O272" s="15">
        <f>IF(OR(ISERROR(FIND(検索!E$3,D272)),検索!E$3=""),0,1)</f>
        <v>0</v>
      </c>
      <c r="P272" s="13">
        <f>IF(OR(ISERROR(FIND(検索!F$3,E272)),検索!F$3=""),0,1)</f>
        <v>0</v>
      </c>
      <c r="Q272" s="13">
        <f>IF(OR(ISERROR(FIND(検索!G$3,F272)),検索!G$3=""),0,1)</f>
        <v>0</v>
      </c>
      <c r="R272" s="13">
        <f>IF(OR(検索!J$3="00000",M272&amp;N272&amp;O272&amp;P272&amp;Q272&lt;&gt;検索!J$3),0,1)</f>
        <v>0</v>
      </c>
      <c r="S272" s="13">
        <f t="shared" si="22"/>
        <v>0</v>
      </c>
      <c r="T272" s="14">
        <f>IF(OR(ISERROR(FIND(DBCS(検索!C$5),DBCS(B272))),検索!C$5=""),0,1)</f>
        <v>0</v>
      </c>
      <c r="U272" s="15">
        <f>IF(OR(ISERROR(FIND(DBCS(検索!D$5),DBCS(C272))),検索!D$5=""),0,1)</f>
        <v>0</v>
      </c>
      <c r="V272" s="15">
        <f>IF(OR(ISERROR(FIND(検索!E$5,D272)),検索!E$5=""),0,1)</f>
        <v>0</v>
      </c>
      <c r="W272" s="15">
        <f>IF(OR(ISERROR(FIND(検索!F$5,E272)),検索!F$5=""),0,1)</f>
        <v>0</v>
      </c>
      <c r="X272" s="15">
        <f>IF(OR(ISERROR(FIND(検索!G$5,F272)),検索!G$5=""),0,1)</f>
        <v>0</v>
      </c>
      <c r="Y272" s="13">
        <f>IF(OR(検索!J$5="00000",T272&amp;U272&amp;V272&amp;W272&amp;X272&lt;&gt;検索!J$5),0,1)</f>
        <v>0</v>
      </c>
      <c r="Z272" s="16">
        <f t="shared" si="23"/>
        <v>0</v>
      </c>
      <c r="AA272" s="13">
        <f>IF(OR(ISERROR(FIND(DBCS(検索!C$7),DBCS(B272))),検索!C$7=""),0,1)</f>
        <v>0</v>
      </c>
      <c r="AB272" s="13">
        <f>IF(OR(ISERROR(FIND(DBCS(検索!D$7),DBCS(C272))),検索!D$7=""),0,1)</f>
        <v>0</v>
      </c>
      <c r="AC272" s="13">
        <f>IF(OR(ISERROR(FIND(検索!E$7,D272)),検索!E$7=""),0,1)</f>
        <v>0</v>
      </c>
      <c r="AD272" s="13">
        <f>IF(OR(ISERROR(FIND(検索!F$7,E272)),検索!F$7=""),0,1)</f>
        <v>0</v>
      </c>
      <c r="AE272" s="13">
        <f>IF(OR(ISERROR(FIND(検索!G$7,F272)),検索!G$7=""),0,1)</f>
        <v>0</v>
      </c>
      <c r="AF272" s="15">
        <f>IF(OR(検索!J$7="00000",AA272&amp;AB272&amp;AC272&amp;AD272&amp;AE272&lt;&gt;検索!J$7),0,1)</f>
        <v>0</v>
      </c>
      <c r="AG272" s="16">
        <f t="shared" si="24"/>
        <v>0</v>
      </c>
      <c r="AH272" s="13">
        <f>IF(検索!K$3=0,R272,S272)</f>
        <v>0</v>
      </c>
      <c r="AI272" s="13">
        <f>IF(検索!K$5=0,Y272,Z272)</f>
        <v>0</v>
      </c>
      <c r="AJ272" s="13">
        <f>IF(検索!K$7=0,AF272,AG272)</f>
        <v>0</v>
      </c>
      <c r="AK272" s="20">
        <f>IF(IF(検索!J$5="00000",AH272,IF(検索!K$4=0,AH272+AI272,AH272*AI272)*IF(AND(検索!K$6=1,検索!J$7&lt;&gt;"00000"),AJ272,1)+IF(AND(検索!K$6=0,検索!J$7&lt;&gt;"00000"),AJ272,0))&gt;0,MAX($AK$2:AK271)+1,0)</f>
        <v>0</v>
      </c>
    </row>
    <row r="273" spans="1:37" ht="12.6" customHeight="1" x14ac:dyDescent="0.15">
      <c r="A273" s="9">
        <v>2829</v>
      </c>
      <c r="B273" s="2" t="s">
        <v>1212</v>
      </c>
      <c r="C273" s="2" t="s">
        <v>1213</v>
      </c>
      <c r="D273" s="2" t="s">
        <v>1206</v>
      </c>
      <c r="E273" s="10" t="s">
        <v>86</v>
      </c>
      <c r="F273" s="11" t="s">
        <v>2243</v>
      </c>
      <c r="G273" s="2">
        <v>272</v>
      </c>
      <c r="H273" s="153">
        <f t="shared" si="20"/>
        <v>50000</v>
      </c>
      <c r="I273" s="23"/>
      <c r="J273" s="158">
        <f>IFERROR(INDEX(単価!D$3:G$16,MATCH(D273,単価!B$3:B$16,0),1+((I273&gt;29)+(I273&gt;59)+(I273&gt;89))*INDEX(単価!A:A,MATCH(D273,単価!B:B,0))),0)</f>
        <v>50000</v>
      </c>
      <c r="K273" s="153" t="str">
        <f>IFERROR(INDEX(単価!C:C,MATCH(D273,単価!B:B,0))&amp;IF(INDEX(単価!A:A,MATCH(D273,単価!B:B,0))=1,"（"&amp;INDEX(単価!D$2:G$2,1,1+(I273&gt;29)+(I273&gt;59)+(I273&gt;89))&amp;"）",""),D273)</f>
        <v>共同生活援助</v>
      </c>
      <c r="L273" s="2">
        <f t="shared" ca="1" si="21"/>
        <v>2825</v>
      </c>
      <c r="M273" s="14">
        <f>IF(OR(ISERROR(FIND(DBCS(検索!C$3),DBCS(B273))),検索!C$3=""),0,1)</f>
        <v>0</v>
      </c>
      <c r="N273" s="15">
        <f>IF(OR(ISERROR(FIND(DBCS(検索!D$3),DBCS(C273))),検索!D$3=""),0,1)</f>
        <v>0</v>
      </c>
      <c r="O273" s="15">
        <f>IF(OR(ISERROR(FIND(検索!E$3,D273)),検索!E$3=""),0,1)</f>
        <v>0</v>
      </c>
      <c r="P273" s="13">
        <f>IF(OR(ISERROR(FIND(検索!F$3,E273)),検索!F$3=""),0,1)</f>
        <v>0</v>
      </c>
      <c r="Q273" s="13">
        <f>IF(OR(ISERROR(FIND(検索!G$3,F273)),検索!G$3=""),0,1)</f>
        <v>0</v>
      </c>
      <c r="R273" s="13">
        <f>IF(OR(検索!J$3="00000",M273&amp;N273&amp;O273&amp;P273&amp;Q273&lt;&gt;検索!J$3),0,1)</f>
        <v>0</v>
      </c>
      <c r="S273" s="13">
        <f t="shared" si="22"/>
        <v>0</v>
      </c>
      <c r="T273" s="14">
        <f>IF(OR(ISERROR(FIND(DBCS(検索!C$5),DBCS(B273))),検索!C$5=""),0,1)</f>
        <v>0</v>
      </c>
      <c r="U273" s="15">
        <f>IF(OR(ISERROR(FIND(DBCS(検索!D$5),DBCS(C273))),検索!D$5=""),0,1)</f>
        <v>0</v>
      </c>
      <c r="V273" s="15">
        <f>IF(OR(ISERROR(FIND(検索!E$5,D273)),検索!E$5=""),0,1)</f>
        <v>0</v>
      </c>
      <c r="W273" s="15">
        <f>IF(OR(ISERROR(FIND(検索!F$5,E273)),検索!F$5=""),0,1)</f>
        <v>0</v>
      </c>
      <c r="X273" s="15">
        <f>IF(OR(ISERROR(FIND(検索!G$5,F273)),検索!G$5=""),0,1)</f>
        <v>0</v>
      </c>
      <c r="Y273" s="13">
        <f>IF(OR(検索!J$5="00000",T273&amp;U273&amp;V273&amp;W273&amp;X273&lt;&gt;検索!J$5),0,1)</f>
        <v>0</v>
      </c>
      <c r="Z273" s="16">
        <f t="shared" si="23"/>
        <v>0</v>
      </c>
      <c r="AA273" s="13">
        <f>IF(OR(ISERROR(FIND(DBCS(検索!C$7),DBCS(B273))),検索!C$7=""),0,1)</f>
        <v>0</v>
      </c>
      <c r="AB273" s="13">
        <f>IF(OR(ISERROR(FIND(DBCS(検索!D$7),DBCS(C273))),検索!D$7=""),0,1)</f>
        <v>0</v>
      </c>
      <c r="AC273" s="13">
        <f>IF(OR(ISERROR(FIND(検索!E$7,D273)),検索!E$7=""),0,1)</f>
        <v>0</v>
      </c>
      <c r="AD273" s="13">
        <f>IF(OR(ISERROR(FIND(検索!F$7,E273)),検索!F$7=""),0,1)</f>
        <v>0</v>
      </c>
      <c r="AE273" s="13">
        <f>IF(OR(ISERROR(FIND(検索!G$7,F273)),検索!G$7=""),0,1)</f>
        <v>0</v>
      </c>
      <c r="AF273" s="15">
        <f>IF(OR(検索!J$7="00000",AA273&amp;AB273&amp;AC273&amp;AD273&amp;AE273&lt;&gt;検索!J$7),0,1)</f>
        <v>0</v>
      </c>
      <c r="AG273" s="16">
        <f t="shared" si="24"/>
        <v>0</v>
      </c>
      <c r="AH273" s="13">
        <f>IF(検索!K$3=0,R273,S273)</f>
        <v>0</v>
      </c>
      <c r="AI273" s="13">
        <f>IF(検索!K$5=0,Y273,Z273)</f>
        <v>0</v>
      </c>
      <c r="AJ273" s="13">
        <f>IF(検索!K$7=0,AF273,AG273)</f>
        <v>0</v>
      </c>
      <c r="AK273" s="20">
        <f>IF(IF(検索!J$5="00000",AH273,IF(検索!K$4=0,AH273+AI273,AH273*AI273)*IF(AND(検索!K$6=1,検索!J$7&lt;&gt;"00000"),AJ273,1)+IF(AND(検索!K$6=0,検索!J$7&lt;&gt;"00000"),AJ273,0))&gt;0,MAX($AK$2:AK272)+1,0)</f>
        <v>0</v>
      </c>
    </row>
    <row r="274" spans="1:37" ht="12.6" customHeight="1" x14ac:dyDescent="0.15">
      <c r="A274" s="9">
        <v>2832</v>
      </c>
      <c r="B274" s="2" t="s">
        <v>1214</v>
      </c>
      <c r="C274" s="2" t="s">
        <v>1215</v>
      </c>
      <c r="D274" s="2" t="s">
        <v>1206</v>
      </c>
      <c r="E274" s="10" t="s">
        <v>98</v>
      </c>
      <c r="F274" s="11" t="s">
        <v>2244</v>
      </c>
      <c r="G274" s="2">
        <v>273</v>
      </c>
      <c r="H274" s="153">
        <f t="shared" si="20"/>
        <v>300000</v>
      </c>
      <c r="I274" s="23"/>
      <c r="J274" s="158">
        <f>IFERROR(INDEX(単価!D$3:G$16,MATCH(D274,単価!B$3:B$16,0),1+((I274&gt;29)+(I274&gt;59)+(I274&gt;89))*INDEX(単価!A:A,MATCH(D274,単価!B:B,0))),0)</f>
        <v>50000</v>
      </c>
      <c r="K274" s="153" t="str">
        <f>IFERROR(INDEX(単価!C:C,MATCH(D274,単価!B:B,0))&amp;IF(INDEX(単価!A:A,MATCH(D274,単価!B:B,0))=1,"（"&amp;INDEX(単価!D$2:G$2,1,1+(I274&gt;29)+(I274&gt;59)+(I274&gt;89))&amp;"）",""),D274)</f>
        <v>共同生活援助</v>
      </c>
      <c r="L274" s="2">
        <f t="shared" ca="1" si="21"/>
        <v>2833</v>
      </c>
      <c r="M274" s="14">
        <f>IF(OR(ISERROR(FIND(DBCS(検索!C$3),DBCS(B274))),検索!C$3=""),0,1)</f>
        <v>0</v>
      </c>
      <c r="N274" s="15">
        <f>IF(OR(ISERROR(FIND(DBCS(検索!D$3),DBCS(C274))),検索!D$3=""),0,1)</f>
        <v>0</v>
      </c>
      <c r="O274" s="15">
        <f>IF(OR(ISERROR(FIND(検索!E$3,D274)),検索!E$3=""),0,1)</f>
        <v>0</v>
      </c>
      <c r="P274" s="13">
        <f>IF(OR(ISERROR(FIND(検索!F$3,E274)),検索!F$3=""),0,1)</f>
        <v>0</v>
      </c>
      <c r="Q274" s="13">
        <f>IF(OR(ISERROR(FIND(検索!G$3,F274)),検索!G$3=""),0,1)</f>
        <v>0</v>
      </c>
      <c r="R274" s="13">
        <f>IF(OR(検索!J$3="00000",M274&amp;N274&amp;O274&amp;P274&amp;Q274&lt;&gt;検索!J$3),0,1)</f>
        <v>0</v>
      </c>
      <c r="S274" s="13">
        <f t="shared" si="22"/>
        <v>0</v>
      </c>
      <c r="T274" s="14">
        <f>IF(OR(ISERROR(FIND(DBCS(検索!C$5),DBCS(B274))),検索!C$5=""),0,1)</f>
        <v>0</v>
      </c>
      <c r="U274" s="15">
        <f>IF(OR(ISERROR(FIND(DBCS(検索!D$5),DBCS(C274))),検索!D$5=""),0,1)</f>
        <v>0</v>
      </c>
      <c r="V274" s="15">
        <f>IF(OR(ISERROR(FIND(検索!E$5,D274)),検索!E$5=""),0,1)</f>
        <v>0</v>
      </c>
      <c r="W274" s="15">
        <f>IF(OR(ISERROR(FIND(検索!F$5,E274)),検索!F$5=""),0,1)</f>
        <v>0</v>
      </c>
      <c r="X274" s="15">
        <f>IF(OR(ISERROR(FIND(検索!G$5,F274)),検索!G$5=""),0,1)</f>
        <v>0</v>
      </c>
      <c r="Y274" s="13">
        <f>IF(OR(検索!J$5="00000",T274&amp;U274&amp;V274&amp;W274&amp;X274&lt;&gt;検索!J$5),0,1)</f>
        <v>0</v>
      </c>
      <c r="Z274" s="16">
        <f t="shared" si="23"/>
        <v>0</v>
      </c>
      <c r="AA274" s="13">
        <f>IF(OR(ISERROR(FIND(DBCS(検索!C$7),DBCS(B274))),検索!C$7=""),0,1)</f>
        <v>0</v>
      </c>
      <c r="AB274" s="13">
        <f>IF(OR(ISERROR(FIND(DBCS(検索!D$7),DBCS(C274))),検索!D$7=""),0,1)</f>
        <v>0</v>
      </c>
      <c r="AC274" s="13">
        <f>IF(OR(ISERROR(FIND(検索!E$7,D274)),検索!E$7=""),0,1)</f>
        <v>0</v>
      </c>
      <c r="AD274" s="13">
        <f>IF(OR(ISERROR(FIND(検索!F$7,E274)),検索!F$7=""),0,1)</f>
        <v>0</v>
      </c>
      <c r="AE274" s="13">
        <f>IF(OR(ISERROR(FIND(検索!G$7,F274)),検索!G$7=""),0,1)</f>
        <v>0</v>
      </c>
      <c r="AF274" s="15">
        <f>IF(OR(検索!J$7="00000",AA274&amp;AB274&amp;AC274&amp;AD274&amp;AE274&lt;&gt;検索!J$7),0,1)</f>
        <v>0</v>
      </c>
      <c r="AG274" s="16">
        <f t="shared" si="24"/>
        <v>0</v>
      </c>
      <c r="AH274" s="13">
        <f>IF(検索!K$3=0,R274,S274)</f>
        <v>0</v>
      </c>
      <c r="AI274" s="13">
        <f>IF(検索!K$5=0,Y274,Z274)</f>
        <v>0</v>
      </c>
      <c r="AJ274" s="13">
        <f>IF(検索!K$7=0,AF274,AG274)</f>
        <v>0</v>
      </c>
      <c r="AK274" s="20">
        <f>IF(IF(検索!J$5="00000",AH274,IF(検索!K$4=0,AH274+AI274,AH274*AI274)*IF(AND(検索!K$6=1,検索!J$7&lt;&gt;"00000"),AJ274,1)+IF(AND(検索!K$6=0,検索!J$7&lt;&gt;"00000"),AJ274,0))&gt;0,MAX($AK$2:AK273)+1,0)</f>
        <v>0</v>
      </c>
    </row>
    <row r="275" spans="1:37" ht="12.6" customHeight="1" x14ac:dyDescent="0.15">
      <c r="A275" s="9">
        <v>2845</v>
      </c>
      <c r="B275" s="2" t="s">
        <v>1216</v>
      </c>
      <c r="C275" s="2" t="s">
        <v>1217</v>
      </c>
      <c r="D275" s="2" t="s">
        <v>1206</v>
      </c>
      <c r="E275" s="10" t="s">
        <v>45</v>
      </c>
      <c r="F275" s="11" t="s">
        <v>2245</v>
      </c>
      <c r="G275" s="2">
        <v>274</v>
      </c>
      <c r="H275" s="153">
        <f t="shared" si="20"/>
        <v>50000</v>
      </c>
      <c r="I275" s="23"/>
      <c r="J275" s="158">
        <f>IFERROR(INDEX(単価!D$3:G$16,MATCH(D275,単価!B$3:B$16,0),1+((I275&gt;29)+(I275&gt;59)+(I275&gt;89))*INDEX(単価!A:A,MATCH(D275,単価!B:B,0))),0)</f>
        <v>50000</v>
      </c>
      <c r="K275" s="153" t="str">
        <f>IFERROR(INDEX(単価!C:C,MATCH(D275,単価!B:B,0))&amp;IF(INDEX(単価!A:A,MATCH(D275,単価!B:B,0))=1,"（"&amp;INDEX(単価!D$2:G$2,1,1+(I275&gt;29)+(I275&gt;59)+(I275&gt;89))&amp;"）",""),D275)</f>
        <v>共同生活援助</v>
      </c>
      <c r="L275" s="2">
        <f t="shared" ca="1" si="21"/>
        <v>2842</v>
      </c>
      <c r="M275" s="14">
        <f>IF(OR(ISERROR(FIND(DBCS(検索!C$3),DBCS(B275))),検索!C$3=""),0,1)</f>
        <v>0</v>
      </c>
      <c r="N275" s="15">
        <f>IF(OR(ISERROR(FIND(DBCS(検索!D$3),DBCS(C275))),検索!D$3=""),0,1)</f>
        <v>0</v>
      </c>
      <c r="O275" s="15">
        <f>IF(OR(ISERROR(FIND(検索!E$3,D275)),検索!E$3=""),0,1)</f>
        <v>0</v>
      </c>
      <c r="P275" s="13">
        <f>IF(OR(ISERROR(FIND(検索!F$3,E275)),検索!F$3=""),0,1)</f>
        <v>0</v>
      </c>
      <c r="Q275" s="13">
        <f>IF(OR(ISERROR(FIND(検索!G$3,F275)),検索!G$3=""),0,1)</f>
        <v>0</v>
      </c>
      <c r="R275" s="13">
        <f>IF(OR(検索!J$3="00000",M275&amp;N275&amp;O275&amp;P275&amp;Q275&lt;&gt;検索!J$3),0,1)</f>
        <v>0</v>
      </c>
      <c r="S275" s="13">
        <f t="shared" si="22"/>
        <v>0</v>
      </c>
      <c r="T275" s="14">
        <f>IF(OR(ISERROR(FIND(DBCS(検索!C$5),DBCS(B275))),検索!C$5=""),0,1)</f>
        <v>0</v>
      </c>
      <c r="U275" s="15">
        <f>IF(OR(ISERROR(FIND(DBCS(検索!D$5),DBCS(C275))),検索!D$5=""),0,1)</f>
        <v>0</v>
      </c>
      <c r="V275" s="15">
        <f>IF(OR(ISERROR(FIND(検索!E$5,D275)),検索!E$5=""),0,1)</f>
        <v>0</v>
      </c>
      <c r="W275" s="15">
        <f>IF(OR(ISERROR(FIND(検索!F$5,E275)),検索!F$5=""),0,1)</f>
        <v>0</v>
      </c>
      <c r="X275" s="15">
        <f>IF(OR(ISERROR(FIND(検索!G$5,F275)),検索!G$5=""),0,1)</f>
        <v>0</v>
      </c>
      <c r="Y275" s="13">
        <f>IF(OR(検索!J$5="00000",T275&amp;U275&amp;V275&amp;W275&amp;X275&lt;&gt;検索!J$5),0,1)</f>
        <v>0</v>
      </c>
      <c r="Z275" s="16">
        <f t="shared" si="23"/>
        <v>0</v>
      </c>
      <c r="AA275" s="13">
        <f>IF(OR(ISERROR(FIND(DBCS(検索!C$7),DBCS(B275))),検索!C$7=""),0,1)</f>
        <v>0</v>
      </c>
      <c r="AB275" s="13">
        <f>IF(OR(ISERROR(FIND(DBCS(検索!D$7),DBCS(C275))),検索!D$7=""),0,1)</f>
        <v>0</v>
      </c>
      <c r="AC275" s="13">
        <f>IF(OR(ISERROR(FIND(検索!E$7,D275)),検索!E$7=""),0,1)</f>
        <v>0</v>
      </c>
      <c r="AD275" s="13">
        <f>IF(OR(ISERROR(FIND(検索!F$7,E275)),検索!F$7=""),0,1)</f>
        <v>0</v>
      </c>
      <c r="AE275" s="13">
        <f>IF(OR(ISERROR(FIND(検索!G$7,F275)),検索!G$7=""),0,1)</f>
        <v>0</v>
      </c>
      <c r="AF275" s="15">
        <f>IF(OR(検索!J$7="00000",AA275&amp;AB275&amp;AC275&amp;AD275&amp;AE275&lt;&gt;検索!J$7),0,1)</f>
        <v>0</v>
      </c>
      <c r="AG275" s="16">
        <f t="shared" si="24"/>
        <v>0</v>
      </c>
      <c r="AH275" s="13">
        <f>IF(検索!K$3=0,R275,S275)</f>
        <v>0</v>
      </c>
      <c r="AI275" s="13">
        <f>IF(検索!K$5=0,Y275,Z275)</f>
        <v>0</v>
      </c>
      <c r="AJ275" s="13">
        <f>IF(検索!K$7=0,AF275,AG275)</f>
        <v>0</v>
      </c>
      <c r="AK275" s="20">
        <f>IF(IF(検索!J$5="00000",AH275,IF(検索!K$4=0,AH275+AI275,AH275*AI275)*IF(AND(検索!K$6=1,検索!J$7&lt;&gt;"00000"),AJ275,1)+IF(AND(検索!K$6=0,検索!J$7&lt;&gt;"00000"),AJ275,0))&gt;0,MAX($AK$2:AK274)+1,0)</f>
        <v>0</v>
      </c>
    </row>
    <row r="276" spans="1:37" ht="12.6" customHeight="1" x14ac:dyDescent="0.15">
      <c r="A276" s="9">
        <v>2850</v>
      </c>
      <c r="B276" s="2" t="s">
        <v>1218</v>
      </c>
      <c r="C276" s="2" t="s">
        <v>1219</v>
      </c>
      <c r="D276" s="2" t="s">
        <v>1206</v>
      </c>
      <c r="E276" s="10" t="s">
        <v>100</v>
      </c>
      <c r="F276" s="11" t="s">
        <v>2246</v>
      </c>
      <c r="G276" s="2">
        <v>275</v>
      </c>
      <c r="H276" s="153">
        <f t="shared" si="20"/>
        <v>300000</v>
      </c>
      <c r="I276" s="23"/>
      <c r="J276" s="158">
        <f>IFERROR(INDEX(単価!D$3:G$16,MATCH(D276,単価!B$3:B$16,0),1+((I276&gt;29)+(I276&gt;59)+(I276&gt;89))*INDEX(単価!A:A,MATCH(D276,単価!B:B,0))),0)</f>
        <v>50000</v>
      </c>
      <c r="K276" s="153" t="str">
        <f>IFERROR(INDEX(単価!C:C,MATCH(D276,単価!B:B,0))&amp;IF(INDEX(単価!A:A,MATCH(D276,単価!B:B,0))=1,"（"&amp;INDEX(単価!D$2:G$2,1,1+(I276&gt;29)+(I276&gt;59)+(I276&gt;89))&amp;"）",""),D276)</f>
        <v>共同生活援助</v>
      </c>
      <c r="L276" s="2">
        <f t="shared" ca="1" si="21"/>
        <v>2852</v>
      </c>
      <c r="M276" s="14">
        <f>IF(OR(ISERROR(FIND(DBCS(検索!C$3),DBCS(B276))),検索!C$3=""),0,1)</f>
        <v>0</v>
      </c>
      <c r="N276" s="15">
        <f>IF(OR(ISERROR(FIND(DBCS(検索!D$3),DBCS(C276))),検索!D$3=""),0,1)</f>
        <v>0</v>
      </c>
      <c r="O276" s="15">
        <f>IF(OR(ISERROR(FIND(検索!E$3,D276)),検索!E$3=""),0,1)</f>
        <v>0</v>
      </c>
      <c r="P276" s="13">
        <f>IF(OR(ISERROR(FIND(検索!F$3,E276)),検索!F$3=""),0,1)</f>
        <v>0</v>
      </c>
      <c r="Q276" s="13">
        <f>IF(OR(ISERROR(FIND(検索!G$3,F276)),検索!G$3=""),0,1)</f>
        <v>0</v>
      </c>
      <c r="R276" s="13">
        <f>IF(OR(検索!J$3="00000",M276&amp;N276&amp;O276&amp;P276&amp;Q276&lt;&gt;検索!J$3),0,1)</f>
        <v>0</v>
      </c>
      <c r="S276" s="13">
        <f t="shared" si="22"/>
        <v>0</v>
      </c>
      <c r="T276" s="14">
        <f>IF(OR(ISERROR(FIND(DBCS(検索!C$5),DBCS(B276))),検索!C$5=""),0,1)</f>
        <v>0</v>
      </c>
      <c r="U276" s="15">
        <f>IF(OR(ISERROR(FIND(DBCS(検索!D$5),DBCS(C276))),検索!D$5=""),0,1)</f>
        <v>0</v>
      </c>
      <c r="V276" s="15">
        <f>IF(OR(ISERROR(FIND(検索!E$5,D276)),検索!E$5=""),0,1)</f>
        <v>0</v>
      </c>
      <c r="W276" s="15">
        <f>IF(OR(ISERROR(FIND(検索!F$5,E276)),検索!F$5=""),0,1)</f>
        <v>0</v>
      </c>
      <c r="X276" s="15">
        <f>IF(OR(ISERROR(FIND(検索!G$5,F276)),検索!G$5=""),0,1)</f>
        <v>0</v>
      </c>
      <c r="Y276" s="13">
        <f>IF(OR(検索!J$5="00000",T276&amp;U276&amp;V276&amp;W276&amp;X276&lt;&gt;検索!J$5),0,1)</f>
        <v>0</v>
      </c>
      <c r="Z276" s="16">
        <f t="shared" si="23"/>
        <v>0</v>
      </c>
      <c r="AA276" s="13">
        <f>IF(OR(ISERROR(FIND(DBCS(検索!C$7),DBCS(B276))),検索!C$7=""),0,1)</f>
        <v>0</v>
      </c>
      <c r="AB276" s="13">
        <f>IF(OR(ISERROR(FIND(DBCS(検索!D$7),DBCS(C276))),検索!D$7=""),0,1)</f>
        <v>0</v>
      </c>
      <c r="AC276" s="13">
        <f>IF(OR(ISERROR(FIND(検索!E$7,D276)),検索!E$7=""),0,1)</f>
        <v>0</v>
      </c>
      <c r="AD276" s="13">
        <f>IF(OR(ISERROR(FIND(検索!F$7,E276)),検索!F$7=""),0,1)</f>
        <v>0</v>
      </c>
      <c r="AE276" s="13">
        <f>IF(OR(ISERROR(FIND(検索!G$7,F276)),検索!G$7=""),0,1)</f>
        <v>0</v>
      </c>
      <c r="AF276" s="15">
        <f>IF(OR(検索!J$7="00000",AA276&amp;AB276&amp;AC276&amp;AD276&amp;AE276&lt;&gt;検索!J$7),0,1)</f>
        <v>0</v>
      </c>
      <c r="AG276" s="16">
        <f t="shared" si="24"/>
        <v>0</v>
      </c>
      <c r="AH276" s="13">
        <f>IF(検索!K$3=0,R276,S276)</f>
        <v>0</v>
      </c>
      <c r="AI276" s="13">
        <f>IF(検索!K$5=0,Y276,Z276)</f>
        <v>0</v>
      </c>
      <c r="AJ276" s="13">
        <f>IF(検索!K$7=0,AF276,AG276)</f>
        <v>0</v>
      </c>
      <c r="AK276" s="20">
        <f>IF(IF(検索!J$5="00000",AH276,IF(検索!K$4=0,AH276+AI276,AH276*AI276)*IF(AND(検索!K$6=1,検索!J$7&lt;&gt;"00000"),AJ276,1)+IF(AND(検索!K$6=0,検索!J$7&lt;&gt;"00000"),AJ276,0))&gt;0,MAX($AK$2:AK275)+1,0)</f>
        <v>0</v>
      </c>
    </row>
    <row r="277" spans="1:37" ht="12.6" customHeight="1" x14ac:dyDescent="0.15">
      <c r="A277" s="9">
        <v>2863</v>
      </c>
      <c r="B277" s="2" t="s">
        <v>1220</v>
      </c>
      <c r="C277" s="2" t="s">
        <v>1221</v>
      </c>
      <c r="D277" s="2" t="s">
        <v>1206</v>
      </c>
      <c r="E277" s="10" t="s">
        <v>81</v>
      </c>
      <c r="F277" s="11" t="s">
        <v>2247</v>
      </c>
      <c r="G277" s="2">
        <v>276</v>
      </c>
      <c r="H277" s="153">
        <f t="shared" si="20"/>
        <v>50000</v>
      </c>
      <c r="I277" s="23"/>
      <c r="J277" s="158">
        <f>IFERROR(INDEX(単価!D$3:G$16,MATCH(D277,単価!B$3:B$16,0),1+((I277&gt;29)+(I277&gt;59)+(I277&gt;89))*INDEX(単価!A:A,MATCH(D277,単価!B:B,0))),0)</f>
        <v>50000</v>
      </c>
      <c r="K277" s="153" t="str">
        <f>IFERROR(INDEX(単価!C:C,MATCH(D277,単価!B:B,0))&amp;IF(INDEX(単価!A:A,MATCH(D277,単価!B:B,0))=1,"（"&amp;INDEX(単価!D$2:G$2,1,1+(I277&gt;29)+(I277&gt;59)+(I277&gt;89))&amp;"）",""),D277)</f>
        <v>共同生活援助</v>
      </c>
      <c r="L277" s="2">
        <f t="shared" ca="1" si="21"/>
        <v>2866</v>
      </c>
      <c r="M277" s="14">
        <f>IF(OR(ISERROR(FIND(DBCS(検索!C$3),DBCS(B277))),検索!C$3=""),0,1)</f>
        <v>0</v>
      </c>
      <c r="N277" s="15">
        <f>IF(OR(ISERROR(FIND(DBCS(検索!D$3),DBCS(C277))),検索!D$3=""),0,1)</f>
        <v>0</v>
      </c>
      <c r="O277" s="15">
        <f>IF(OR(ISERROR(FIND(検索!E$3,D277)),検索!E$3=""),0,1)</f>
        <v>0</v>
      </c>
      <c r="P277" s="13">
        <f>IF(OR(ISERROR(FIND(検索!F$3,E277)),検索!F$3=""),0,1)</f>
        <v>0</v>
      </c>
      <c r="Q277" s="13">
        <f>IF(OR(ISERROR(FIND(検索!G$3,F277)),検索!G$3=""),0,1)</f>
        <v>0</v>
      </c>
      <c r="R277" s="13">
        <f>IF(OR(検索!J$3="00000",M277&amp;N277&amp;O277&amp;P277&amp;Q277&lt;&gt;検索!J$3),0,1)</f>
        <v>0</v>
      </c>
      <c r="S277" s="13">
        <f t="shared" si="22"/>
        <v>0</v>
      </c>
      <c r="T277" s="14">
        <f>IF(OR(ISERROR(FIND(DBCS(検索!C$5),DBCS(B277))),検索!C$5=""),0,1)</f>
        <v>0</v>
      </c>
      <c r="U277" s="15">
        <f>IF(OR(ISERROR(FIND(DBCS(検索!D$5),DBCS(C277))),検索!D$5=""),0,1)</f>
        <v>0</v>
      </c>
      <c r="V277" s="15">
        <f>IF(OR(ISERROR(FIND(検索!E$5,D277)),検索!E$5=""),0,1)</f>
        <v>0</v>
      </c>
      <c r="W277" s="15">
        <f>IF(OR(ISERROR(FIND(検索!F$5,E277)),検索!F$5=""),0,1)</f>
        <v>0</v>
      </c>
      <c r="X277" s="15">
        <f>IF(OR(ISERROR(FIND(検索!G$5,F277)),検索!G$5=""),0,1)</f>
        <v>0</v>
      </c>
      <c r="Y277" s="13">
        <f>IF(OR(検索!J$5="00000",T277&amp;U277&amp;V277&amp;W277&amp;X277&lt;&gt;検索!J$5),0,1)</f>
        <v>0</v>
      </c>
      <c r="Z277" s="16">
        <f t="shared" si="23"/>
        <v>0</v>
      </c>
      <c r="AA277" s="13">
        <f>IF(OR(ISERROR(FIND(DBCS(検索!C$7),DBCS(B277))),検索!C$7=""),0,1)</f>
        <v>0</v>
      </c>
      <c r="AB277" s="13">
        <f>IF(OR(ISERROR(FIND(DBCS(検索!D$7),DBCS(C277))),検索!D$7=""),0,1)</f>
        <v>0</v>
      </c>
      <c r="AC277" s="13">
        <f>IF(OR(ISERROR(FIND(検索!E$7,D277)),検索!E$7=""),0,1)</f>
        <v>0</v>
      </c>
      <c r="AD277" s="13">
        <f>IF(OR(ISERROR(FIND(検索!F$7,E277)),検索!F$7=""),0,1)</f>
        <v>0</v>
      </c>
      <c r="AE277" s="13">
        <f>IF(OR(ISERROR(FIND(検索!G$7,F277)),検索!G$7=""),0,1)</f>
        <v>0</v>
      </c>
      <c r="AF277" s="15">
        <f>IF(OR(検索!J$7="00000",AA277&amp;AB277&amp;AC277&amp;AD277&amp;AE277&lt;&gt;検索!J$7),0,1)</f>
        <v>0</v>
      </c>
      <c r="AG277" s="16">
        <f t="shared" si="24"/>
        <v>0</v>
      </c>
      <c r="AH277" s="13">
        <f>IF(検索!K$3=0,R277,S277)</f>
        <v>0</v>
      </c>
      <c r="AI277" s="13">
        <f>IF(検索!K$5=0,Y277,Z277)</f>
        <v>0</v>
      </c>
      <c r="AJ277" s="13">
        <f>IF(検索!K$7=0,AF277,AG277)</f>
        <v>0</v>
      </c>
      <c r="AK277" s="20">
        <f>IF(IF(検索!J$5="00000",AH277,IF(検索!K$4=0,AH277+AI277,AH277*AI277)*IF(AND(検索!K$6=1,検索!J$7&lt;&gt;"00000"),AJ277,1)+IF(AND(検索!K$6=0,検索!J$7&lt;&gt;"00000"),AJ277,0))&gt;0,MAX($AK$2:AK276)+1,0)</f>
        <v>0</v>
      </c>
    </row>
    <row r="278" spans="1:37" ht="12.6" customHeight="1" x14ac:dyDescent="0.15">
      <c r="A278" s="9">
        <v>2870</v>
      </c>
      <c r="B278" s="2" t="s">
        <v>1222</v>
      </c>
      <c r="C278" s="2" t="s">
        <v>1223</v>
      </c>
      <c r="D278" s="2" t="s">
        <v>1206</v>
      </c>
      <c r="E278" s="10" t="s">
        <v>58</v>
      </c>
      <c r="F278" s="11" t="s">
        <v>2248</v>
      </c>
      <c r="G278" s="2">
        <v>277</v>
      </c>
      <c r="H278" s="153">
        <f t="shared" si="20"/>
        <v>1600000</v>
      </c>
      <c r="I278" s="23"/>
      <c r="J278" s="158">
        <f>IFERROR(INDEX(単価!D$3:G$16,MATCH(D278,単価!B$3:B$16,0),1+((I278&gt;29)+(I278&gt;59)+(I278&gt;89))*INDEX(単価!A:A,MATCH(D278,単価!B:B,0))),0)</f>
        <v>50000</v>
      </c>
      <c r="K278" s="153" t="str">
        <f>IFERROR(INDEX(単価!C:C,MATCH(D278,単価!B:B,0))&amp;IF(INDEX(単価!A:A,MATCH(D278,単価!B:B,0))=1,"（"&amp;INDEX(単価!D$2:G$2,1,1+(I278&gt;29)+(I278&gt;59)+(I278&gt;89))&amp;"）",""),D278)</f>
        <v>共同生活援助</v>
      </c>
      <c r="L278" s="2">
        <f t="shared" ca="1" si="21"/>
        <v>2871</v>
      </c>
      <c r="M278" s="14">
        <f>IF(OR(ISERROR(FIND(DBCS(検索!C$3),DBCS(B278))),検索!C$3=""),0,1)</f>
        <v>0</v>
      </c>
      <c r="N278" s="15">
        <f>IF(OR(ISERROR(FIND(DBCS(検索!D$3),DBCS(C278))),検索!D$3=""),0,1)</f>
        <v>0</v>
      </c>
      <c r="O278" s="15">
        <f>IF(OR(ISERROR(FIND(検索!E$3,D278)),検索!E$3=""),0,1)</f>
        <v>0</v>
      </c>
      <c r="P278" s="13">
        <f>IF(OR(ISERROR(FIND(検索!F$3,E278)),検索!F$3=""),0,1)</f>
        <v>0</v>
      </c>
      <c r="Q278" s="13">
        <f>IF(OR(ISERROR(FIND(検索!G$3,F278)),検索!G$3=""),0,1)</f>
        <v>0</v>
      </c>
      <c r="R278" s="13">
        <f>IF(OR(検索!J$3="00000",M278&amp;N278&amp;O278&amp;P278&amp;Q278&lt;&gt;検索!J$3),0,1)</f>
        <v>0</v>
      </c>
      <c r="S278" s="13">
        <f t="shared" si="22"/>
        <v>0</v>
      </c>
      <c r="T278" s="14">
        <f>IF(OR(ISERROR(FIND(DBCS(検索!C$5),DBCS(B278))),検索!C$5=""),0,1)</f>
        <v>0</v>
      </c>
      <c r="U278" s="15">
        <f>IF(OR(ISERROR(FIND(DBCS(検索!D$5),DBCS(C278))),検索!D$5=""),0,1)</f>
        <v>0</v>
      </c>
      <c r="V278" s="15">
        <f>IF(OR(ISERROR(FIND(検索!E$5,D278)),検索!E$5=""),0,1)</f>
        <v>0</v>
      </c>
      <c r="W278" s="15">
        <f>IF(OR(ISERROR(FIND(検索!F$5,E278)),検索!F$5=""),0,1)</f>
        <v>0</v>
      </c>
      <c r="X278" s="15">
        <f>IF(OR(ISERROR(FIND(検索!G$5,F278)),検索!G$5=""),0,1)</f>
        <v>0</v>
      </c>
      <c r="Y278" s="13">
        <f>IF(OR(検索!J$5="00000",T278&amp;U278&amp;V278&amp;W278&amp;X278&lt;&gt;検索!J$5),0,1)</f>
        <v>0</v>
      </c>
      <c r="Z278" s="16">
        <f t="shared" si="23"/>
        <v>0</v>
      </c>
      <c r="AA278" s="13">
        <f>IF(OR(ISERROR(FIND(DBCS(検索!C$7),DBCS(B278))),検索!C$7=""),0,1)</f>
        <v>0</v>
      </c>
      <c r="AB278" s="13">
        <f>IF(OR(ISERROR(FIND(DBCS(検索!D$7),DBCS(C278))),検索!D$7=""),0,1)</f>
        <v>0</v>
      </c>
      <c r="AC278" s="13">
        <f>IF(OR(ISERROR(FIND(検索!E$7,D278)),検索!E$7=""),0,1)</f>
        <v>0</v>
      </c>
      <c r="AD278" s="13">
        <f>IF(OR(ISERROR(FIND(検索!F$7,E278)),検索!F$7=""),0,1)</f>
        <v>0</v>
      </c>
      <c r="AE278" s="13">
        <f>IF(OR(ISERROR(FIND(検索!G$7,F278)),検索!G$7=""),0,1)</f>
        <v>0</v>
      </c>
      <c r="AF278" s="15">
        <f>IF(OR(検索!J$7="00000",AA278&amp;AB278&amp;AC278&amp;AD278&amp;AE278&lt;&gt;検索!J$7),0,1)</f>
        <v>0</v>
      </c>
      <c r="AG278" s="16">
        <f t="shared" si="24"/>
        <v>0</v>
      </c>
      <c r="AH278" s="13">
        <f>IF(検索!K$3=0,R278,S278)</f>
        <v>0</v>
      </c>
      <c r="AI278" s="13">
        <f>IF(検索!K$5=0,Y278,Z278)</f>
        <v>0</v>
      </c>
      <c r="AJ278" s="13">
        <f>IF(検索!K$7=0,AF278,AG278)</f>
        <v>0</v>
      </c>
      <c r="AK278" s="20">
        <f>IF(IF(検索!J$5="00000",AH278,IF(検索!K$4=0,AH278+AI278,AH278*AI278)*IF(AND(検索!K$6=1,検索!J$7&lt;&gt;"00000"),AJ278,1)+IF(AND(検索!K$6=0,検索!J$7&lt;&gt;"00000"),AJ278,0))&gt;0,MAX($AK$2:AK277)+1,0)</f>
        <v>0</v>
      </c>
    </row>
    <row r="279" spans="1:37" ht="12.6" customHeight="1" x14ac:dyDescent="0.15">
      <c r="A279" s="9">
        <v>2887</v>
      </c>
      <c r="B279" s="2" t="s">
        <v>1224</v>
      </c>
      <c r="C279" s="2" t="s">
        <v>1225</v>
      </c>
      <c r="D279" s="2" t="s">
        <v>1206</v>
      </c>
      <c r="E279" s="10" t="s">
        <v>67</v>
      </c>
      <c r="F279" s="11" t="s">
        <v>2249</v>
      </c>
      <c r="G279" s="2">
        <v>278</v>
      </c>
      <c r="H279" s="153">
        <f t="shared" si="20"/>
        <v>150000</v>
      </c>
      <c r="I279" s="23"/>
      <c r="J279" s="158">
        <f>IFERROR(INDEX(単価!D$3:G$16,MATCH(D279,単価!B$3:B$16,0),1+((I279&gt;29)+(I279&gt;59)+(I279&gt;89))*INDEX(単価!A:A,MATCH(D279,単価!B:B,0))),0)</f>
        <v>50000</v>
      </c>
      <c r="K279" s="153" t="str">
        <f>IFERROR(INDEX(単価!C:C,MATCH(D279,単価!B:B,0))&amp;IF(INDEX(単価!A:A,MATCH(D279,単価!B:B,0))=1,"（"&amp;INDEX(単価!D$2:G$2,1,1+(I279&gt;29)+(I279&gt;59)+(I279&gt;89))&amp;"）",""),D279)</f>
        <v>共同生活援助</v>
      </c>
      <c r="L279" s="2">
        <f t="shared" ca="1" si="21"/>
        <v>2883</v>
      </c>
      <c r="M279" s="14">
        <f>IF(OR(ISERROR(FIND(DBCS(検索!C$3),DBCS(B279))),検索!C$3=""),0,1)</f>
        <v>0</v>
      </c>
      <c r="N279" s="15">
        <f>IF(OR(ISERROR(FIND(DBCS(検索!D$3),DBCS(C279))),検索!D$3=""),0,1)</f>
        <v>0</v>
      </c>
      <c r="O279" s="15">
        <f>IF(OR(ISERROR(FIND(検索!E$3,D279)),検索!E$3=""),0,1)</f>
        <v>0</v>
      </c>
      <c r="P279" s="13">
        <f>IF(OR(ISERROR(FIND(検索!F$3,E279)),検索!F$3=""),0,1)</f>
        <v>0</v>
      </c>
      <c r="Q279" s="13">
        <f>IF(OR(ISERROR(FIND(検索!G$3,F279)),検索!G$3=""),0,1)</f>
        <v>0</v>
      </c>
      <c r="R279" s="13">
        <f>IF(OR(検索!J$3="00000",M279&amp;N279&amp;O279&amp;P279&amp;Q279&lt;&gt;検索!J$3),0,1)</f>
        <v>0</v>
      </c>
      <c r="S279" s="13">
        <f t="shared" si="22"/>
        <v>0</v>
      </c>
      <c r="T279" s="14">
        <f>IF(OR(ISERROR(FIND(DBCS(検索!C$5),DBCS(B279))),検索!C$5=""),0,1)</f>
        <v>0</v>
      </c>
      <c r="U279" s="15">
        <f>IF(OR(ISERROR(FIND(DBCS(検索!D$5),DBCS(C279))),検索!D$5=""),0,1)</f>
        <v>0</v>
      </c>
      <c r="V279" s="15">
        <f>IF(OR(ISERROR(FIND(検索!E$5,D279)),検索!E$5=""),0,1)</f>
        <v>0</v>
      </c>
      <c r="W279" s="15">
        <f>IF(OR(ISERROR(FIND(検索!F$5,E279)),検索!F$5=""),0,1)</f>
        <v>0</v>
      </c>
      <c r="X279" s="15">
        <f>IF(OR(ISERROR(FIND(検索!G$5,F279)),検索!G$5=""),0,1)</f>
        <v>0</v>
      </c>
      <c r="Y279" s="13">
        <f>IF(OR(検索!J$5="00000",T279&amp;U279&amp;V279&amp;W279&amp;X279&lt;&gt;検索!J$5),0,1)</f>
        <v>0</v>
      </c>
      <c r="Z279" s="16">
        <f t="shared" si="23"/>
        <v>0</v>
      </c>
      <c r="AA279" s="13">
        <f>IF(OR(ISERROR(FIND(DBCS(検索!C$7),DBCS(B279))),検索!C$7=""),0,1)</f>
        <v>0</v>
      </c>
      <c r="AB279" s="13">
        <f>IF(OR(ISERROR(FIND(DBCS(検索!D$7),DBCS(C279))),検索!D$7=""),0,1)</f>
        <v>0</v>
      </c>
      <c r="AC279" s="13">
        <f>IF(OR(ISERROR(FIND(検索!E$7,D279)),検索!E$7=""),0,1)</f>
        <v>0</v>
      </c>
      <c r="AD279" s="13">
        <f>IF(OR(ISERROR(FIND(検索!F$7,E279)),検索!F$7=""),0,1)</f>
        <v>0</v>
      </c>
      <c r="AE279" s="13">
        <f>IF(OR(ISERROR(FIND(検索!G$7,F279)),検索!G$7=""),0,1)</f>
        <v>0</v>
      </c>
      <c r="AF279" s="15">
        <f>IF(OR(検索!J$7="00000",AA279&amp;AB279&amp;AC279&amp;AD279&amp;AE279&lt;&gt;検索!J$7),0,1)</f>
        <v>0</v>
      </c>
      <c r="AG279" s="16">
        <f t="shared" si="24"/>
        <v>0</v>
      </c>
      <c r="AH279" s="13">
        <f>IF(検索!K$3=0,R279,S279)</f>
        <v>0</v>
      </c>
      <c r="AI279" s="13">
        <f>IF(検索!K$5=0,Y279,Z279)</f>
        <v>0</v>
      </c>
      <c r="AJ279" s="13">
        <f>IF(検索!K$7=0,AF279,AG279)</f>
        <v>0</v>
      </c>
      <c r="AK279" s="20">
        <f>IF(IF(検索!J$5="00000",AH279,IF(検索!K$4=0,AH279+AI279,AH279*AI279)*IF(AND(検索!K$6=1,検索!J$7&lt;&gt;"00000"),AJ279,1)+IF(AND(検索!K$6=0,検索!J$7&lt;&gt;"00000"),AJ279,0))&gt;0,MAX($AK$2:AK278)+1,0)</f>
        <v>0</v>
      </c>
    </row>
    <row r="280" spans="1:37" ht="12.6" customHeight="1" x14ac:dyDescent="0.15">
      <c r="A280" s="9">
        <v>2897</v>
      </c>
      <c r="B280" s="2" t="s">
        <v>1226</v>
      </c>
      <c r="C280" s="2" t="s">
        <v>1227</v>
      </c>
      <c r="D280" s="2" t="s">
        <v>1206</v>
      </c>
      <c r="E280" s="10" t="s">
        <v>87</v>
      </c>
      <c r="F280" s="11" t="s">
        <v>2250</v>
      </c>
      <c r="G280" s="2">
        <v>279</v>
      </c>
      <c r="H280" s="153">
        <f t="shared" si="20"/>
        <v>400000</v>
      </c>
      <c r="I280" s="23"/>
      <c r="J280" s="158">
        <f>IFERROR(INDEX(単価!D$3:G$16,MATCH(D280,単価!B$3:B$16,0),1+((I280&gt;29)+(I280&gt;59)+(I280&gt;89))*INDEX(単価!A:A,MATCH(D280,単価!B:B,0))),0)</f>
        <v>50000</v>
      </c>
      <c r="K280" s="153" t="str">
        <f>IFERROR(INDEX(単価!C:C,MATCH(D280,単価!B:B,0))&amp;IF(INDEX(単価!A:A,MATCH(D280,単価!B:B,0))=1,"（"&amp;INDEX(単価!D$2:G$2,1,1+(I280&gt;29)+(I280&gt;59)+(I280&gt;89))&amp;"）",""),D280)</f>
        <v>共同生活援助</v>
      </c>
      <c r="L280" s="2">
        <f t="shared" ca="1" si="21"/>
        <v>2892</v>
      </c>
      <c r="M280" s="14">
        <f>IF(OR(ISERROR(FIND(DBCS(検索!C$3),DBCS(B280))),検索!C$3=""),0,1)</f>
        <v>0</v>
      </c>
      <c r="N280" s="15">
        <f>IF(OR(ISERROR(FIND(DBCS(検索!D$3),DBCS(C280))),検索!D$3=""),0,1)</f>
        <v>0</v>
      </c>
      <c r="O280" s="15">
        <f>IF(OR(ISERROR(FIND(検索!E$3,D280)),検索!E$3=""),0,1)</f>
        <v>0</v>
      </c>
      <c r="P280" s="13">
        <f>IF(OR(ISERROR(FIND(検索!F$3,E280)),検索!F$3=""),0,1)</f>
        <v>0</v>
      </c>
      <c r="Q280" s="13">
        <f>IF(OR(ISERROR(FIND(検索!G$3,F280)),検索!G$3=""),0,1)</f>
        <v>0</v>
      </c>
      <c r="R280" s="13">
        <f>IF(OR(検索!J$3="00000",M280&amp;N280&amp;O280&amp;P280&amp;Q280&lt;&gt;検索!J$3),0,1)</f>
        <v>0</v>
      </c>
      <c r="S280" s="13">
        <f t="shared" si="22"/>
        <v>0</v>
      </c>
      <c r="T280" s="14">
        <f>IF(OR(ISERROR(FIND(DBCS(検索!C$5),DBCS(B280))),検索!C$5=""),0,1)</f>
        <v>0</v>
      </c>
      <c r="U280" s="15">
        <f>IF(OR(ISERROR(FIND(DBCS(検索!D$5),DBCS(C280))),検索!D$5=""),0,1)</f>
        <v>0</v>
      </c>
      <c r="V280" s="15">
        <f>IF(OR(ISERROR(FIND(検索!E$5,D280)),検索!E$5=""),0,1)</f>
        <v>0</v>
      </c>
      <c r="W280" s="15">
        <f>IF(OR(ISERROR(FIND(検索!F$5,E280)),検索!F$5=""),0,1)</f>
        <v>0</v>
      </c>
      <c r="X280" s="15">
        <f>IF(OR(ISERROR(FIND(検索!G$5,F280)),検索!G$5=""),0,1)</f>
        <v>0</v>
      </c>
      <c r="Y280" s="13">
        <f>IF(OR(検索!J$5="00000",T280&amp;U280&amp;V280&amp;W280&amp;X280&lt;&gt;検索!J$5),0,1)</f>
        <v>0</v>
      </c>
      <c r="Z280" s="16">
        <f t="shared" si="23"/>
        <v>0</v>
      </c>
      <c r="AA280" s="13">
        <f>IF(OR(ISERROR(FIND(DBCS(検索!C$7),DBCS(B280))),検索!C$7=""),0,1)</f>
        <v>0</v>
      </c>
      <c r="AB280" s="13">
        <f>IF(OR(ISERROR(FIND(DBCS(検索!D$7),DBCS(C280))),検索!D$7=""),0,1)</f>
        <v>0</v>
      </c>
      <c r="AC280" s="13">
        <f>IF(OR(ISERROR(FIND(検索!E$7,D280)),検索!E$7=""),0,1)</f>
        <v>0</v>
      </c>
      <c r="AD280" s="13">
        <f>IF(OR(ISERROR(FIND(検索!F$7,E280)),検索!F$7=""),0,1)</f>
        <v>0</v>
      </c>
      <c r="AE280" s="13">
        <f>IF(OR(ISERROR(FIND(検索!G$7,F280)),検索!G$7=""),0,1)</f>
        <v>0</v>
      </c>
      <c r="AF280" s="15">
        <f>IF(OR(検索!J$7="00000",AA280&amp;AB280&amp;AC280&amp;AD280&amp;AE280&lt;&gt;検索!J$7),0,1)</f>
        <v>0</v>
      </c>
      <c r="AG280" s="16">
        <f t="shared" si="24"/>
        <v>0</v>
      </c>
      <c r="AH280" s="13">
        <f>IF(検索!K$3=0,R280,S280)</f>
        <v>0</v>
      </c>
      <c r="AI280" s="13">
        <f>IF(検索!K$5=0,Y280,Z280)</f>
        <v>0</v>
      </c>
      <c r="AJ280" s="13">
        <f>IF(検索!K$7=0,AF280,AG280)</f>
        <v>0</v>
      </c>
      <c r="AK280" s="20">
        <f>IF(IF(検索!J$5="00000",AH280,IF(検索!K$4=0,AH280+AI280,AH280*AI280)*IF(AND(検索!K$6=1,検索!J$7&lt;&gt;"00000"),AJ280,1)+IF(AND(検索!K$6=0,検索!J$7&lt;&gt;"00000"),AJ280,0))&gt;0,MAX($AK$2:AK279)+1,0)</f>
        <v>0</v>
      </c>
    </row>
    <row r="281" spans="1:37" ht="12.6" customHeight="1" x14ac:dyDescent="0.15">
      <c r="A281" s="9">
        <v>2905</v>
      </c>
      <c r="B281" s="2" t="s">
        <v>1228</v>
      </c>
      <c r="C281" s="2" t="s">
        <v>1229</v>
      </c>
      <c r="D281" s="2" t="s">
        <v>1206</v>
      </c>
      <c r="E281" s="10" t="s">
        <v>2251</v>
      </c>
      <c r="F281" s="11" t="s">
        <v>2252</v>
      </c>
      <c r="G281" s="2">
        <v>280</v>
      </c>
      <c r="H281" s="153">
        <f t="shared" si="20"/>
        <v>50000</v>
      </c>
      <c r="I281" s="23"/>
      <c r="J281" s="158">
        <f>IFERROR(INDEX(単価!D$3:G$16,MATCH(D281,単価!B$3:B$16,0),1+((I281&gt;29)+(I281&gt;59)+(I281&gt;89))*INDEX(単価!A:A,MATCH(D281,単価!B:B,0))),0)</f>
        <v>50000</v>
      </c>
      <c r="K281" s="153" t="str">
        <f>IFERROR(INDEX(単価!C:C,MATCH(D281,単価!B:B,0))&amp;IF(INDEX(単価!A:A,MATCH(D281,単価!B:B,0))=1,"（"&amp;INDEX(単価!D$2:G$2,1,1+(I281&gt;29)+(I281&gt;59)+(I281&gt;89))&amp;"）",""),D281)</f>
        <v>共同生活援助</v>
      </c>
      <c r="L281" s="2">
        <f t="shared" ca="1" si="21"/>
        <v>2909</v>
      </c>
      <c r="M281" s="14">
        <f>IF(OR(ISERROR(FIND(DBCS(検索!C$3),DBCS(B281))),検索!C$3=""),0,1)</f>
        <v>0</v>
      </c>
      <c r="N281" s="15">
        <f>IF(OR(ISERROR(FIND(DBCS(検索!D$3),DBCS(C281))),検索!D$3=""),0,1)</f>
        <v>0</v>
      </c>
      <c r="O281" s="15">
        <f>IF(OR(ISERROR(FIND(検索!E$3,D281)),検索!E$3=""),0,1)</f>
        <v>0</v>
      </c>
      <c r="P281" s="13">
        <f>IF(OR(ISERROR(FIND(検索!F$3,E281)),検索!F$3=""),0,1)</f>
        <v>0</v>
      </c>
      <c r="Q281" s="13">
        <f>IF(OR(ISERROR(FIND(検索!G$3,F281)),検索!G$3=""),0,1)</f>
        <v>0</v>
      </c>
      <c r="R281" s="13">
        <f>IF(OR(検索!J$3="00000",M281&amp;N281&amp;O281&amp;P281&amp;Q281&lt;&gt;検索!J$3),0,1)</f>
        <v>0</v>
      </c>
      <c r="S281" s="13">
        <f t="shared" si="22"/>
        <v>0</v>
      </c>
      <c r="T281" s="14">
        <f>IF(OR(ISERROR(FIND(DBCS(検索!C$5),DBCS(B281))),検索!C$5=""),0,1)</f>
        <v>0</v>
      </c>
      <c r="U281" s="15">
        <f>IF(OR(ISERROR(FIND(DBCS(検索!D$5),DBCS(C281))),検索!D$5=""),0,1)</f>
        <v>0</v>
      </c>
      <c r="V281" s="15">
        <f>IF(OR(ISERROR(FIND(検索!E$5,D281)),検索!E$5=""),0,1)</f>
        <v>0</v>
      </c>
      <c r="W281" s="15">
        <f>IF(OR(ISERROR(FIND(検索!F$5,E281)),検索!F$5=""),0,1)</f>
        <v>0</v>
      </c>
      <c r="X281" s="15">
        <f>IF(OR(ISERROR(FIND(検索!G$5,F281)),検索!G$5=""),0,1)</f>
        <v>0</v>
      </c>
      <c r="Y281" s="13">
        <f>IF(OR(検索!J$5="00000",T281&amp;U281&amp;V281&amp;W281&amp;X281&lt;&gt;検索!J$5),0,1)</f>
        <v>0</v>
      </c>
      <c r="Z281" s="16">
        <f t="shared" si="23"/>
        <v>0</v>
      </c>
      <c r="AA281" s="13">
        <f>IF(OR(ISERROR(FIND(DBCS(検索!C$7),DBCS(B281))),検索!C$7=""),0,1)</f>
        <v>0</v>
      </c>
      <c r="AB281" s="13">
        <f>IF(OR(ISERROR(FIND(DBCS(検索!D$7),DBCS(C281))),検索!D$7=""),0,1)</f>
        <v>0</v>
      </c>
      <c r="AC281" s="13">
        <f>IF(OR(ISERROR(FIND(検索!E$7,D281)),検索!E$7=""),0,1)</f>
        <v>0</v>
      </c>
      <c r="AD281" s="13">
        <f>IF(OR(ISERROR(FIND(検索!F$7,E281)),検索!F$7=""),0,1)</f>
        <v>0</v>
      </c>
      <c r="AE281" s="13">
        <f>IF(OR(ISERROR(FIND(検索!G$7,F281)),検索!G$7=""),0,1)</f>
        <v>0</v>
      </c>
      <c r="AF281" s="15">
        <f>IF(OR(検索!J$7="00000",AA281&amp;AB281&amp;AC281&amp;AD281&amp;AE281&lt;&gt;検索!J$7),0,1)</f>
        <v>0</v>
      </c>
      <c r="AG281" s="16">
        <f t="shared" si="24"/>
        <v>0</v>
      </c>
      <c r="AH281" s="13">
        <f>IF(検索!K$3=0,R281,S281)</f>
        <v>0</v>
      </c>
      <c r="AI281" s="13">
        <f>IF(検索!K$5=0,Y281,Z281)</f>
        <v>0</v>
      </c>
      <c r="AJ281" s="13">
        <f>IF(検索!K$7=0,AF281,AG281)</f>
        <v>0</v>
      </c>
      <c r="AK281" s="20">
        <f>IF(IF(検索!J$5="00000",AH281,IF(検索!K$4=0,AH281+AI281,AH281*AI281)*IF(AND(検索!K$6=1,検索!J$7&lt;&gt;"00000"),AJ281,1)+IF(AND(検索!K$6=0,検索!J$7&lt;&gt;"00000"),AJ281,0))&gt;0,MAX($AK$2:AK280)+1,0)</f>
        <v>0</v>
      </c>
    </row>
    <row r="282" spans="1:37" ht="12.6" customHeight="1" x14ac:dyDescent="0.15">
      <c r="A282" s="9">
        <v>2910</v>
      </c>
      <c r="B282" s="2" t="s">
        <v>1222</v>
      </c>
      <c r="C282" s="2" t="s">
        <v>1230</v>
      </c>
      <c r="D282" s="2" t="s">
        <v>1206</v>
      </c>
      <c r="E282" s="10" t="s">
        <v>58</v>
      </c>
      <c r="F282" s="11" t="s">
        <v>2248</v>
      </c>
      <c r="G282" s="2">
        <v>281</v>
      </c>
      <c r="H282" s="153">
        <f t="shared" si="20"/>
        <v>1600000</v>
      </c>
      <c r="I282" s="23"/>
      <c r="J282" s="158">
        <f>IFERROR(INDEX(単価!D$3:G$16,MATCH(D282,単価!B$3:B$16,0),1+((I282&gt;29)+(I282&gt;59)+(I282&gt;89))*INDEX(単価!A:A,MATCH(D282,単価!B:B,0))),0)</f>
        <v>50000</v>
      </c>
      <c r="K282" s="153" t="str">
        <f>IFERROR(INDEX(単価!C:C,MATCH(D282,単価!B:B,0))&amp;IF(INDEX(単価!A:A,MATCH(D282,単価!B:B,0))=1,"（"&amp;INDEX(単価!D$2:G$2,1,1+(I282&gt;29)+(I282&gt;59)+(I282&gt;89))&amp;"）",""),D282)</f>
        <v>共同生活援助</v>
      </c>
      <c r="L282" s="2">
        <f t="shared" ca="1" si="21"/>
        <v>2911</v>
      </c>
      <c r="M282" s="14">
        <f>IF(OR(ISERROR(FIND(DBCS(検索!C$3),DBCS(B282))),検索!C$3=""),0,1)</f>
        <v>0</v>
      </c>
      <c r="N282" s="15">
        <f>IF(OR(ISERROR(FIND(DBCS(検索!D$3),DBCS(C282))),検索!D$3=""),0,1)</f>
        <v>0</v>
      </c>
      <c r="O282" s="15">
        <f>IF(OR(ISERROR(FIND(検索!E$3,D282)),検索!E$3=""),0,1)</f>
        <v>0</v>
      </c>
      <c r="P282" s="13">
        <f>IF(OR(ISERROR(FIND(検索!F$3,E282)),検索!F$3=""),0,1)</f>
        <v>0</v>
      </c>
      <c r="Q282" s="13">
        <f>IF(OR(ISERROR(FIND(検索!G$3,F282)),検索!G$3=""),0,1)</f>
        <v>0</v>
      </c>
      <c r="R282" s="13">
        <f>IF(OR(検索!J$3="00000",M282&amp;N282&amp;O282&amp;P282&amp;Q282&lt;&gt;検索!J$3),0,1)</f>
        <v>0</v>
      </c>
      <c r="S282" s="13">
        <f t="shared" si="22"/>
        <v>0</v>
      </c>
      <c r="T282" s="14">
        <f>IF(OR(ISERROR(FIND(DBCS(検索!C$5),DBCS(B282))),検索!C$5=""),0,1)</f>
        <v>0</v>
      </c>
      <c r="U282" s="15">
        <f>IF(OR(ISERROR(FIND(DBCS(検索!D$5),DBCS(C282))),検索!D$5=""),0,1)</f>
        <v>0</v>
      </c>
      <c r="V282" s="15">
        <f>IF(OR(ISERROR(FIND(検索!E$5,D282)),検索!E$5=""),0,1)</f>
        <v>0</v>
      </c>
      <c r="W282" s="15">
        <f>IF(OR(ISERROR(FIND(検索!F$5,E282)),検索!F$5=""),0,1)</f>
        <v>0</v>
      </c>
      <c r="X282" s="15">
        <f>IF(OR(ISERROR(FIND(検索!G$5,F282)),検索!G$5=""),0,1)</f>
        <v>0</v>
      </c>
      <c r="Y282" s="13">
        <f>IF(OR(検索!J$5="00000",T282&amp;U282&amp;V282&amp;W282&amp;X282&lt;&gt;検索!J$5),0,1)</f>
        <v>0</v>
      </c>
      <c r="Z282" s="16">
        <f t="shared" si="23"/>
        <v>0</v>
      </c>
      <c r="AA282" s="13">
        <f>IF(OR(ISERROR(FIND(DBCS(検索!C$7),DBCS(B282))),検索!C$7=""),0,1)</f>
        <v>0</v>
      </c>
      <c r="AB282" s="13">
        <f>IF(OR(ISERROR(FIND(DBCS(検索!D$7),DBCS(C282))),検索!D$7=""),0,1)</f>
        <v>0</v>
      </c>
      <c r="AC282" s="13">
        <f>IF(OR(ISERROR(FIND(検索!E$7,D282)),検索!E$7=""),0,1)</f>
        <v>0</v>
      </c>
      <c r="AD282" s="13">
        <f>IF(OR(ISERROR(FIND(検索!F$7,E282)),検索!F$7=""),0,1)</f>
        <v>0</v>
      </c>
      <c r="AE282" s="13">
        <f>IF(OR(ISERROR(FIND(検索!G$7,F282)),検索!G$7=""),0,1)</f>
        <v>0</v>
      </c>
      <c r="AF282" s="15">
        <f>IF(OR(検索!J$7="00000",AA282&amp;AB282&amp;AC282&amp;AD282&amp;AE282&lt;&gt;検索!J$7),0,1)</f>
        <v>0</v>
      </c>
      <c r="AG282" s="16">
        <f t="shared" si="24"/>
        <v>0</v>
      </c>
      <c r="AH282" s="13">
        <f>IF(検索!K$3=0,R282,S282)</f>
        <v>0</v>
      </c>
      <c r="AI282" s="13">
        <f>IF(検索!K$5=0,Y282,Z282)</f>
        <v>0</v>
      </c>
      <c r="AJ282" s="13">
        <f>IF(検索!K$7=0,AF282,AG282)</f>
        <v>0</v>
      </c>
      <c r="AK282" s="20">
        <f>IF(IF(検索!J$5="00000",AH282,IF(検索!K$4=0,AH282+AI282,AH282*AI282)*IF(AND(検索!K$6=1,検索!J$7&lt;&gt;"00000"),AJ282,1)+IF(AND(検索!K$6=0,検索!J$7&lt;&gt;"00000"),AJ282,0))&gt;0,MAX($AK$2:AK281)+1,0)</f>
        <v>0</v>
      </c>
    </row>
    <row r="283" spans="1:37" ht="12.6" customHeight="1" x14ac:dyDescent="0.15">
      <c r="A283" s="9">
        <v>2929</v>
      </c>
      <c r="B283" s="2" t="s">
        <v>1222</v>
      </c>
      <c r="C283" s="2" t="s">
        <v>1231</v>
      </c>
      <c r="D283" s="2" t="s">
        <v>1206</v>
      </c>
      <c r="E283" s="10" t="s">
        <v>58</v>
      </c>
      <c r="F283" s="11" t="s">
        <v>2248</v>
      </c>
      <c r="G283" s="2">
        <v>282</v>
      </c>
      <c r="H283" s="153">
        <f t="shared" si="20"/>
        <v>1600000</v>
      </c>
      <c r="I283" s="23"/>
      <c r="J283" s="158">
        <f>IFERROR(INDEX(単価!D$3:G$16,MATCH(D283,単価!B$3:B$16,0),1+((I283&gt;29)+(I283&gt;59)+(I283&gt;89))*INDEX(単価!A:A,MATCH(D283,単価!B:B,0))),0)</f>
        <v>50000</v>
      </c>
      <c r="K283" s="153" t="str">
        <f>IFERROR(INDEX(単価!C:C,MATCH(D283,単価!B:B,0))&amp;IF(INDEX(単価!A:A,MATCH(D283,単価!B:B,0))=1,"（"&amp;INDEX(単価!D$2:G$2,1,1+(I283&gt;29)+(I283&gt;59)+(I283&gt;89))&amp;"）",""),D283)</f>
        <v>共同生活援助</v>
      </c>
      <c r="L283" s="2">
        <f t="shared" ca="1" si="21"/>
        <v>2923</v>
      </c>
      <c r="M283" s="14">
        <f>IF(OR(ISERROR(FIND(DBCS(検索!C$3),DBCS(B283))),検索!C$3=""),0,1)</f>
        <v>0</v>
      </c>
      <c r="N283" s="15">
        <f>IF(OR(ISERROR(FIND(DBCS(検索!D$3),DBCS(C283))),検索!D$3=""),0,1)</f>
        <v>0</v>
      </c>
      <c r="O283" s="15">
        <f>IF(OR(ISERROR(FIND(検索!E$3,D283)),検索!E$3=""),0,1)</f>
        <v>0</v>
      </c>
      <c r="P283" s="13">
        <f>IF(OR(ISERROR(FIND(検索!F$3,E283)),検索!F$3=""),0,1)</f>
        <v>0</v>
      </c>
      <c r="Q283" s="13">
        <f>IF(OR(ISERROR(FIND(検索!G$3,F283)),検索!G$3=""),0,1)</f>
        <v>0</v>
      </c>
      <c r="R283" s="13">
        <f>IF(OR(検索!J$3="00000",M283&amp;N283&amp;O283&amp;P283&amp;Q283&lt;&gt;検索!J$3),0,1)</f>
        <v>0</v>
      </c>
      <c r="S283" s="13">
        <f t="shared" si="22"/>
        <v>0</v>
      </c>
      <c r="T283" s="14">
        <f>IF(OR(ISERROR(FIND(DBCS(検索!C$5),DBCS(B283))),検索!C$5=""),0,1)</f>
        <v>0</v>
      </c>
      <c r="U283" s="15">
        <f>IF(OR(ISERROR(FIND(DBCS(検索!D$5),DBCS(C283))),検索!D$5=""),0,1)</f>
        <v>0</v>
      </c>
      <c r="V283" s="15">
        <f>IF(OR(ISERROR(FIND(検索!E$5,D283)),検索!E$5=""),0,1)</f>
        <v>0</v>
      </c>
      <c r="W283" s="15">
        <f>IF(OR(ISERROR(FIND(検索!F$5,E283)),検索!F$5=""),0,1)</f>
        <v>0</v>
      </c>
      <c r="X283" s="15">
        <f>IF(OR(ISERROR(FIND(検索!G$5,F283)),検索!G$5=""),0,1)</f>
        <v>0</v>
      </c>
      <c r="Y283" s="13">
        <f>IF(OR(検索!J$5="00000",T283&amp;U283&amp;V283&amp;W283&amp;X283&lt;&gt;検索!J$5),0,1)</f>
        <v>0</v>
      </c>
      <c r="Z283" s="16">
        <f t="shared" si="23"/>
        <v>0</v>
      </c>
      <c r="AA283" s="13">
        <f>IF(OR(ISERROR(FIND(DBCS(検索!C$7),DBCS(B283))),検索!C$7=""),0,1)</f>
        <v>0</v>
      </c>
      <c r="AB283" s="13">
        <f>IF(OR(ISERROR(FIND(DBCS(検索!D$7),DBCS(C283))),検索!D$7=""),0,1)</f>
        <v>0</v>
      </c>
      <c r="AC283" s="13">
        <f>IF(OR(ISERROR(FIND(検索!E$7,D283)),検索!E$7=""),0,1)</f>
        <v>0</v>
      </c>
      <c r="AD283" s="13">
        <f>IF(OR(ISERROR(FIND(検索!F$7,E283)),検索!F$7=""),0,1)</f>
        <v>0</v>
      </c>
      <c r="AE283" s="13">
        <f>IF(OR(ISERROR(FIND(検索!G$7,F283)),検索!G$7=""),0,1)</f>
        <v>0</v>
      </c>
      <c r="AF283" s="15">
        <f>IF(OR(検索!J$7="00000",AA283&amp;AB283&amp;AC283&amp;AD283&amp;AE283&lt;&gt;検索!J$7),0,1)</f>
        <v>0</v>
      </c>
      <c r="AG283" s="16">
        <f t="shared" si="24"/>
        <v>0</v>
      </c>
      <c r="AH283" s="13">
        <f>IF(検索!K$3=0,R283,S283)</f>
        <v>0</v>
      </c>
      <c r="AI283" s="13">
        <f>IF(検索!K$5=0,Y283,Z283)</f>
        <v>0</v>
      </c>
      <c r="AJ283" s="13">
        <f>IF(検索!K$7=0,AF283,AG283)</f>
        <v>0</v>
      </c>
      <c r="AK283" s="20">
        <f>IF(IF(検索!J$5="00000",AH283,IF(検索!K$4=0,AH283+AI283,AH283*AI283)*IF(AND(検索!K$6=1,検索!J$7&lt;&gt;"00000"),AJ283,1)+IF(AND(検索!K$6=0,検索!J$7&lt;&gt;"00000"),AJ283,0))&gt;0,MAX($AK$2:AK282)+1,0)</f>
        <v>0</v>
      </c>
    </row>
    <row r="284" spans="1:37" ht="12.6" customHeight="1" x14ac:dyDescent="0.15">
      <c r="A284" s="9">
        <v>2934</v>
      </c>
      <c r="B284" s="2" t="s">
        <v>1232</v>
      </c>
      <c r="C284" s="2" t="s">
        <v>1233</v>
      </c>
      <c r="D284" s="2" t="s">
        <v>1206</v>
      </c>
      <c r="E284" s="10" t="s">
        <v>62</v>
      </c>
      <c r="F284" s="11" t="s">
        <v>2253</v>
      </c>
      <c r="G284" s="2">
        <v>283</v>
      </c>
      <c r="H284" s="153">
        <f t="shared" si="20"/>
        <v>200000</v>
      </c>
      <c r="I284" s="23"/>
      <c r="J284" s="158">
        <f>IFERROR(INDEX(単価!D$3:G$16,MATCH(D284,単価!B$3:B$16,0),1+((I284&gt;29)+(I284&gt;59)+(I284&gt;89))*INDEX(単価!A:A,MATCH(D284,単価!B:B,0))),0)</f>
        <v>50000</v>
      </c>
      <c r="K284" s="153" t="str">
        <f>IFERROR(INDEX(単価!C:C,MATCH(D284,単価!B:B,0))&amp;IF(INDEX(単価!A:A,MATCH(D284,単価!B:B,0))=1,"（"&amp;INDEX(単価!D$2:G$2,1,1+(I284&gt;29)+(I284&gt;59)+(I284&gt;89))&amp;"）",""),D284)</f>
        <v>共同生活援助</v>
      </c>
      <c r="L284" s="2">
        <f t="shared" ca="1" si="21"/>
        <v>2938</v>
      </c>
      <c r="M284" s="14">
        <f>IF(OR(ISERROR(FIND(DBCS(検索!C$3),DBCS(B284))),検索!C$3=""),0,1)</f>
        <v>0</v>
      </c>
      <c r="N284" s="15">
        <f>IF(OR(ISERROR(FIND(DBCS(検索!D$3),DBCS(C284))),検索!D$3=""),0,1)</f>
        <v>0</v>
      </c>
      <c r="O284" s="15">
        <f>IF(OR(ISERROR(FIND(検索!E$3,D284)),検索!E$3=""),0,1)</f>
        <v>0</v>
      </c>
      <c r="P284" s="13">
        <f>IF(OR(ISERROR(FIND(検索!F$3,E284)),検索!F$3=""),0,1)</f>
        <v>0</v>
      </c>
      <c r="Q284" s="13">
        <f>IF(OR(ISERROR(FIND(検索!G$3,F284)),検索!G$3=""),0,1)</f>
        <v>0</v>
      </c>
      <c r="R284" s="13">
        <f>IF(OR(検索!J$3="00000",M284&amp;N284&amp;O284&amp;P284&amp;Q284&lt;&gt;検索!J$3),0,1)</f>
        <v>0</v>
      </c>
      <c r="S284" s="13">
        <f t="shared" si="22"/>
        <v>0</v>
      </c>
      <c r="T284" s="14">
        <f>IF(OR(ISERROR(FIND(DBCS(検索!C$5),DBCS(B284))),検索!C$5=""),0,1)</f>
        <v>0</v>
      </c>
      <c r="U284" s="15">
        <f>IF(OR(ISERROR(FIND(DBCS(検索!D$5),DBCS(C284))),検索!D$5=""),0,1)</f>
        <v>0</v>
      </c>
      <c r="V284" s="15">
        <f>IF(OR(ISERROR(FIND(検索!E$5,D284)),検索!E$5=""),0,1)</f>
        <v>0</v>
      </c>
      <c r="W284" s="15">
        <f>IF(OR(ISERROR(FIND(検索!F$5,E284)),検索!F$5=""),0,1)</f>
        <v>0</v>
      </c>
      <c r="X284" s="15">
        <f>IF(OR(ISERROR(FIND(検索!G$5,F284)),検索!G$5=""),0,1)</f>
        <v>0</v>
      </c>
      <c r="Y284" s="13">
        <f>IF(OR(検索!J$5="00000",T284&amp;U284&amp;V284&amp;W284&amp;X284&lt;&gt;検索!J$5),0,1)</f>
        <v>0</v>
      </c>
      <c r="Z284" s="16">
        <f t="shared" si="23"/>
        <v>0</v>
      </c>
      <c r="AA284" s="13">
        <f>IF(OR(ISERROR(FIND(DBCS(検索!C$7),DBCS(B284))),検索!C$7=""),0,1)</f>
        <v>0</v>
      </c>
      <c r="AB284" s="13">
        <f>IF(OR(ISERROR(FIND(DBCS(検索!D$7),DBCS(C284))),検索!D$7=""),0,1)</f>
        <v>0</v>
      </c>
      <c r="AC284" s="13">
        <f>IF(OR(ISERROR(FIND(検索!E$7,D284)),検索!E$7=""),0,1)</f>
        <v>0</v>
      </c>
      <c r="AD284" s="13">
        <f>IF(OR(ISERROR(FIND(検索!F$7,E284)),検索!F$7=""),0,1)</f>
        <v>0</v>
      </c>
      <c r="AE284" s="13">
        <f>IF(OR(ISERROR(FIND(検索!G$7,F284)),検索!G$7=""),0,1)</f>
        <v>0</v>
      </c>
      <c r="AF284" s="15">
        <f>IF(OR(検索!J$7="00000",AA284&amp;AB284&amp;AC284&amp;AD284&amp;AE284&lt;&gt;検索!J$7),0,1)</f>
        <v>0</v>
      </c>
      <c r="AG284" s="16">
        <f t="shared" si="24"/>
        <v>0</v>
      </c>
      <c r="AH284" s="13">
        <f>IF(検索!K$3=0,R284,S284)</f>
        <v>0</v>
      </c>
      <c r="AI284" s="13">
        <f>IF(検索!K$5=0,Y284,Z284)</f>
        <v>0</v>
      </c>
      <c r="AJ284" s="13">
        <f>IF(検索!K$7=0,AF284,AG284)</f>
        <v>0</v>
      </c>
      <c r="AK284" s="20">
        <f>IF(IF(検索!J$5="00000",AH284,IF(検索!K$4=0,AH284+AI284,AH284*AI284)*IF(AND(検索!K$6=1,検索!J$7&lt;&gt;"00000"),AJ284,1)+IF(AND(検索!K$6=0,検索!J$7&lt;&gt;"00000"),AJ284,0))&gt;0,MAX($AK$2:AK283)+1,0)</f>
        <v>0</v>
      </c>
    </row>
    <row r="285" spans="1:37" ht="12.6" customHeight="1" x14ac:dyDescent="0.15">
      <c r="A285" s="9">
        <v>2948</v>
      </c>
      <c r="B285" s="2" t="s">
        <v>1234</v>
      </c>
      <c r="C285" s="2" t="s">
        <v>1235</v>
      </c>
      <c r="D285" s="2" t="s">
        <v>1206</v>
      </c>
      <c r="E285" s="10" t="s">
        <v>78</v>
      </c>
      <c r="F285" s="11" t="s">
        <v>2254</v>
      </c>
      <c r="G285" s="2">
        <v>284</v>
      </c>
      <c r="H285" s="153">
        <f t="shared" si="20"/>
        <v>50000</v>
      </c>
      <c r="I285" s="23"/>
      <c r="J285" s="158">
        <f>IFERROR(INDEX(単価!D$3:G$16,MATCH(D285,単価!B$3:B$16,0),1+((I285&gt;29)+(I285&gt;59)+(I285&gt;89))*INDEX(単価!A:A,MATCH(D285,単価!B:B,0))),0)</f>
        <v>50000</v>
      </c>
      <c r="K285" s="153" t="str">
        <f>IFERROR(INDEX(単価!C:C,MATCH(D285,単価!B:B,0))&amp;IF(INDEX(単価!A:A,MATCH(D285,単価!B:B,0))=1,"（"&amp;INDEX(単価!D$2:G$2,1,1+(I285&gt;29)+(I285&gt;59)+(I285&gt;89))&amp;"）",""),D285)</f>
        <v>共同生活援助</v>
      </c>
      <c r="L285" s="2">
        <f t="shared" ca="1" si="21"/>
        <v>2940</v>
      </c>
      <c r="M285" s="14">
        <f>IF(OR(ISERROR(FIND(DBCS(検索!C$3),DBCS(B285))),検索!C$3=""),0,1)</f>
        <v>0</v>
      </c>
      <c r="N285" s="15">
        <f>IF(OR(ISERROR(FIND(DBCS(検索!D$3),DBCS(C285))),検索!D$3=""),0,1)</f>
        <v>0</v>
      </c>
      <c r="O285" s="15">
        <f>IF(OR(ISERROR(FIND(検索!E$3,D285)),検索!E$3=""),0,1)</f>
        <v>0</v>
      </c>
      <c r="P285" s="13">
        <f>IF(OR(ISERROR(FIND(検索!F$3,E285)),検索!F$3=""),0,1)</f>
        <v>0</v>
      </c>
      <c r="Q285" s="13">
        <f>IF(OR(ISERROR(FIND(検索!G$3,F285)),検索!G$3=""),0,1)</f>
        <v>0</v>
      </c>
      <c r="R285" s="13">
        <f>IF(OR(検索!J$3="00000",M285&amp;N285&amp;O285&amp;P285&amp;Q285&lt;&gt;検索!J$3),0,1)</f>
        <v>0</v>
      </c>
      <c r="S285" s="13">
        <f t="shared" si="22"/>
        <v>0</v>
      </c>
      <c r="T285" s="14">
        <f>IF(OR(ISERROR(FIND(DBCS(検索!C$5),DBCS(B285))),検索!C$5=""),0,1)</f>
        <v>0</v>
      </c>
      <c r="U285" s="15">
        <f>IF(OR(ISERROR(FIND(DBCS(検索!D$5),DBCS(C285))),検索!D$5=""),0,1)</f>
        <v>0</v>
      </c>
      <c r="V285" s="15">
        <f>IF(OR(ISERROR(FIND(検索!E$5,D285)),検索!E$5=""),0,1)</f>
        <v>0</v>
      </c>
      <c r="W285" s="15">
        <f>IF(OR(ISERROR(FIND(検索!F$5,E285)),検索!F$5=""),0,1)</f>
        <v>0</v>
      </c>
      <c r="X285" s="15">
        <f>IF(OR(ISERROR(FIND(検索!G$5,F285)),検索!G$5=""),0,1)</f>
        <v>0</v>
      </c>
      <c r="Y285" s="13">
        <f>IF(OR(検索!J$5="00000",T285&amp;U285&amp;V285&amp;W285&amp;X285&lt;&gt;検索!J$5),0,1)</f>
        <v>0</v>
      </c>
      <c r="Z285" s="16">
        <f t="shared" si="23"/>
        <v>0</v>
      </c>
      <c r="AA285" s="13">
        <f>IF(OR(ISERROR(FIND(DBCS(検索!C$7),DBCS(B285))),検索!C$7=""),0,1)</f>
        <v>0</v>
      </c>
      <c r="AB285" s="13">
        <f>IF(OR(ISERROR(FIND(DBCS(検索!D$7),DBCS(C285))),検索!D$7=""),0,1)</f>
        <v>0</v>
      </c>
      <c r="AC285" s="13">
        <f>IF(OR(ISERROR(FIND(検索!E$7,D285)),検索!E$7=""),0,1)</f>
        <v>0</v>
      </c>
      <c r="AD285" s="13">
        <f>IF(OR(ISERROR(FIND(検索!F$7,E285)),検索!F$7=""),0,1)</f>
        <v>0</v>
      </c>
      <c r="AE285" s="13">
        <f>IF(OR(ISERROR(FIND(検索!G$7,F285)),検索!G$7=""),0,1)</f>
        <v>0</v>
      </c>
      <c r="AF285" s="15">
        <f>IF(OR(検索!J$7="00000",AA285&amp;AB285&amp;AC285&amp;AD285&amp;AE285&lt;&gt;検索!J$7),0,1)</f>
        <v>0</v>
      </c>
      <c r="AG285" s="16">
        <f t="shared" si="24"/>
        <v>0</v>
      </c>
      <c r="AH285" s="13">
        <f>IF(検索!K$3=0,R285,S285)</f>
        <v>0</v>
      </c>
      <c r="AI285" s="13">
        <f>IF(検索!K$5=0,Y285,Z285)</f>
        <v>0</v>
      </c>
      <c r="AJ285" s="13">
        <f>IF(検索!K$7=0,AF285,AG285)</f>
        <v>0</v>
      </c>
      <c r="AK285" s="20">
        <f>IF(IF(検索!J$5="00000",AH285,IF(検索!K$4=0,AH285+AI285,AH285*AI285)*IF(AND(検索!K$6=1,検索!J$7&lt;&gt;"00000"),AJ285,1)+IF(AND(検索!K$6=0,検索!J$7&lt;&gt;"00000"),AJ285,0))&gt;0,MAX($AK$2:AK284)+1,0)</f>
        <v>0</v>
      </c>
    </row>
    <row r="286" spans="1:37" ht="12.6" customHeight="1" x14ac:dyDescent="0.15">
      <c r="A286" s="9">
        <v>2981</v>
      </c>
      <c r="B286" s="2" t="s">
        <v>1236</v>
      </c>
      <c r="C286" s="2" t="s">
        <v>1237</v>
      </c>
      <c r="D286" s="2" t="s">
        <v>1206</v>
      </c>
      <c r="E286" s="10" t="s">
        <v>1238</v>
      </c>
      <c r="F286" s="11" t="s">
        <v>2255</v>
      </c>
      <c r="G286" s="2">
        <v>285</v>
      </c>
      <c r="H286" s="153">
        <f t="shared" si="20"/>
        <v>50000</v>
      </c>
      <c r="I286" s="23"/>
      <c r="J286" s="158">
        <f>IFERROR(INDEX(単価!D$3:G$16,MATCH(D286,単価!B$3:B$16,0),1+((I286&gt;29)+(I286&gt;59)+(I286&gt;89))*INDEX(単価!A:A,MATCH(D286,単価!B:B,0))),0)</f>
        <v>50000</v>
      </c>
      <c r="K286" s="153" t="str">
        <f>IFERROR(INDEX(単価!C:C,MATCH(D286,単価!B:B,0))&amp;IF(INDEX(単価!A:A,MATCH(D286,単価!B:B,0))=1,"（"&amp;INDEX(単価!D$2:G$2,1,1+(I286&gt;29)+(I286&gt;59)+(I286&gt;89))&amp;"）",""),D286)</f>
        <v>共同生活援助</v>
      </c>
      <c r="L286" s="2">
        <f t="shared" ca="1" si="21"/>
        <v>2957</v>
      </c>
      <c r="M286" s="14">
        <f>IF(OR(ISERROR(FIND(DBCS(検索!C$3),DBCS(B286))),検索!C$3=""),0,1)</f>
        <v>0</v>
      </c>
      <c r="N286" s="15">
        <f>IF(OR(ISERROR(FIND(DBCS(検索!D$3),DBCS(C286))),検索!D$3=""),0,1)</f>
        <v>0</v>
      </c>
      <c r="O286" s="15">
        <f>IF(OR(ISERROR(FIND(検索!E$3,D286)),検索!E$3=""),0,1)</f>
        <v>0</v>
      </c>
      <c r="P286" s="13">
        <f>IF(OR(ISERROR(FIND(検索!F$3,E286)),検索!F$3=""),0,1)</f>
        <v>0</v>
      </c>
      <c r="Q286" s="13">
        <f>IF(OR(ISERROR(FIND(検索!G$3,F286)),検索!G$3=""),0,1)</f>
        <v>0</v>
      </c>
      <c r="R286" s="13">
        <f>IF(OR(検索!J$3="00000",M286&amp;N286&amp;O286&amp;P286&amp;Q286&lt;&gt;検索!J$3),0,1)</f>
        <v>0</v>
      </c>
      <c r="S286" s="13">
        <f t="shared" si="22"/>
        <v>0</v>
      </c>
      <c r="T286" s="14">
        <f>IF(OR(ISERROR(FIND(DBCS(検索!C$5),DBCS(B286))),検索!C$5=""),0,1)</f>
        <v>0</v>
      </c>
      <c r="U286" s="15">
        <f>IF(OR(ISERROR(FIND(DBCS(検索!D$5),DBCS(C286))),検索!D$5=""),0,1)</f>
        <v>0</v>
      </c>
      <c r="V286" s="15">
        <f>IF(OR(ISERROR(FIND(検索!E$5,D286)),検索!E$5=""),0,1)</f>
        <v>0</v>
      </c>
      <c r="W286" s="15">
        <f>IF(OR(ISERROR(FIND(検索!F$5,E286)),検索!F$5=""),0,1)</f>
        <v>0</v>
      </c>
      <c r="X286" s="15">
        <f>IF(OR(ISERROR(FIND(検索!G$5,F286)),検索!G$5=""),0,1)</f>
        <v>0</v>
      </c>
      <c r="Y286" s="13">
        <f>IF(OR(検索!J$5="00000",T286&amp;U286&amp;V286&amp;W286&amp;X286&lt;&gt;検索!J$5),0,1)</f>
        <v>0</v>
      </c>
      <c r="Z286" s="16">
        <f t="shared" si="23"/>
        <v>0</v>
      </c>
      <c r="AA286" s="13">
        <f>IF(OR(ISERROR(FIND(DBCS(検索!C$7),DBCS(B286))),検索!C$7=""),0,1)</f>
        <v>0</v>
      </c>
      <c r="AB286" s="13">
        <f>IF(OR(ISERROR(FIND(DBCS(検索!D$7),DBCS(C286))),検索!D$7=""),0,1)</f>
        <v>0</v>
      </c>
      <c r="AC286" s="13">
        <f>IF(OR(ISERROR(FIND(検索!E$7,D286)),検索!E$7=""),0,1)</f>
        <v>0</v>
      </c>
      <c r="AD286" s="13">
        <f>IF(OR(ISERROR(FIND(検索!F$7,E286)),検索!F$7=""),0,1)</f>
        <v>0</v>
      </c>
      <c r="AE286" s="13">
        <f>IF(OR(ISERROR(FIND(検索!G$7,F286)),検索!G$7=""),0,1)</f>
        <v>0</v>
      </c>
      <c r="AF286" s="15">
        <f>IF(OR(検索!J$7="00000",AA286&amp;AB286&amp;AC286&amp;AD286&amp;AE286&lt;&gt;検索!J$7),0,1)</f>
        <v>0</v>
      </c>
      <c r="AG286" s="16">
        <f t="shared" si="24"/>
        <v>0</v>
      </c>
      <c r="AH286" s="13">
        <f>IF(検索!K$3=0,R286,S286)</f>
        <v>0</v>
      </c>
      <c r="AI286" s="13">
        <f>IF(検索!K$5=0,Y286,Z286)</f>
        <v>0</v>
      </c>
      <c r="AJ286" s="13">
        <f>IF(検索!K$7=0,AF286,AG286)</f>
        <v>0</v>
      </c>
      <c r="AK286" s="20">
        <f>IF(IF(検索!J$5="00000",AH286,IF(検索!K$4=0,AH286+AI286,AH286*AI286)*IF(AND(検索!K$6=1,検索!J$7&lt;&gt;"00000"),AJ286,1)+IF(AND(検索!K$6=0,検索!J$7&lt;&gt;"00000"),AJ286,0))&gt;0,MAX($AK$2:AK285)+1,0)</f>
        <v>0</v>
      </c>
    </row>
    <row r="287" spans="1:37" ht="12.6" customHeight="1" x14ac:dyDescent="0.15">
      <c r="A287" s="9">
        <v>2990</v>
      </c>
      <c r="B287" s="2" t="s">
        <v>1239</v>
      </c>
      <c r="C287" s="2" t="s">
        <v>1240</v>
      </c>
      <c r="D287" s="2" t="s">
        <v>1206</v>
      </c>
      <c r="E287" s="10" t="s">
        <v>82</v>
      </c>
      <c r="F287" s="11" t="s">
        <v>2256</v>
      </c>
      <c r="G287" s="2">
        <v>286</v>
      </c>
      <c r="H287" s="153">
        <f t="shared" si="20"/>
        <v>50000</v>
      </c>
      <c r="I287" s="23"/>
      <c r="J287" s="158">
        <f>IFERROR(INDEX(単価!D$3:G$16,MATCH(D287,単価!B$3:B$16,0),1+((I287&gt;29)+(I287&gt;59)+(I287&gt;89))*INDEX(単価!A:A,MATCH(D287,単価!B:B,0))),0)</f>
        <v>50000</v>
      </c>
      <c r="K287" s="153" t="str">
        <f>IFERROR(INDEX(単価!C:C,MATCH(D287,単価!B:B,0))&amp;IF(INDEX(単価!A:A,MATCH(D287,単価!B:B,0))=1,"（"&amp;INDEX(単価!D$2:G$2,1,1+(I287&gt;29)+(I287&gt;59)+(I287&gt;89))&amp;"）",""),D287)</f>
        <v>共同生活援助</v>
      </c>
      <c r="L287" s="2">
        <f t="shared" ca="1" si="21"/>
        <v>2969</v>
      </c>
      <c r="M287" s="14">
        <f>IF(OR(ISERROR(FIND(DBCS(検索!C$3),DBCS(B287))),検索!C$3=""),0,1)</f>
        <v>0</v>
      </c>
      <c r="N287" s="15">
        <f>IF(OR(ISERROR(FIND(DBCS(検索!D$3),DBCS(C287))),検索!D$3=""),0,1)</f>
        <v>0</v>
      </c>
      <c r="O287" s="15">
        <f>IF(OR(ISERROR(FIND(検索!E$3,D287)),検索!E$3=""),0,1)</f>
        <v>0</v>
      </c>
      <c r="P287" s="13">
        <f>IF(OR(ISERROR(FIND(検索!F$3,E287)),検索!F$3=""),0,1)</f>
        <v>0</v>
      </c>
      <c r="Q287" s="13">
        <f>IF(OR(ISERROR(FIND(検索!G$3,F287)),検索!G$3=""),0,1)</f>
        <v>0</v>
      </c>
      <c r="R287" s="13">
        <f>IF(OR(検索!J$3="00000",M287&amp;N287&amp;O287&amp;P287&amp;Q287&lt;&gt;検索!J$3),0,1)</f>
        <v>0</v>
      </c>
      <c r="S287" s="13">
        <f t="shared" si="22"/>
        <v>0</v>
      </c>
      <c r="T287" s="14">
        <f>IF(OR(ISERROR(FIND(DBCS(検索!C$5),DBCS(B287))),検索!C$5=""),0,1)</f>
        <v>0</v>
      </c>
      <c r="U287" s="15">
        <f>IF(OR(ISERROR(FIND(DBCS(検索!D$5),DBCS(C287))),検索!D$5=""),0,1)</f>
        <v>0</v>
      </c>
      <c r="V287" s="15">
        <f>IF(OR(ISERROR(FIND(検索!E$5,D287)),検索!E$5=""),0,1)</f>
        <v>0</v>
      </c>
      <c r="W287" s="15">
        <f>IF(OR(ISERROR(FIND(検索!F$5,E287)),検索!F$5=""),0,1)</f>
        <v>0</v>
      </c>
      <c r="X287" s="15">
        <f>IF(OR(ISERROR(FIND(検索!G$5,F287)),検索!G$5=""),0,1)</f>
        <v>0</v>
      </c>
      <c r="Y287" s="13">
        <f>IF(OR(検索!J$5="00000",T287&amp;U287&amp;V287&amp;W287&amp;X287&lt;&gt;検索!J$5),0,1)</f>
        <v>0</v>
      </c>
      <c r="Z287" s="16">
        <f t="shared" si="23"/>
        <v>0</v>
      </c>
      <c r="AA287" s="13">
        <f>IF(OR(ISERROR(FIND(DBCS(検索!C$7),DBCS(B287))),検索!C$7=""),0,1)</f>
        <v>0</v>
      </c>
      <c r="AB287" s="13">
        <f>IF(OR(ISERROR(FIND(DBCS(検索!D$7),DBCS(C287))),検索!D$7=""),0,1)</f>
        <v>0</v>
      </c>
      <c r="AC287" s="13">
        <f>IF(OR(ISERROR(FIND(検索!E$7,D287)),検索!E$7=""),0,1)</f>
        <v>0</v>
      </c>
      <c r="AD287" s="13">
        <f>IF(OR(ISERROR(FIND(検索!F$7,E287)),検索!F$7=""),0,1)</f>
        <v>0</v>
      </c>
      <c r="AE287" s="13">
        <f>IF(OR(ISERROR(FIND(検索!G$7,F287)),検索!G$7=""),0,1)</f>
        <v>0</v>
      </c>
      <c r="AF287" s="15">
        <f>IF(OR(検索!J$7="00000",AA287&amp;AB287&amp;AC287&amp;AD287&amp;AE287&lt;&gt;検索!J$7),0,1)</f>
        <v>0</v>
      </c>
      <c r="AG287" s="16">
        <f t="shared" si="24"/>
        <v>0</v>
      </c>
      <c r="AH287" s="13">
        <f>IF(検索!K$3=0,R287,S287)</f>
        <v>0</v>
      </c>
      <c r="AI287" s="13">
        <f>IF(検索!K$5=0,Y287,Z287)</f>
        <v>0</v>
      </c>
      <c r="AJ287" s="13">
        <f>IF(検索!K$7=0,AF287,AG287)</f>
        <v>0</v>
      </c>
      <c r="AK287" s="20">
        <f>IF(IF(検索!J$5="00000",AH287,IF(検索!K$4=0,AH287+AI287,AH287*AI287)*IF(AND(検索!K$6=1,検索!J$7&lt;&gt;"00000"),AJ287,1)+IF(AND(検索!K$6=0,検索!J$7&lt;&gt;"00000"),AJ287,0))&gt;0,MAX($AK$2:AK286)+1,0)</f>
        <v>0</v>
      </c>
    </row>
    <row r="288" spans="1:37" ht="12.6" customHeight="1" x14ac:dyDescent="0.15">
      <c r="A288" s="9">
        <v>3003</v>
      </c>
      <c r="B288" s="2" t="s">
        <v>1241</v>
      </c>
      <c r="C288" s="2" t="s">
        <v>1242</v>
      </c>
      <c r="D288" s="2" t="s">
        <v>1206</v>
      </c>
      <c r="E288" s="10" t="s">
        <v>69</v>
      </c>
      <c r="F288" s="11" t="s">
        <v>2257</v>
      </c>
      <c r="G288" s="2">
        <v>287</v>
      </c>
      <c r="H288" s="153">
        <f t="shared" si="20"/>
        <v>50000</v>
      </c>
      <c r="I288" s="23"/>
      <c r="J288" s="158">
        <f>IFERROR(INDEX(単価!D$3:G$16,MATCH(D288,単価!B$3:B$16,0),1+((I288&gt;29)+(I288&gt;59)+(I288&gt;89))*INDEX(単価!A:A,MATCH(D288,単価!B:B,0))),0)</f>
        <v>50000</v>
      </c>
      <c r="K288" s="153" t="str">
        <f>IFERROR(INDEX(単価!C:C,MATCH(D288,単価!B:B,0))&amp;IF(INDEX(単価!A:A,MATCH(D288,単価!B:B,0))=1,"（"&amp;INDEX(単価!D$2:G$2,1,1+(I288&gt;29)+(I288&gt;59)+(I288&gt;89))&amp;"）",""),D288)</f>
        <v>共同生活援助</v>
      </c>
      <c r="L288" s="2">
        <f t="shared" ca="1" si="21"/>
        <v>2975</v>
      </c>
      <c r="M288" s="14">
        <f>IF(OR(ISERROR(FIND(DBCS(検索!C$3),DBCS(B288))),検索!C$3=""),0,1)</f>
        <v>0</v>
      </c>
      <c r="N288" s="15">
        <f>IF(OR(ISERROR(FIND(DBCS(検索!D$3),DBCS(C288))),検索!D$3=""),0,1)</f>
        <v>0</v>
      </c>
      <c r="O288" s="15">
        <f>IF(OR(ISERROR(FIND(検索!E$3,D288)),検索!E$3=""),0,1)</f>
        <v>0</v>
      </c>
      <c r="P288" s="13">
        <f>IF(OR(ISERROR(FIND(検索!F$3,E288)),検索!F$3=""),0,1)</f>
        <v>0</v>
      </c>
      <c r="Q288" s="13">
        <f>IF(OR(ISERROR(FIND(検索!G$3,F288)),検索!G$3=""),0,1)</f>
        <v>0</v>
      </c>
      <c r="R288" s="13">
        <f>IF(OR(検索!J$3="00000",M288&amp;N288&amp;O288&amp;P288&amp;Q288&lt;&gt;検索!J$3),0,1)</f>
        <v>0</v>
      </c>
      <c r="S288" s="13">
        <f t="shared" si="22"/>
        <v>0</v>
      </c>
      <c r="T288" s="14">
        <f>IF(OR(ISERROR(FIND(DBCS(検索!C$5),DBCS(B288))),検索!C$5=""),0,1)</f>
        <v>0</v>
      </c>
      <c r="U288" s="15">
        <f>IF(OR(ISERROR(FIND(DBCS(検索!D$5),DBCS(C288))),検索!D$5=""),0,1)</f>
        <v>0</v>
      </c>
      <c r="V288" s="15">
        <f>IF(OR(ISERROR(FIND(検索!E$5,D288)),検索!E$5=""),0,1)</f>
        <v>0</v>
      </c>
      <c r="W288" s="15">
        <f>IF(OR(ISERROR(FIND(検索!F$5,E288)),検索!F$5=""),0,1)</f>
        <v>0</v>
      </c>
      <c r="X288" s="15">
        <f>IF(OR(ISERROR(FIND(検索!G$5,F288)),検索!G$5=""),0,1)</f>
        <v>0</v>
      </c>
      <c r="Y288" s="13">
        <f>IF(OR(検索!J$5="00000",T288&amp;U288&amp;V288&amp;W288&amp;X288&lt;&gt;検索!J$5),0,1)</f>
        <v>0</v>
      </c>
      <c r="Z288" s="16">
        <f t="shared" si="23"/>
        <v>0</v>
      </c>
      <c r="AA288" s="13">
        <f>IF(OR(ISERROR(FIND(DBCS(検索!C$7),DBCS(B288))),検索!C$7=""),0,1)</f>
        <v>0</v>
      </c>
      <c r="AB288" s="13">
        <f>IF(OR(ISERROR(FIND(DBCS(検索!D$7),DBCS(C288))),検索!D$7=""),0,1)</f>
        <v>0</v>
      </c>
      <c r="AC288" s="13">
        <f>IF(OR(ISERROR(FIND(検索!E$7,D288)),検索!E$7=""),0,1)</f>
        <v>0</v>
      </c>
      <c r="AD288" s="13">
        <f>IF(OR(ISERROR(FIND(検索!F$7,E288)),検索!F$7=""),0,1)</f>
        <v>0</v>
      </c>
      <c r="AE288" s="13">
        <f>IF(OR(ISERROR(FIND(検索!G$7,F288)),検索!G$7=""),0,1)</f>
        <v>0</v>
      </c>
      <c r="AF288" s="15">
        <f>IF(OR(検索!J$7="00000",AA288&amp;AB288&amp;AC288&amp;AD288&amp;AE288&lt;&gt;検索!J$7),0,1)</f>
        <v>0</v>
      </c>
      <c r="AG288" s="16">
        <f t="shared" si="24"/>
        <v>0</v>
      </c>
      <c r="AH288" s="13">
        <f>IF(検索!K$3=0,R288,S288)</f>
        <v>0</v>
      </c>
      <c r="AI288" s="13">
        <f>IF(検索!K$5=0,Y288,Z288)</f>
        <v>0</v>
      </c>
      <c r="AJ288" s="13">
        <f>IF(検索!K$7=0,AF288,AG288)</f>
        <v>0</v>
      </c>
      <c r="AK288" s="20">
        <f>IF(IF(検索!J$5="00000",AH288,IF(検索!K$4=0,AH288+AI288,AH288*AI288)*IF(AND(検索!K$6=1,検索!J$7&lt;&gt;"00000"),AJ288,1)+IF(AND(検索!K$6=0,検索!J$7&lt;&gt;"00000"),AJ288,0))&gt;0,MAX($AK$2:AK287)+1,0)</f>
        <v>0</v>
      </c>
    </row>
    <row r="289" spans="1:37" ht="12.6" customHeight="1" x14ac:dyDescent="0.15">
      <c r="A289" s="9">
        <v>3014</v>
      </c>
      <c r="B289" s="2" t="s">
        <v>1243</v>
      </c>
      <c r="C289" s="2" t="s">
        <v>1244</v>
      </c>
      <c r="D289" s="2" t="s">
        <v>1206</v>
      </c>
      <c r="E289" s="10" t="s">
        <v>88</v>
      </c>
      <c r="F289" s="11" t="s">
        <v>2258</v>
      </c>
      <c r="G289" s="2">
        <v>288</v>
      </c>
      <c r="H289" s="153">
        <f t="shared" si="20"/>
        <v>50000</v>
      </c>
      <c r="I289" s="23"/>
      <c r="J289" s="158">
        <f>IFERROR(INDEX(単価!D$3:G$16,MATCH(D289,単価!B$3:B$16,0),1+((I289&gt;29)+(I289&gt;59)+(I289&gt;89))*INDEX(単価!A:A,MATCH(D289,単価!B:B,0))),0)</f>
        <v>50000</v>
      </c>
      <c r="K289" s="153" t="str">
        <f>IFERROR(INDEX(単価!C:C,MATCH(D289,単価!B:B,0))&amp;IF(INDEX(単価!A:A,MATCH(D289,単価!B:B,0))=1,"（"&amp;INDEX(単価!D$2:G$2,1,1+(I289&gt;29)+(I289&gt;59)+(I289&gt;89))&amp;"）",""),D289)</f>
        <v>共同生活援助</v>
      </c>
      <c r="L289" s="2">
        <f t="shared" ca="1" si="21"/>
        <v>2983</v>
      </c>
      <c r="M289" s="14">
        <f>IF(OR(ISERROR(FIND(DBCS(検索!C$3),DBCS(B289))),検索!C$3=""),0,1)</f>
        <v>0</v>
      </c>
      <c r="N289" s="15">
        <f>IF(OR(ISERROR(FIND(DBCS(検索!D$3),DBCS(C289))),検索!D$3=""),0,1)</f>
        <v>0</v>
      </c>
      <c r="O289" s="15">
        <f>IF(OR(ISERROR(FIND(検索!E$3,D289)),検索!E$3=""),0,1)</f>
        <v>0</v>
      </c>
      <c r="P289" s="13">
        <f>IF(OR(ISERROR(FIND(検索!F$3,E289)),検索!F$3=""),0,1)</f>
        <v>0</v>
      </c>
      <c r="Q289" s="13">
        <f>IF(OR(ISERROR(FIND(検索!G$3,F289)),検索!G$3=""),0,1)</f>
        <v>0</v>
      </c>
      <c r="R289" s="13">
        <f>IF(OR(検索!J$3="00000",M289&amp;N289&amp;O289&amp;P289&amp;Q289&lt;&gt;検索!J$3),0,1)</f>
        <v>0</v>
      </c>
      <c r="S289" s="13">
        <f t="shared" si="22"/>
        <v>0</v>
      </c>
      <c r="T289" s="14">
        <f>IF(OR(ISERROR(FIND(DBCS(検索!C$5),DBCS(B289))),検索!C$5=""),0,1)</f>
        <v>0</v>
      </c>
      <c r="U289" s="15">
        <f>IF(OR(ISERROR(FIND(DBCS(検索!D$5),DBCS(C289))),検索!D$5=""),0,1)</f>
        <v>0</v>
      </c>
      <c r="V289" s="15">
        <f>IF(OR(ISERROR(FIND(検索!E$5,D289)),検索!E$5=""),0,1)</f>
        <v>0</v>
      </c>
      <c r="W289" s="15">
        <f>IF(OR(ISERROR(FIND(検索!F$5,E289)),検索!F$5=""),0,1)</f>
        <v>0</v>
      </c>
      <c r="X289" s="15">
        <f>IF(OR(ISERROR(FIND(検索!G$5,F289)),検索!G$5=""),0,1)</f>
        <v>0</v>
      </c>
      <c r="Y289" s="13">
        <f>IF(OR(検索!J$5="00000",T289&amp;U289&amp;V289&amp;W289&amp;X289&lt;&gt;検索!J$5),0,1)</f>
        <v>0</v>
      </c>
      <c r="Z289" s="16">
        <f t="shared" si="23"/>
        <v>0</v>
      </c>
      <c r="AA289" s="13">
        <f>IF(OR(ISERROR(FIND(DBCS(検索!C$7),DBCS(B289))),検索!C$7=""),0,1)</f>
        <v>0</v>
      </c>
      <c r="AB289" s="13">
        <f>IF(OR(ISERROR(FIND(DBCS(検索!D$7),DBCS(C289))),検索!D$7=""),0,1)</f>
        <v>0</v>
      </c>
      <c r="AC289" s="13">
        <f>IF(OR(ISERROR(FIND(検索!E$7,D289)),検索!E$7=""),0,1)</f>
        <v>0</v>
      </c>
      <c r="AD289" s="13">
        <f>IF(OR(ISERROR(FIND(検索!F$7,E289)),検索!F$7=""),0,1)</f>
        <v>0</v>
      </c>
      <c r="AE289" s="13">
        <f>IF(OR(ISERROR(FIND(検索!G$7,F289)),検索!G$7=""),0,1)</f>
        <v>0</v>
      </c>
      <c r="AF289" s="15">
        <f>IF(OR(検索!J$7="00000",AA289&amp;AB289&amp;AC289&amp;AD289&amp;AE289&lt;&gt;検索!J$7),0,1)</f>
        <v>0</v>
      </c>
      <c r="AG289" s="16">
        <f t="shared" si="24"/>
        <v>0</v>
      </c>
      <c r="AH289" s="13">
        <f>IF(検索!K$3=0,R289,S289)</f>
        <v>0</v>
      </c>
      <c r="AI289" s="13">
        <f>IF(検索!K$5=0,Y289,Z289)</f>
        <v>0</v>
      </c>
      <c r="AJ289" s="13">
        <f>IF(検索!K$7=0,AF289,AG289)</f>
        <v>0</v>
      </c>
      <c r="AK289" s="20">
        <f>IF(IF(検索!J$5="00000",AH289,IF(検索!K$4=0,AH289+AI289,AH289*AI289)*IF(AND(検索!K$6=1,検索!J$7&lt;&gt;"00000"),AJ289,1)+IF(AND(検索!K$6=0,検索!J$7&lt;&gt;"00000"),AJ289,0))&gt;0,MAX($AK$2:AK288)+1,0)</f>
        <v>0</v>
      </c>
    </row>
    <row r="290" spans="1:37" ht="12.6" customHeight="1" x14ac:dyDescent="0.15">
      <c r="A290" s="9">
        <v>3021</v>
      </c>
      <c r="B290" s="2" t="s">
        <v>1226</v>
      </c>
      <c r="C290" s="2" t="s">
        <v>1245</v>
      </c>
      <c r="D290" s="2" t="s">
        <v>1206</v>
      </c>
      <c r="E290" s="10" t="s">
        <v>87</v>
      </c>
      <c r="F290" s="11" t="s">
        <v>2250</v>
      </c>
      <c r="G290" s="2">
        <v>289</v>
      </c>
      <c r="H290" s="153">
        <f t="shared" si="20"/>
        <v>400000</v>
      </c>
      <c r="I290" s="23"/>
      <c r="J290" s="158">
        <f>IFERROR(INDEX(単価!D$3:G$16,MATCH(D290,単価!B$3:B$16,0),1+((I290&gt;29)+(I290&gt;59)+(I290&gt;89))*INDEX(単価!A:A,MATCH(D290,単価!B:B,0))),0)</f>
        <v>50000</v>
      </c>
      <c r="K290" s="153" t="str">
        <f>IFERROR(INDEX(単価!C:C,MATCH(D290,単価!B:B,0))&amp;IF(INDEX(単価!A:A,MATCH(D290,単価!B:B,0))=1,"（"&amp;INDEX(単価!D$2:G$2,1,1+(I290&gt;29)+(I290&gt;59)+(I290&gt;89))&amp;"）",""),D290)</f>
        <v>共同生活援助</v>
      </c>
      <c r="L290" s="2">
        <f t="shared" ca="1" si="21"/>
        <v>2994</v>
      </c>
      <c r="M290" s="14">
        <f>IF(OR(ISERROR(FIND(DBCS(検索!C$3),DBCS(B290))),検索!C$3=""),0,1)</f>
        <v>0</v>
      </c>
      <c r="N290" s="15">
        <f>IF(OR(ISERROR(FIND(DBCS(検索!D$3),DBCS(C290))),検索!D$3=""),0,1)</f>
        <v>0</v>
      </c>
      <c r="O290" s="15">
        <f>IF(OR(ISERROR(FIND(検索!E$3,D290)),検索!E$3=""),0,1)</f>
        <v>0</v>
      </c>
      <c r="P290" s="13">
        <f>IF(OR(ISERROR(FIND(検索!F$3,E290)),検索!F$3=""),0,1)</f>
        <v>0</v>
      </c>
      <c r="Q290" s="13">
        <f>IF(OR(ISERROR(FIND(検索!G$3,F290)),検索!G$3=""),0,1)</f>
        <v>0</v>
      </c>
      <c r="R290" s="13">
        <f>IF(OR(検索!J$3="00000",M290&amp;N290&amp;O290&amp;P290&amp;Q290&lt;&gt;検索!J$3),0,1)</f>
        <v>0</v>
      </c>
      <c r="S290" s="13">
        <f t="shared" si="22"/>
        <v>0</v>
      </c>
      <c r="T290" s="14">
        <f>IF(OR(ISERROR(FIND(DBCS(検索!C$5),DBCS(B290))),検索!C$5=""),0,1)</f>
        <v>0</v>
      </c>
      <c r="U290" s="15">
        <f>IF(OR(ISERROR(FIND(DBCS(検索!D$5),DBCS(C290))),検索!D$5=""),0,1)</f>
        <v>0</v>
      </c>
      <c r="V290" s="15">
        <f>IF(OR(ISERROR(FIND(検索!E$5,D290)),検索!E$5=""),0,1)</f>
        <v>0</v>
      </c>
      <c r="W290" s="15">
        <f>IF(OR(ISERROR(FIND(検索!F$5,E290)),検索!F$5=""),0,1)</f>
        <v>0</v>
      </c>
      <c r="X290" s="15">
        <f>IF(OR(ISERROR(FIND(検索!G$5,F290)),検索!G$5=""),0,1)</f>
        <v>0</v>
      </c>
      <c r="Y290" s="13">
        <f>IF(OR(検索!J$5="00000",T290&amp;U290&amp;V290&amp;W290&amp;X290&lt;&gt;検索!J$5),0,1)</f>
        <v>0</v>
      </c>
      <c r="Z290" s="16">
        <f t="shared" si="23"/>
        <v>0</v>
      </c>
      <c r="AA290" s="13">
        <f>IF(OR(ISERROR(FIND(DBCS(検索!C$7),DBCS(B290))),検索!C$7=""),0,1)</f>
        <v>0</v>
      </c>
      <c r="AB290" s="13">
        <f>IF(OR(ISERROR(FIND(DBCS(検索!D$7),DBCS(C290))),検索!D$7=""),0,1)</f>
        <v>0</v>
      </c>
      <c r="AC290" s="13">
        <f>IF(OR(ISERROR(FIND(検索!E$7,D290)),検索!E$7=""),0,1)</f>
        <v>0</v>
      </c>
      <c r="AD290" s="13">
        <f>IF(OR(ISERROR(FIND(検索!F$7,E290)),検索!F$7=""),0,1)</f>
        <v>0</v>
      </c>
      <c r="AE290" s="13">
        <f>IF(OR(ISERROR(FIND(検索!G$7,F290)),検索!G$7=""),0,1)</f>
        <v>0</v>
      </c>
      <c r="AF290" s="15">
        <f>IF(OR(検索!J$7="00000",AA290&amp;AB290&amp;AC290&amp;AD290&amp;AE290&lt;&gt;検索!J$7),0,1)</f>
        <v>0</v>
      </c>
      <c r="AG290" s="16">
        <f t="shared" si="24"/>
        <v>0</v>
      </c>
      <c r="AH290" s="13">
        <f>IF(検索!K$3=0,R290,S290)</f>
        <v>0</v>
      </c>
      <c r="AI290" s="13">
        <f>IF(検索!K$5=0,Y290,Z290)</f>
        <v>0</v>
      </c>
      <c r="AJ290" s="13">
        <f>IF(検索!K$7=0,AF290,AG290)</f>
        <v>0</v>
      </c>
      <c r="AK290" s="20">
        <f>IF(IF(検索!J$5="00000",AH290,IF(検索!K$4=0,AH290+AI290,AH290*AI290)*IF(AND(検索!K$6=1,検索!J$7&lt;&gt;"00000"),AJ290,1)+IF(AND(検索!K$6=0,検索!J$7&lt;&gt;"00000"),AJ290,0))&gt;0,MAX($AK$2:AK289)+1,0)</f>
        <v>0</v>
      </c>
    </row>
    <row r="291" spans="1:37" ht="12.6" customHeight="1" x14ac:dyDescent="0.15">
      <c r="A291" s="9">
        <v>3032</v>
      </c>
      <c r="B291" s="2" t="s">
        <v>1222</v>
      </c>
      <c r="C291" s="2" t="s">
        <v>1246</v>
      </c>
      <c r="D291" s="2" t="s">
        <v>1206</v>
      </c>
      <c r="E291" s="10" t="s">
        <v>58</v>
      </c>
      <c r="F291" s="11" t="s">
        <v>2248</v>
      </c>
      <c r="G291" s="2">
        <v>290</v>
      </c>
      <c r="H291" s="153">
        <f t="shared" si="20"/>
        <v>1600000</v>
      </c>
      <c r="I291" s="23"/>
      <c r="J291" s="158">
        <f>IFERROR(INDEX(単価!D$3:G$16,MATCH(D291,単価!B$3:B$16,0),1+((I291&gt;29)+(I291&gt;59)+(I291&gt;89))*INDEX(単価!A:A,MATCH(D291,単価!B:B,0))),0)</f>
        <v>50000</v>
      </c>
      <c r="K291" s="153" t="str">
        <f>IFERROR(INDEX(単価!C:C,MATCH(D291,単価!B:B,0))&amp;IF(INDEX(単価!A:A,MATCH(D291,単価!B:B,0))=1,"（"&amp;INDEX(単価!D$2:G$2,1,1+(I291&gt;29)+(I291&gt;59)+(I291&gt;89))&amp;"）",""),D291)</f>
        <v>共同生活援助</v>
      </c>
      <c r="L291" s="2">
        <f t="shared" ca="1" si="21"/>
        <v>3002</v>
      </c>
      <c r="M291" s="14">
        <f>IF(OR(ISERROR(FIND(DBCS(検索!C$3),DBCS(B291))),検索!C$3=""),0,1)</f>
        <v>0</v>
      </c>
      <c r="N291" s="15">
        <f>IF(OR(ISERROR(FIND(DBCS(検索!D$3),DBCS(C291))),検索!D$3=""),0,1)</f>
        <v>0</v>
      </c>
      <c r="O291" s="15">
        <f>IF(OR(ISERROR(FIND(検索!E$3,D291)),検索!E$3=""),0,1)</f>
        <v>0</v>
      </c>
      <c r="P291" s="13">
        <f>IF(OR(ISERROR(FIND(検索!F$3,E291)),検索!F$3=""),0,1)</f>
        <v>0</v>
      </c>
      <c r="Q291" s="13">
        <f>IF(OR(ISERROR(FIND(検索!G$3,F291)),検索!G$3=""),0,1)</f>
        <v>0</v>
      </c>
      <c r="R291" s="13">
        <f>IF(OR(検索!J$3="00000",M291&amp;N291&amp;O291&amp;P291&amp;Q291&lt;&gt;検索!J$3),0,1)</f>
        <v>0</v>
      </c>
      <c r="S291" s="13">
        <f t="shared" si="22"/>
        <v>0</v>
      </c>
      <c r="T291" s="14">
        <f>IF(OR(ISERROR(FIND(DBCS(検索!C$5),DBCS(B291))),検索!C$5=""),0,1)</f>
        <v>0</v>
      </c>
      <c r="U291" s="15">
        <f>IF(OR(ISERROR(FIND(DBCS(検索!D$5),DBCS(C291))),検索!D$5=""),0,1)</f>
        <v>0</v>
      </c>
      <c r="V291" s="15">
        <f>IF(OR(ISERROR(FIND(検索!E$5,D291)),検索!E$5=""),0,1)</f>
        <v>0</v>
      </c>
      <c r="W291" s="15">
        <f>IF(OR(ISERROR(FIND(検索!F$5,E291)),検索!F$5=""),0,1)</f>
        <v>0</v>
      </c>
      <c r="X291" s="15">
        <f>IF(OR(ISERROR(FIND(検索!G$5,F291)),検索!G$5=""),0,1)</f>
        <v>0</v>
      </c>
      <c r="Y291" s="13">
        <f>IF(OR(検索!J$5="00000",T291&amp;U291&amp;V291&amp;W291&amp;X291&lt;&gt;検索!J$5),0,1)</f>
        <v>0</v>
      </c>
      <c r="Z291" s="16">
        <f t="shared" si="23"/>
        <v>0</v>
      </c>
      <c r="AA291" s="13">
        <f>IF(OR(ISERROR(FIND(DBCS(検索!C$7),DBCS(B291))),検索!C$7=""),0,1)</f>
        <v>0</v>
      </c>
      <c r="AB291" s="13">
        <f>IF(OR(ISERROR(FIND(DBCS(検索!D$7),DBCS(C291))),検索!D$7=""),0,1)</f>
        <v>0</v>
      </c>
      <c r="AC291" s="13">
        <f>IF(OR(ISERROR(FIND(検索!E$7,D291)),検索!E$7=""),0,1)</f>
        <v>0</v>
      </c>
      <c r="AD291" s="13">
        <f>IF(OR(ISERROR(FIND(検索!F$7,E291)),検索!F$7=""),0,1)</f>
        <v>0</v>
      </c>
      <c r="AE291" s="13">
        <f>IF(OR(ISERROR(FIND(検索!G$7,F291)),検索!G$7=""),0,1)</f>
        <v>0</v>
      </c>
      <c r="AF291" s="15">
        <f>IF(OR(検索!J$7="00000",AA291&amp;AB291&amp;AC291&amp;AD291&amp;AE291&lt;&gt;検索!J$7),0,1)</f>
        <v>0</v>
      </c>
      <c r="AG291" s="16">
        <f t="shared" si="24"/>
        <v>0</v>
      </c>
      <c r="AH291" s="13">
        <f>IF(検索!K$3=0,R291,S291)</f>
        <v>0</v>
      </c>
      <c r="AI291" s="13">
        <f>IF(検索!K$5=0,Y291,Z291)</f>
        <v>0</v>
      </c>
      <c r="AJ291" s="13">
        <f>IF(検索!K$7=0,AF291,AG291)</f>
        <v>0</v>
      </c>
      <c r="AK291" s="20">
        <f>IF(IF(検索!J$5="00000",AH291,IF(検索!K$4=0,AH291+AI291,AH291*AI291)*IF(AND(検索!K$6=1,検索!J$7&lt;&gt;"00000"),AJ291,1)+IF(AND(検索!K$6=0,検索!J$7&lt;&gt;"00000"),AJ291,0))&gt;0,MAX($AK$2:AK290)+1,0)</f>
        <v>0</v>
      </c>
    </row>
    <row r="292" spans="1:37" ht="12.6" customHeight="1" x14ac:dyDescent="0.15">
      <c r="A292" s="9">
        <v>3049</v>
      </c>
      <c r="B292" s="2" t="s">
        <v>1247</v>
      </c>
      <c r="C292" s="2" t="s">
        <v>1248</v>
      </c>
      <c r="D292" s="2" t="s">
        <v>1206</v>
      </c>
      <c r="E292" s="10" t="s">
        <v>162</v>
      </c>
      <c r="F292" s="11" t="s">
        <v>2259</v>
      </c>
      <c r="G292" s="2">
        <v>291</v>
      </c>
      <c r="H292" s="153">
        <f t="shared" si="20"/>
        <v>450000</v>
      </c>
      <c r="I292" s="23"/>
      <c r="J292" s="158">
        <f>IFERROR(INDEX(単価!D$3:G$16,MATCH(D292,単価!B$3:B$16,0),1+((I292&gt;29)+(I292&gt;59)+(I292&gt;89))*INDEX(単価!A:A,MATCH(D292,単価!B:B,0))),0)</f>
        <v>50000</v>
      </c>
      <c r="K292" s="153" t="str">
        <f>IFERROR(INDEX(単価!C:C,MATCH(D292,単価!B:B,0))&amp;IF(INDEX(単価!A:A,MATCH(D292,単価!B:B,0))=1,"（"&amp;INDEX(単価!D$2:G$2,1,1+(I292&gt;29)+(I292&gt;59)+(I292&gt;89))&amp;"）",""),D292)</f>
        <v>共同生活援助</v>
      </c>
      <c r="L292" s="2">
        <f t="shared" ca="1" si="21"/>
        <v>3017</v>
      </c>
      <c r="M292" s="14">
        <f>IF(OR(ISERROR(FIND(DBCS(検索!C$3),DBCS(B292))),検索!C$3=""),0,1)</f>
        <v>0</v>
      </c>
      <c r="N292" s="15">
        <f>IF(OR(ISERROR(FIND(DBCS(検索!D$3),DBCS(C292))),検索!D$3=""),0,1)</f>
        <v>0</v>
      </c>
      <c r="O292" s="15">
        <f>IF(OR(ISERROR(FIND(検索!E$3,D292)),検索!E$3=""),0,1)</f>
        <v>0</v>
      </c>
      <c r="P292" s="13">
        <f>IF(OR(ISERROR(FIND(検索!F$3,E292)),検索!F$3=""),0,1)</f>
        <v>0</v>
      </c>
      <c r="Q292" s="13">
        <f>IF(OR(ISERROR(FIND(検索!G$3,F292)),検索!G$3=""),0,1)</f>
        <v>0</v>
      </c>
      <c r="R292" s="13">
        <f>IF(OR(検索!J$3="00000",M292&amp;N292&amp;O292&amp;P292&amp;Q292&lt;&gt;検索!J$3),0,1)</f>
        <v>0</v>
      </c>
      <c r="S292" s="13">
        <f t="shared" si="22"/>
        <v>0</v>
      </c>
      <c r="T292" s="14">
        <f>IF(OR(ISERROR(FIND(DBCS(検索!C$5),DBCS(B292))),検索!C$5=""),0,1)</f>
        <v>0</v>
      </c>
      <c r="U292" s="15">
        <f>IF(OR(ISERROR(FIND(DBCS(検索!D$5),DBCS(C292))),検索!D$5=""),0,1)</f>
        <v>0</v>
      </c>
      <c r="V292" s="15">
        <f>IF(OR(ISERROR(FIND(検索!E$5,D292)),検索!E$5=""),0,1)</f>
        <v>0</v>
      </c>
      <c r="W292" s="15">
        <f>IF(OR(ISERROR(FIND(検索!F$5,E292)),検索!F$5=""),0,1)</f>
        <v>0</v>
      </c>
      <c r="X292" s="15">
        <f>IF(OR(ISERROR(FIND(検索!G$5,F292)),検索!G$5=""),0,1)</f>
        <v>0</v>
      </c>
      <c r="Y292" s="13">
        <f>IF(OR(検索!J$5="00000",T292&amp;U292&amp;V292&amp;W292&amp;X292&lt;&gt;検索!J$5),0,1)</f>
        <v>0</v>
      </c>
      <c r="Z292" s="16">
        <f t="shared" si="23"/>
        <v>0</v>
      </c>
      <c r="AA292" s="13">
        <f>IF(OR(ISERROR(FIND(DBCS(検索!C$7),DBCS(B292))),検索!C$7=""),0,1)</f>
        <v>0</v>
      </c>
      <c r="AB292" s="13">
        <f>IF(OR(ISERROR(FIND(DBCS(検索!D$7),DBCS(C292))),検索!D$7=""),0,1)</f>
        <v>0</v>
      </c>
      <c r="AC292" s="13">
        <f>IF(OR(ISERROR(FIND(検索!E$7,D292)),検索!E$7=""),0,1)</f>
        <v>0</v>
      </c>
      <c r="AD292" s="13">
        <f>IF(OR(ISERROR(FIND(検索!F$7,E292)),検索!F$7=""),0,1)</f>
        <v>0</v>
      </c>
      <c r="AE292" s="13">
        <f>IF(OR(ISERROR(FIND(検索!G$7,F292)),検索!G$7=""),0,1)</f>
        <v>0</v>
      </c>
      <c r="AF292" s="15">
        <f>IF(OR(検索!J$7="00000",AA292&amp;AB292&amp;AC292&amp;AD292&amp;AE292&lt;&gt;検索!J$7),0,1)</f>
        <v>0</v>
      </c>
      <c r="AG292" s="16">
        <f t="shared" si="24"/>
        <v>0</v>
      </c>
      <c r="AH292" s="13">
        <f>IF(検索!K$3=0,R292,S292)</f>
        <v>0</v>
      </c>
      <c r="AI292" s="13">
        <f>IF(検索!K$5=0,Y292,Z292)</f>
        <v>0</v>
      </c>
      <c r="AJ292" s="13">
        <f>IF(検索!K$7=0,AF292,AG292)</f>
        <v>0</v>
      </c>
      <c r="AK292" s="20">
        <f>IF(IF(検索!J$5="00000",AH292,IF(検索!K$4=0,AH292+AI292,AH292*AI292)*IF(AND(検索!K$6=1,検索!J$7&lt;&gt;"00000"),AJ292,1)+IF(AND(検索!K$6=0,検索!J$7&lt;&gt;"00000"),AJ292,0))&gt;0,MAX($AK$2:AK291)+1,0)</f>
        <v>0</v>
      </c>
    </row>
    <row r="293" spans="1:37" ht="12.6" customHeight="1" x14ac:dyDescent="0.15">
      <c r="A293" s="9">
        <v>3058</v>
      </c>
      <c r="B293" s="2" t="s">
        <v>1249</v>
      </c>
      <c r="C293" s="2" t="s">
        <v>1250</v>
      </c>
      <c r="D293" s="2" t="s">
        <v>1206</v>
      </c>
      <c r="E293" s="10" t="s">
        <v>58</v>
      </c>
      <c r="F293" s="11" t="s">
        <v>2260</v>
      </c>
      <c r="G293" s="2">
        <v>292</v>
      </c>
      <c r="H293" s="153">
        <f t="shared" si="20"/>
        <v>150000</v>
      </c>
      <c r="I293" s="23"/>
      <c r="J293" s="158">
        <f>IFERROR(INDEX(単価!D$3:G$16,MATCH(D293,単価!B$3:B$16,0),1+((I293&gt;29)+(I293&gt;59)+(I293&gt;89))*INDEX(単価!A:A,MATCH(D293,単価!B:B,0))),0)</f>
        <v>50000</v>
      </c>
      <c r="K293" s="153" t="str">
        <f>IFERROR(INDEX(単価!C:C,MATCH(D293,単価!B:B,0))&amp;IF(INDEX(単価!A:A,MATCH(D293,単価!B:B,0))=1,"（"&amp;INDEX(単価!D$2:G$2,1,1+(I293&gt;29)+(I293&gt;59)+(I293&gt;89))&amp;"）",""),D293)</f>
        <v>共同生活援助</v>
      </c>
      <c r="L293" s="2">
        <f t="shared" ca="1" si="21"/>
        <v>3028</v>
      </c>
      <c r="M293" s="14">
        <f>IF(OR(ISERROR(FIND(DBCS(検索!C$3),DBCS(B293))),検索!C$3=""),0,1)</f>
        <v>0</v>
      </c>
      <c r="N293" s="15">
        <f>IF(OR(ISERROR(FIND(DBCS(検索!D$3),DBCS(C293))),検索!D$3=""),0,1)</f>
        <v>0</v>
      </c>
      <c r="O293" s="15">
        <f>IF(OR(ISERROR(FIND(検索!E$3,D293)),検索!E$3=""),0,1)</f>
        <v>0</v>
      </c>
      <c r="P293" s="13">
        <f>IF(OR(ISERROR(FIND(検索!F$3,E293)),検索!F$3=""),0,1)</f>
        <v>0</v>
      </c>
      <c r="Q293" s="13">
        <f>IF(OR(ISERROR(FIND(検索!G$3,F293)),検索!G$3=""),0,1)</f>
        <v>0</v>
      </c>
      <c r="R293" s="13">
        <f>IF(OR(検索!J$3="00000",M293&amp;N293&amp;O293&amp;P293&amp;Q293&lt;&gt;検索!J$3),0,1)</f>
        <v>0</v>
      </c>
      <c r="S293" s="13">
        <f t="shared" si="22"/>
        <v>0</v>
      </c>
      <c r="T293" s="14">
        <f>IF(OR(ISERROR(FIND(DBCS(検索!C$5),DBCS(B293))),検索!C$5=""),0,1)</f>
        <v>0</v>
      </c>
      <c r="U293" s="15">
        <f>IF(OR(ISERROR(FIND(DBCS(検索!D$5),DBCS(C293))),検索!D$5=""),0,1)</f>
        <v>0</v>
      </c>
      <c r="V293" s="15">
        <f>IF(OR(ISERROR(FIND(検索!E$5,D293)),検索!E$5=""),0,1)</f>
        <v>0</v>
      </c>
      <c r="W293" s="15">
        <f>IF(OR(ISERROR(FIND(検索!F$5,E293)),検索!F$5=""),0,1)</f>
        <v>0</v>
      </c>
      <c r="X293" s="15">
        <f>IF(OR(ISERROR(FIND(検索!G$5,F293)),検索!G$5=""),0,1)</f>
        <v>0</v>
      </c>
      <c r="Y293" s="13">
        <f>IF(OR(検索!J$5="00000",T293&amp;U293&amp;V293&amp;W293&amp;X293&lt;&gt;検索!J$5),0,1)</f>
        <v>0</v>
      </c>
      <c r="Z293" s="16">
        <f t="shared" si="23"/>
        <v>0</v>
      </c>
      <c r="AA293" s="13">
        <f>IF(OR(ISERROR(FIND(DBCS(検索!C$7),DBCS(B293))),検索!C$7=""),0,1)</f>
        <v>0</v>
      </c>
      <c r="AB293" s="13">
        <f>IF(OR(ISERROR(FIND(DBCS(検索!D$7),DBCS(C293))),検索!D$7=""),0,1)</f>
        <v>0</v>
      </c>
      <c r="AC293" s="13">
        <f>IF(OR(ISERROR(FIND(検索!E$7,D293)),検索!E$7=""),0,1)</f>
        <v>0</v>
      </c>
      <c r="AD293" s="13">
        <f>IF(OR(ISERROR(FIND(検索!F$7,E293)),検索!F$7=""),0,1)</f>
        <v>0</v>
      </c>
      <c r="AE293" s="13">
        <f>IF(OR(ISERROR(FIND(検索!G$7,F293)),検索!G$7=""),0,1)</f>
        <v>0</v>
      </c>
      <c r="AF293" s="15">
        <f>IF(OR(検索!J$7="00000",AA293&amp;AB293&amp;AC293&amp;AD293&amp;AE293&lt;&gt;検索!J$7),0,1)</f>
        <v>0</v>
      </c>
      <c r="AG293" s="16">
        <f t="shared" si="24"/>
        <v>0</v>
      </c>
      <c r="AH293" s="13">
        <f>IF(検索!K$3=0,R293,S293)</f>
        <v>0</v>
      </c>
      <c r="AI293" s="13">
        <f>IF(検索!K$5=0,Y293,Z293)</f>
        <v>0</v>
      </c>
      <c r="AJ293" s="13">
        <f>IF(検索!K$7=0,AF293,AG293)</f>
        <v>0</v>
      </c>
      <c r="AK293" s="20">
        <f>IF(IF(検索!J$5="00000",AH293,IF(検索!K$4=0,AH293+AI293,AH293*AI293)*IF(AND(検索!K$6=1,検索!J$7&lt;&gt;"00000"),AJ293,1)+IF(AND(検索!K$6=0,検索!J$7&lt;&gt;"00000"),AJ293,0))&gt;0,MAX($AK$2:AK292)+1,0)</f>
        <v>0</v>
      </c>
    </row>
    <row r="294" spans="1:37" ht="12.6" customHeight="1" x14ac:dyDescent="0.15">
      <c r="A294" s="9">
        <v>3061</v>
      </c>
      <c r="B294" s="2" t="s">
        <v>1120</v>
      </c>
      <c r="C294" s="2" t="s">
        <v>1251</v>
      </c>
      <c r="D294" s="2" t="s">
        <v>1206</v>
      </c>
      <c r="E294" s="10" t="s">
        <v>160</v>
      </c>
      <c r="F294" s="11" t="s">
        <v>2261</v>
      </c>
      <c r="G294" s="2">
        <v>293</v>
      </c>
      <c r="H294" s="153">
        <f t="shared" si="20"/>
        <v>150000</v>
      </c>
      <c r="I294" s="23"/>
      <c r="J294" s="158">
        <f>IFERROR(INDEX(単価!D$3:G$16,MATCH(D294,単価!B$3:B$16,0),1+((I294&gt;29)+(I294&gt;59)+(I294&gt;89))*INDEX(単価!A:A,MATCH(D294,単価!B:B,0))),0)</f>
        <v>50000</v>
      </c>
      <c r="K294" s="153" t="str">
        <f>IFERROR(INDEX(単価!C:C,MATCH(D294,単価!B:B,0))&amp;IF(INDEX(単価!A:A,MATCH(D294,単価!B:B,0))=1,"（"&amp;INDEX(単価!D$2:G$2,1,1+(I294&gt;29)+(I294&gt;59)+(I294&gt;89))&amp;"）",""),D294)</f>
        <v>共同生活援助</v>
      </c>
      <c r="L294" s="2">
        <f t="shared" ca="1" si="21"/>
        <v>3031</v>
      </c>
      <c r="M294" s="14">
        <f>IF(OR(ISERROR(FIND(DBCS(検索!C$3),DBCS(B294))),検索!C$3=""),0,1)</f>
        <v>0</v>
      </c>
      <c r="N294" s="15">
        <f>IF(OR(ISERROR(FIND(DBCS(検索!D$3),DBCS(C294))),検索!D$3=""),0,1)</f>
        <v>0</v>
      </c>
      <c r="O294" s="15">
        <f>IF(OR(ISERROR(FIND(検索!E$3,D294)),検索!E$3=""),0,1)</f>
        <v>0</v>
      </c>
      <c r="P294" s="13">
        <f>IF(OR(ISERROR(FIND(検索!F$3,E294)),検索!F$3=""),0,1)</f>
        <v>0</v>
      </c>
      <c r="Q294" s="13">
        <f>IF(OR(ISERROR(FIND(検索!G$3,F294)),検索!G$3=""),0,1)</f>
        <v>0</v>
      </c>
      <c r="R294" s="13">
        <f>IF(OR(検索!J$3="00000",M294&amp;N294&amp;O294&amp;P294&amp;Q294&lt;&gt;検索!J$3),0,1)</f>
        <v>0</v>
      </c>
      <c r="S294" s="13">
        <f t="shared" si="22"/>
        <v>0</v>
      </c>
      <c r="T294" s="14">
        <f>IF(OR(ISERROR(FIND(DBCS(検索!C$5),DBCS(B294))),検索!C$5=""),0,1)</f>
        <v>0</v>
      </c>
      <c r="U294" s="15">
        <f>IF(OR(ISERROR(FIND(DBCS(検索!D$5),DBCS(C294))),検索!D$5=""),0,1)</f>
        <v>0</v>
      </c>
      <c r="V294" s="15">
        <f>IF(OR(ISERROR(FIND(検索!E$5,D294)),検索!E$5=""),0,1)</f>
        <v>0</v>
      </c>
      <c r="W294" s="15">
        <f>IF(OR(ISERROR(FIND(検索!F$5,E294)),検索!F$5=""),0,1)</f>
        <v>0</v>
      </c>
      <c r="X294" s="15">
        <f>IF(OR(ISERROR(FIND(検索!G$5,F294)),検索!G$5=""),0,1)</f>
        <v>0</v>
      </c>
      <c r="Y294" s="13">
        <f>IF(OR(検索!J$5="00000",T294&amp;U294&amp;V294&amp;W294&amp;X294&lt;&gt;検索!J$5),0,1)</f>
        <v>0</v>
      </c>
      <c r="Z294" s="16">
        <f t="shared" si="23"/>
        <v>0</v>
      </c>
      <c r="AA294" s="13">
        <f>IF(OR(ISERROR(FIND(DBCS(検索!C$7),DBCS(B294))),検索!C$7=""),0,1)</f>
        <v>0</v>
      </c>
      <c r="AB294" s="13">
        <f>IF(OR(ISERROR(FIND(DBCS(検索!D$7),DBCS(C294))),検索!D$7=""),0,1)</f>
        <v>0</v>
      </c>
      <c r="AC294" s="13">
        <f>IF(OR(ISERROR(FIND(検索!E$7,D294)),検索!E$7=""),0,1)</f>
        <v>0</v>
      </c>
      <c r="AD294" s="13">
        <f>IF(OR(ISERROR(FIND(検索!F$7,E294)),検索!F$7=""),0,1)</f>
        <v>0</v>
      </c>
      <c r="AE294" s="13">
        <f>IF(OR(ISERROR(FIND(検索!G$7,F294)),検索!G$7=""),0,1)</f>
        <v>0</v>
      </c>
      <c r="AF294" s="15">
        <f>IF(OR(検索!J$7="00000",AA294&amp;AB294&amp;AC294&amp;AD294&amp;AE294&lt;&gt;検索!J$7),0,1)</f>
        <v>0</v>
      </c>
      <c r="AG294" s="16">
        <f t="shared" si="24"/>
        <v>0</v>
      </c>
      <c r="AH294" s="13">
        <f>IF(検索!K$3=0,R294,S294)</f>
        <v>0</v>
      </c>
      <c r="AI294" s="13">
        <f>IF(検索!K$5=0,Y294,Z294)</f>
        <v>0</v>
      </c>
      <c r="AJ294" s="13">
        <f>IF(検索!K$7=0,AF294,AG294)</f>
        <v>0</v>
      </c>
      <c r="AK294" s="20">
        <f>IF(IF(検索!J$5="00000",AH294,IF(検索!K$4=0,AH294+AI294,AH294*AI294)*IF(AND(検索!K$6=1,検索!J$7&lt;&gt;"00000"),AJ294,1)+IF(AND(検索!K$6=0,検索!J$7&lt;&gt;"00000"),AJ294,0))&gt;0,MAX($AK$2:AK293)+1,0)</f>
        <v>0</v>
      </c>
    </row>
    <row r="295" spans="1:37" ht="12.6" customHeight="1" x14ac:dyDescent="0.15">
      <c r="A295" s="9">
        <v>3078</v>
      </c>
      <c r="B295" s="2" t="s">
        <v>1120</v>
      </c>
      <c r="C295" s="2" t="s">
        <v>1252</v>
      </c>
      <c r="D295" s="2" t="s">
        <v>1206</v>
      </c>
      <c r="E295" s="10" t="s">
        <v>160</v>
      </c>
      <c r="F295" s="11" t="s">
        <v>2261</v>
      </c>
      <c r="G295" s="2">
        <v>294</v>
      </c>
      <c r="H295" s="153">
        <f t="shared" si="20"/>
        <v>150000</v>
      </c>
      <c r="I295" s="23"/>
      <c r="J295" s="158">
        <f>IFERROR(INDEX(単価!D$3:G$16,MATCH(D295,単価!B$3:B$16,0),1+((I295&gt;29)+(I295&gt;59)+(I295&gt;89))*INDEX(単価!A:A,MATCH(D295,単価!B:B,0))),0)</f>
        <v>50000</v>
      </c>
      <c r="K295" s="153" t="str">
        <f>IFERROR(INDEX(単価!C:C,MATCH(D295,単価!B:B,0))&amp;IF(INDEX(単価!A:A,MATCH(D295,単価!B:B,0))=1,"（"&amp;INDEX(単価!D$2:G$2,1,1+(I295&gt;29)+(I295&gt;59)+(I295&gt;89))&amp;"）",""),D295)</f>
        <v>共同生活援助</v>
      </c>
      <c r="L295" s="2">
        <f t="shared" ca="1" si="21"/>
        <v>3047</v>
      </c>
      <c r="M295" s="14">
        <f>IF(OR(ISERROR(FIND(DBCS(検索!C$3),DBCS(B295))),検索!C$3=""),0,1)</f>
        <v>0</v>
      </c>
      <c r="N295" s="15">
        <f>IF(OR(ISERROR(FIND(DBCS(検索!D$3),DBCS(C295))),検索!D$3=""),0,1)</f>
        <v>0</v>
      </c>
      <c r="O295" s="15">
        <f>IF(OR(ISERROR(FIND(検索!E$3,D295)),検索!E$3=""),0,1)</f>
        <v>0</v>
      </c>
      <c r="P295" s="13">
        <f>IF(OR(ISERROR(FIND(検索!F$3,E295)),検索!F$3=""),0,1)</f>
        <v>0</v>
      </c>
      <c r="Q295" s="13">
        <f>IF(OR(ISERROR(FIND(検索!G$3,F295)),検索!G$3=""),0,1)</f>
        <v>0</v>
      </c>
      <c r="R295" s="13">
        <f>IF(OR(検索!J$3="00000",M295&amp;N295&amp;O295&amp;P295&amp;Q295&lt;&gt;検索!J$3),0,1)</f>
        <v>0</v>
      </c>
      <c r="S295" s="13">
        <f t="shared" si="22"/>
        <v>0</v>
      </c>
      <c r="T295" s="14">
        <f>IF(OR(ISERROR(FIND(DBCS(検索!C$5),DBCS(B295))),検索!C$5=""),0,1)</f>
        <v>0</v>
      </c>
      <c r="U295" s="15">
        <f>IF(OR(ISERROR(FIND(DBCS(検索!D$5),DBCS(C295))),検索!D$5=""),0,1)</f>
        <v>0</v>
      </c>
      <c r="V295" s="15">
        <f>IF(OR(ISERROR(FIND(検索!E$5,D295)),検索!E$5=""),0,1)</f>
        <v>0</v>
      </c>
      <c r="W295" s="15">
        <f>IF(OR(ISERROR(FIND(検索!F$5,E295)),検索!F$5=""),0,1)</f>
        <v>0</v>
      </c>
      <c r="X295" s="15">
        <f>IF(OR(ISERROR(FIND(検索!G$5,F295)),検索!G$5=""),0,1)</f>
        <v>0</v>
      </c>
      <c r="Y295" s="13">
        <f>IF(OR(検索!J$5="00000",T295&amp;U295&amp;V295&amp;W295&amp;X295&lt;&gt;検索!J$5),0,1)</f>
        <v>0</v>
      </c>
      <c r="Z295" s="16">
        <f t="shared" si="23"/>
        <v>0</v>
      </c>
      <c r="AA295" s="13">
        <f>IF(OR(ISERROR(FIND(DBCS(検索!C$7),DBCS(B295))),検索!C$7=""),0,1)</f>
        <v>0</v>
      </c>
      <c r="AB295" s="13">
        <f>IF(OR(ISERROR(FIND(DBCS(検索!D$7),DBCS(C295))),検索!D$7=""),0,1)</f>
        <v>0</v>
      </c>
      <c r="AC295" s="13">
        <f>IF(OR(ISERROR(FIND(検索!E$7,D295)),検索!E$7=""),0,1)</f>
        <v>0</v>
      </c>
      <c r="AD295" s="13">
        <f>IF(OR(ISERROR(FIND(検索!F$7,E295)),検索!F$7=""),0,1)</f>
        <v>0</v>
      </c>
      <c r="AE295" s="13">
        <f>IF(OR(ISERROR(FIND(検索!G$7,F295)),検索!G$7=""),0,1)</f>
        <v>0</v>
      </c>
      <c r="AF295" s="15">
        <f>IF(OR(検索!J$7="00000",AA295&amp;AB295&amp;AC295&amp;AD295&amp;AE295&lt;&gt;検索!J$7),0,1)</f>
        <v>0</v>
      </c>
      <c r="AG295" s="16">
        <f t="shared" si="24"/>
        <v>0</v>
      </c>
      <c r="AH295" s="13">
        <f>IF(検索!K$3=0,R295,S295)</f>
        <v>0</v>
      </c>
      <c r="AI295" s="13">
        <f>IF(検索!K$5=0,Y295,Z295)</f>
        <v>0</v>
      </c>
      <c r="AJ295" s="13">
        <f>IF(検索!K$7=0,AF295,AG295)</f>
        <v>0</v>
      </c>
      <c r="AK295" s="20">
        <f>IF(IF(検索!J$5="00000",AH295,IF(検索!K$4=0,AH295+AI295,AH295*AI295)*IF(AND(検索!K$6=1,検索!J$7&lt;&gt;"00000"),AJ295,1)+IF(AND(検索!K$6=0,検索!J$7&lt;&gt;"00000"),AJ295,0))&gt;0,MAX($AK$2:AK294)+1,0)</f>
        <v>0</v>
      </c>
    </row>
    <row r="296" spans="1:37" ht="12.6" customHeight="1" x14ac:dyDescent="0.15">
      <c r="A296" s="9">
        <v>3087</v>
      </c>
      <c r="B296" s="2" t="s">
        <v>1253</v>
      </c>
      <c r="C296" s="2" t="s">
        <v>1254</v>
      </c>
      <c r="D296" s="2" t="s">
        <v>1206</v>
      </c>
      <c r="E296" s="10" t="s">
        <v>160</v>
      </c>
      <c r="F296" s="11" t="s">
        <v>2262</v>
      </c>
      <c r="G296" s="2">
        <v>295</v>
      </c>
      <c r="H296" s="153">
        <f t="shared" si="20"/>
        <v>50000</v>
      </c>
      <c r="I296" s="23"/>
      <c r="J296" s="158">
        <f>IFERROR(INDEX(単価!D$3:G$16,MATCH(D296,単価!B$3:B$16,0),1+((I296&gt;29)+(I296&gt;59)+(I296&gt;89))*INDEX(単価!A:A,MATCH(D296,単価!B:B,0))),0)</f>
        <v>50000</v>
      </c>
      <c r="K296" s="153" t="str">
        <f>IFERROR(INDEX(単価!C:C,MATCH(D296,単価!B:B,0))&amp;IF(INDEX(単価!A:A,MATCH(D296,単価!B:B,0))=1,"（"&amp;INDEX(単価!D$2:G$2,1,1+(I296&gt;29)+(I296&gt;59)+(I296&gt;89))&amp;"）",""),D296)</f>
        <v>共同生活援助</v>
      </c>
      <c r="L296" s="2">
        <f t="shared" ca="1" si="21"/>
        <v>3052</v>
      </c>
      <c r="M296" s="14">
        <f>IF(OR(ISERROR(FIND(DBCS(検索!C$3),DBCS(B296))),検索!C$3=""),0,1)</f>
        <v>0</v>
      </c>
      <c r="N296" s="15">
        <f>IF(OR(ISERROR(FIND(DBCS(検索!D$3),DBCS(C296))),検索!D$3=""),0,1)</f>
        <v>0</v>
      </c>
      <c r="O296" s="15">
        <f>IF(OR(ISERROR(FIND(検索!E$3,D296)),検索!E$3=""),0,1)</f>
        <v>0</v>
      </c>
      <c r="P296" s="13">
        <f>IF(OR(ISERROR(FIND(検索!F$3,E296)),検索!F$3=""),0,1)</f>
        <v>0</v>
      </c>
      <c r="Q296" s="13">
        <f>IF(OR(ISERROR(FIND(検索!G$3,F296)),検索!G$3=""),0,1)</f>
        <v>0</v>
      </c>
      <c r="R296" s="13">
        <f>IF(OR(検索!J$3="00000",M296&amp;N296&amp;O296&amp;P296&amp;Q296&lt;&gt;検索!J$3),0,1)</f>
        <v>0</v>
      </c>
      <c r="S296" s="13">
        <f t="shared" si="22"/>
        <v>0</v>
      </c>
      <c r="T296" s="14">
        <f>IF(OR(ISERROR(FIND(DBCS(検索!C$5),DBCS(B296))),検索!C$5=""),0,1)</f>
        <v>0</v>
      </c>
      <c r="U296" s="15">
        <f>IF(OR(ISERROR(FIND(DBCS(検索!D$5),DBCS(C296))),検索!D$5=""),0,1)</f>
        <v>0</v>
      </c>
      <c r="V296" s="15">
        <f>IF(OR(ISERROR(FIND(検索!E$5,D296)),検索!E$5=""),0,1)</f>
        <v>0</v>
      </c>
      <c r="W296" s="15">
        <f>IF(OR(ISERROR(FIND(検索!F$5,E296)),検索!F$5=""),0,1)</f>
        <v>0</v>
      </c>
      <c r="X296" s="15">
        <f>IF(OR(ISERROR(FIND(検索!G$5,F296)),検索!G$5=""),0,1)</f>
        <v>0</v>
      </c>
      <c r="Y296" s="13">
        <f>IF(OR(検索!J$5="00000",T296&amp;U296&amp;V296&amp;W296&amp;X296&lt;&gt;検索!J$5),0,1)</f>
        <v>0</v>
      </c>
      <c r="Z296" s="16">
        <f t="shared" si="23"/>
        <v>0</v>
      </c>
      <c r="AA296" s="13">
        <f>IF(OR(ISERROR(FIND(DBCS(検索!C$7),DBCS(B296))),検索!C$7=""),0,1)</f>
        <v>0</v>
      </c>
      <c r="AB296" s="13">
        <f>IF(OR(ISERROR(FIND(DBCS(検索!D$7),DBCS(C296))),検索!D$7=""),0,1)</f>
        <v>0</v>
      </c>
      <c r="AC296" s="13">
        <f>IF(OR(ISERROR(FIND(検索!E$7,D296)),検索!E$7=""),0,1)</f>
        <v>0</v>
      </c>
      <c r="AD296" s="13">
        <f>IF(OR(ISERROR(FIND(検索!F$7,E296)),検索!F$7=""),0,1)</f>
        <v>0</v>
      </c>
      <c r="AE296" s="13">
        <f>IF(OR(ISERROR(FIND(検索!G$7,F296)),検索!G$7=""),0,1)</f>
        <v>0</v>
      </c>
      <c r="AF296" s="15">
        <f>IF(OR(検索!J$7="00000",AA296&amp;AB296&amp;AC296&amp;AD296&amp;AE296&lt;&gt;検索!J$7),0,1)</f>
        <v>0</v>
      </c>
      <c r="AG296" s="16">
        <f t="shared" si="24"/>
        <v>0</v>
      </c>
      <c r="AH296" s="13">
        <f>IF(検索!K$3=0,R296,S296)</f>
        <v>0</v>
      </c>
      <c r="AI296" s="13">
        <f>IF(検索!K$5=0,Y296,Z296)</f>
        <v>0</v>
      </c>
      <c r="AJ296" s="13">
        <f>IF(検索!K$7=0,AF296,AG296)</f>
        <v>0</v>
      </c>
      <c r="AK296" s="20">
        <f>IF(IF(検索!J$5="00000",AH296,IF(検索!K$4=0,AH296+AI296,AH296*AI296)*IF(AND(検索!K$6=1,検索!J$7&lt;&gt;"00000"),AJ296,1)+IF(AND(検索!K$6=0,検索!J$7&lt;&gt;"00000"),AJ296,0))&gt;0,MAX($AK$2:AK295)+1,0)</f>
        <v>0</v>
      </c>
    </row>
    <row r="297" spans="1:37" ht="12.6" customHeight="1" x14ac:dyDescent="0.15">
      <c r="A297" s="9">
        <v>3090</v>
      </c>
      <c r="B297" s="2" t="s">
        <v>1255</v>
      </c>
      <c r="C297" s="2" t="s">
        <v>1256</v>
      </c>
      <c r="D297" s="2" t="s">
        <v>1206</v>
      </c>
      <c r="E297" s="10" t="s">
        <v>82</v>
      </c>
      <c r="F297" s="11" t="s">
        <v>2263</v>
      </c>
      <c r="G297" s="2">
        <v>296</v>
      </c>
      <c r="H297" s="153">
        <f t="shared" si="20"/>
        <v>100000</v>
      </c>
      <c r="I297" s="23"/>
      <c r="J297" s="158">
        <f>IFERROR(INDEX(単価!D$3:G$16,MATCH(D297,単価!B$3:B$16,0),1+((I297&gt;29)+(I297&gt;59)+(I297&gt;89))*INDEX(単価!A:A,MATCH(D297,単価!B:B,0))),0)</f>
        <v>50000</v>
      </c>
      <c r="K297" s="153" t="str">
        <f>IFERROR(INDEX(単価!C:C,MATCH(D297,単価!B:B,0))&amp;IF(INDEX(単価!A:A,MATCH(D297,単価!B:B,0))=1,"（"&amp;INDEX(単価!D$2:G$2,1,1+(I297&gt;29)+(I297&gt;59)+(I297&gt;89))&amp;"）",""),D297)</f>
        <v>共同生活援助</v>
      </c>
      <c r="L297" s="2">
        <f t="shared" ca="1" si="21"/>
        <v>3065</v>
      </c>
      <c r="M297" s="14">
        <f>IF(OR(ISERROR(FIND(DBCS(検索!C$3),DBCS(B297))),検索!C$3=""),0,1)</f>
        <v>0</v>
      </c>
      <c r="N297" s="15">
        <f>IF(OR(ISERROR(FIND(DBCS(検索!D$3),DBCS(C297))),検索!D$3=""),0,1)</f>
        <v>0</v>
      </c>
      <c r="O297" s="15">
        <f>IF(OR(ISERROR(FIND(検索!E$3,D297)),検索!E$3=""),0,1)</f>
        <v>0</v>
      </c>
      <c r="P297" s="13">
        <f>IF(OR(ISERROR(FIND(検索!F$3,E297)),検索!F$3=""),0,1)</f>
        <v>0</v>
      </c>
      <c r="Q297" s="13">
        <f>IF(OR(ISERROR(FIND(検索!G$3,F297)),検索!G$3=""),0,1)</f>
        <v>0</v>
      </c>
      <c r="R297" s="13">
        <f>IF(OR(検索!J$3="00000",M297&amp;N297&amp;O297&amp;P297&amp;Q297&lt;&gt;検索!J$3),0,1)</f>
        <v>0</v>
      </c>
      <c r="S297" s="13">
        <f t="shared" si="22"/>
        <v>0</v>
      </c>
      <c r="T297" s="14">
        <f>IF(OR(ISERROR(FIND(DBCS(検索!C$5),DBCS(B297))),検索!C$5=""),0,1)</f>
        <v>0</v>
      </c>
      <c r="U297" s="15">
        <f>IF(OR(ISERROR(FIND(DBCS(検索!D$5),DBCS(C297))),検索!D$5=""),0,1)</f>
        <v>0</v>
      </c>
      <c r="V297" s="15">
        <f>IF(OR(ISERROR(FIND(検索!E$5,D297)),検索!E$5=""),0,1)</f>
        <v>0</v>
      </c>
      <c r="W297" s="15">
        <f>IF(OR(ISERROR(FIND(検索!F$5,E297)),検索!F$5=""),0,1)</f>
        <v>0</v>
      </c>
      <c r="X297" s="15">
        <f>IF(OR(ISERROR(FIND(検索!G$5,F297)),検索!G$5=""),0,1)</f>
        <v>0</v>
      </c>
      <c r="Y297" s="13">
        <f>IF(OR(検索!J$5="00000",T297&amp;U297&amp;V297&amp;W297&amp;X297&lt;&gt;検索!J$5),0,1)</f>
        <v>0</v>
      </c>
      <c r="Z297" s="16">
        <f t="shared" si="23"/>
        <v>0</v>
      </c>
      <c r="AA297" s="13">
        <f>IF(OR(ISERROR(FIND(DBCS(検索!C$7),DBCS(B297))),検索!C$7=""),0,1)</f>
        <v>0</v>
      </c>
      <c r="AB297" s="13">
        <f>IF(OR(ISERROR(FIND(DBCS(検索!D$7),DBCS(C297))),検索!D$7=""),0,1)</f>
        <v>0</v>
      </c>
      <c r="AC297" s="13">
        <f>IF(OR(ISERROR(FIND(検索!E$7,D297)),検索!E$7=""),0,1)</f>
        <v>0</v>
      </c>
      <c r="AD297" s="13">
        <f>IF(OR(ISERROR(FIND(検索!F$7,E297)),検索!F$7=""),0,1)</f>
        <v>0</v>
      </c>
      <c r="AE297" s="13">
        <f>IF(OR(ISERROR(FIND(検索!G$7,F297)),検索!G$7=""),0,1)</f>
        <v>0</v>
      </c>
      <c r="AF297" s="15">
        <f>IF(OR(検索!J$7="00000",AA297&amp;AB297&amp;AC297&amp;AD297&amp;AE297&lt;&gt;検索!J$7),0,1)</f>
        <v>0</v>
      </c>
      <c r="AG297" s="16">
        <f t="shared" si="24"/>
        <v>0</v>
      </c>
      <c r="AH297" s="13">
        <f>IF(検索!K$3=0,R297,S297)</f>
        <v>0</v>
      </c>
      <c r="AI297" s="13">
        <f>IF(検索!K$5=0,Y297,Z297)</f>
        <v>0</v>
      </c>
      <c r="AJ297" s="13">
        <f>IF(検索!K$7=0,AF297,AG297)</f>
        <v>0</v>
      </c>
      <c r="AK297" s="20">
        <f>IF(IF(検索!J$5="00000",AH297,IF(検索!K$4=0,AH297+AI297,AH297*AI297)*IF(AND(検索!K$6=1,検索!J$7&lt;&gt;"00000"),AJ297,1)+IF(AND(検索!K$6=0,検索!J$7&lt;&gt;"00000"),AJ297,0))&gt;0,MAX($AK$2:AK296)+1,0)</f>
        <v>0</v>
      </c>
    </row>
    <row r="298" spans="1:37" ht="12.6" customHeight="1" x14ac:dyDescent="0.15">
      <c r="A298" s="9">
        <v>3108</v>
      </c>
      <c r="B298" s="2" t="s">
        <v>1257</v>
      </c>
      <c r="C298" s="2" t="s">
        <v>1258</v>
      </c>
      <c r="D298" s="2" t="s">
        <v>1206</v>
      </c>
      <c r="E298" s="10" t="s">
        <v>84</v>
      </c>
      <c r="F298" s="11" t="s">
        <v>2264</v>
      </c>
      <c r="G298" s="2">
        <v>297</v>
      </c>
      <c r="H298" s="153">
        <f t="shared" si="20"/>
        <v>100000</v>
      </c>
      <c r="I298" s="23"/>
      <c r="J298" s="158">
        <f>IFERROR(INDEX(単価!D$3:G$16,MATCH(D298,単価!B$3:B$16,0),1+((I298&gt;29)+(I298&gt;59)+(I298&gt;89))*INDEX(単価!A:A,MATCH(D298,単価!B:B,0))),0)</f>
        <v>50000</v>
      </c>
      <c r="K298" s="153" t="str">
        <f>IFERROR(INDEX(単価!C:C,MATCH(D298,単価!B:B,0))&amp;IF(INDEX(単価!A:A,MATCH(D298,単価!B:B,0))=1,"（"&amp;INDEX(単価!D$2:G$2,1,1+(I298&gt;29)+(I298&gt;59)+(I298&gt;89))&amp;"）",""),D298)</f>
        <v>共同生活援助</v>
      </c>
      <c r="L298" s="2">
        <f t="shared" ca="1" si="21"/>
        <v>3071</v>
      </c>
      <c r="M298" s="14">
        <f>IF(OR(ISERROR(FIND(DBCS(検索!C$3),DBCS(B298))),検索!C$3=""),0,1)</f>
        <v>0</v>
      </c>
      <c r="N298" s="15">
        <f>IF(OR(ISERROR(FIND(DBCS(検索!D$3),DBCS(C298))),検索!D$3=""),0,1)</f>
        <v>0</v>
      </c>
      <c r="O298" s="15">
        <f>IF(OR(ISERROR(FIND(検索!E$3,D298)),検索!E$3=""),0,1)</f>
        <v>0</v>
      </c>
      <c r="P298" s="13">
        <f>IF(OR(ISERROR(FIND(検索!F$3,E298)),検索!F$3=""),0,1)</f>
        <v>0</v>
      </c>
      <c r="Q298" s="13">
        <f>IF(OR(ISERROR(FIND(検索!G$3,F298)),検索!G$3=""),0,1)</f>
        <v>0</v>
      </c>
      <c r="R298" s="13">
        <f>IF(OR(検索!J$3="00000",M298&amp;N298&amp;O298&amp;P298&amp;Q298&lt;&gt;検索!J$3),0,1)</f>
        <v>0</v>
      </c>
      <c r="S298" s="13">
        <f t="shared" si="22"/>
        <v>0</v>
      </c>
      <c r="T298" s="14">
        <f>IF(OR(ISERROR(FIND(DBCS(検索!C$5),DBCS(B298))),検索!C$5=""),0,1)</f>
        <v>0</v>
      </c>
      <c r="U298" s="15">
        <f>IF(OR(ISERROR(FIND(DBCS(検索!D$5),DBCS(C298))),検索!D$5=""),0,1)</f>
        <v>0</v>
      </c>
      <c r="V298" s="15">
        <f>IF(OR(ISERROR(FIND(検索!E$5,D298)),検索!E$5=""),0,1)</f>
        <v>0</v>
      </c>
      <c r="W298" s="15">
        <f>IF(OR(ISERROR(FIND(検索!F$5,E298)),検索!F$5=""),0,1)</f>
        <v>0</v>
      </c>
      <c r="X298" s="15">
        <f>IF(OR(ISERROR(FIND(検索!G$5,F298)),検索!G$5=""),0,1)</f>
        <v>0</v>
      </c>
      <c r="Y298" s="13">
        <f>IF(OR(検索!J$5="00000",T298&amp;U298&amp;V298&amp;W298&amp;X298&lt;&gt;検索!J$5),0,1)</f>
        <v>0</v>
      </c>
      <c r="Z298" s="16">
        <f t="shared" si="23"/>
        <v>0</v>
      </c>
      <c r="AA298" s="13">
        <f>IF(OR(ISERROR(FIND(DBCS(検索!C$7),DBCS(B298))),検索!C$7=""),0,1)</f>
        <v>0</v>
      </c>
      <c r="AB298" s="13">
        <f>IF(OR(ISERROR(FIND(DBCS(検索!D$7),DBCS(C298))),検索!D$7=""),0,1)</f>
        <v>0</v>
      </c>
      <c r="AC298" s="13">
        <f>IF(OR(ISERROR(FIND(検索!E$7,D298)),検索!E$7=""),0,1)</f>
        <v>0</v>
      </c>
      <c r="AD298" s="13">
        <f>IF(OR(ISERROR(FIND(検索!F$7,E298)),検索!F$7=""),0,1)</f>
        <v>0</v>
      </c>
      <c r="AE298" s="13">
        <f>IF(OR(ISERROR(FIND(検索!G$7,F298)),検索!G$7=""),0,1)</f>
        <v>0</v>
      </c>
      <c r="AF298" s="15">
        <f>IF(OR(検索!J$7="00000",AA298&amp;AB298&amp;AC298&amp;AD298&amp;AE298&lt;&gt;検索!J$7),0,1)</f>
        <v>0</v>
      </c>
      <c r="AG298" s="16">
        <f t="shared" si="24"/>
        <v>0</v>
      </c>
      <c r="AH298" s="13">
        <f>IF(検索!K$3=0,R298,S298)</f>
        <v>0</v>
      </c>
      <c r="AI298" s="13">
        <f>IF(検索!K$5=0,Y298,Z298)</f>
        <v>0</v>
      </c>
      <c r="AJ298" s="13">
        <f>IF(検索!K$7=0,AF298,AG298)</f>
        <v>0</v>
      </c>
      <c r="AK298" s="20">
        <f>IF(IF(検索!J$5="00000",AH298,IF(検索!K$4=0,AH298+AI298,AH298*AI298)*IF(AND(検索!K$6=1,検索!J$7&lt;&gt;"00000"),AJ298,1)+IF(AND(検索!K$6=0,検索!J$7&lt;&gt;"00000"),AJ298,0))&gt;0,MAX($AK$2:AK297)+1,0)</f>
        <v>0</v>
      </c>
    </row>
    <row r="299" spans="1:37" ht="12.6" customHeight="1" x14ac:dyDescent="0.15">
      <c r="A299" s="9">
        <v>3114</v>
      </c>
      <c r="B299" s="2" t="s">
        <v>1255</v>
      </c>
      <c r="C299" s="2" t="s">
        <v>1259</v>
      </c>
      <c r="D299" s="2" t="s">
        <v>1206</v>
      </c>
      <c r="E299" s="10" t="s">
        <v>82</v>
      </c>
      <c r="F299" s="11" t="s">
        <v>2263</v>
      </c>
      <c r="G299" s="2">
        <v>298</v>
      </c>
      <c r="H299" s="153">
        <f t="shared" si="20"/>
        <v>100000</v>
      </c>
      <c r="I299" s="23"/>
      <c r="J299" s="158">
        <f>IFERROR(INDEX(単価!D$3:G$16,MATCH(D299,単価!B$3:B$16,0),1+((I299&gt;29)+(I299&gt;59)+(I299&gt;89))*INDEX(単価!A:A,MATCH(D299,単価!B:B,0))),0)</f>
        <v>50000</v>
      </c>
      <c r="K299" s="153" t="str">
        <f>IFERROR(INDEX(単価!C:C,MATCH(D299,単価!B:B,0))&amp;IF(INDEX(単価!A:A,MATCH(D299,単価!B:B,0))=1,"（"&amp;INDEX(単価!D$2:G$2,1,1+(I299&gt;29)+(I299&gt;59)+(I299&gt;89))&amp;"）",""),D299)</f>
        <v>共同生活援助</v>
      </c>
      <c r="L299" s="2">
        <f t="shared" ca="1" si="21"/>
        <v>3087</v>
      </c>
      <c r="M299" s="14">
        <f>IF(OR(ISERROR(FIND(DBCS(検索!C$3),DBCS(B299))),検索!C$3=""),0,1)</f>
        <v>0</v>
      </c>
      <c r="N299" s="15">
        <f>IF(OR(ISERROR(FIND(DBCS(検索!D$3),DBCS(C299))),検索!D$3=""),0,1)</f>
        <v>0</v>
      </c>
      <c r="O299" s="15">
        <f>IF(OR(ISERROR(FIND(検索!E$3,D299)),検索!E$3=""),0,1)</f>
        <v>0</v>
      </c>
      <c r="P299" s="13">
        <f>IF(OR(ISERROR(FIND(検索!F$3,E299)),検索!F$3=""),0,1)</f>
        <v>0</v>
      </c>
      <c r="Q299" s="13">
        <f>IF(OR(ISERROR(FIND(検索!G$3,F299)),検索!G$3=""),0,1)</f>
        <v>0</v>
      </c>
      <c r="R299" s="13">
        <f>IF(OR(検索!J$3="00000",M299&amp;N299&amp;O299&amp;P299&amp;Q299&lt;&gt;検索!J$3),0,1)</f>
        <v>0</v>
      </c>
      <c r="S299" s="13">
        <f t="shared" si="22"/>
        <v>0</v>
      </c>
      <c r="T299" s="14">
        <f>IF(OR(ISERROR(FIND(DBCS(検索!C$5),DBCS(B299))),検索!C$5=""),0,1)</f>
        <v>0</v>
      </c>
      <c r="U299" s="15">
        <f>IF(OR(ISERROR(FIND(DBCS(検索!D$5),DBCS(C299))),検索!D$5=""),0,1)</f>
        <v>0</v>
      </c>
      <c r="V299" s="15">
        <f>IF(OR(ISERROR(FIND(検索!E$5,D299)),検索!E$5=""),0,1)</f>
        <v>0</v>
      </c>
      <c r="W299" s="15">
        <f>IF(OR(ISERROR(FIND(検索!F$5,E299)),検索!F$5=""),0,1)</f>
        <v>0</v>
      </c>
      <c r="X299" s="15">
        <f>IF(OR(ISERROR(FIND(検索!G$5,F299)),検索!G$5=""),0,1)</f>
        <v>0</v>
      </c>
      <c r="Y299" s="13">
        <f>IF(OR(検索!J$5="00000",T299&amp;U299&amp;V299&amp;W299&amp;X299&lt;&gt;検索!J$5),0,1)</f>
        <v>0</v>
      </c>
      <c r="Z299" s="16">
        <f t="shared" si="23"/>
        <v>0</v>
      </c>
      <c r="AA299" s="13">
        <f>IF(OR(ISERROR(FIND(DBCS(検索!C$7),DBCS(B299))),検索!C$7=""),0,1)</f>
        <v>0</v>
      </c>
      <c r="AB299" s="13">
        <f>IF(OR(ISERROR(FIND(DBCS(検索!D$7),DBCS(C299))),検索!D$7=""),0,1)</f>
        <v>0</v>
      </c>
      <c r="AC299" s="13">
        <f>IF(OR(ISERROR(FIND(検索!E$7,D299)),検索!E$7=""),0,1)</f>
        <v>0</v>
      </c>
      <c r="AD299" s="13">
        <f>IF(OR(ISERROR(FIND(検索!F$7,E299)),検索!F$7=""),0,1)</f>
        <v>0</v>
      </c>
      <c r="AE299" s="13">
        <f>IF(OR(ISERROR(FIND(検索!G$7,F299)),検索!G$7=""),0,1)</f>
        <v>0</v>
      </c>
      <c r="AF299" s="15">
        <f>IF(OR(検索!J$7="00000",AA299&amp;AB299&amp;AC299&amp;AD299&amp;AE299&lt;&gt;検索!J$7),0,1)</f>
        <v>0</v>
      </c>
      <c r="AG299" s="16">
        <f t="shared" si="24"/>
        <v>0</v>
      </c>
      <c r="AH299" s="13">
        <f>IF(検索!K$3=0,R299,S299)</f>
        <v>0</v>
      </c>
      <c r="AI299" s="13">
        <f>IF(検索!K$5=0,Y299,Z299)</f>
        <v>0</v>
      </c>
      <c r="AJ299" s="13">
        <f>IF(検索!K$7=0,AF299,AG299)</f>
        <v>0</v>
      </c>
      <c r="AK299" s="20">
        <f>IF(IF(検索!J$5="00000",AH299,IF(検索!K$4=0,AH299+AI299,AH299*AI299)*IF(AND(検索!K$6=1,検索!J$7&lt;&gt;"00000"),AJ299,1)+IF(AND(検索!K$6=0,検索!J$7&lt;&gt;"00000"),AJ299,0))&gt;0,MAX($AK$2:AK298)+1,0)</f>
        <v>0</v>
      </c>
    </row>
    <row r="300" spans="1:37" ht="12.6" customHeight="1" x14ac:dyDescent="0.15">
      <c r="A300" s="9">
        <v>3121</v>
      </c>
      <c r="B300" s="2" t="s">
        <v>907</v>
      </c>
      <c r="C300" s="2" t="s">
        <v>1260</v>
      </c>
      <c r="D300" s="2" t="s">
        <v>1206</v>
      </c>
      <c r="E300" s="10" t="s">
        <v>58</v>
      </c>
      <c r="F300" s="11" t="s">
        <v>2265</v>
      </c>
      <c r="G300" s="2">
        <v>299</v>
      </c>
      <c r="H300" s="153">
        <f t="shared" si="20"/>
        <v>650000</v>
      </c>
      <c r="I300" s="23"/>
      <c r="J300" s="158">
        <f>IFERROR(INDEX(単価!D$3:G$16,MATCH(D300,単価!B$3:B$16,0),1+((I300&gt;29)+(I300&gt;59)+(I300&gt;89))*INDEX(単価!A:A,MATCH(D300,単価!B:B,0))),0)</f>
        <v>50000</v>
      </c>
      <c r="K300" s="153" t="str">
        <f>IFERROR(INDEX(単価!C:C,MATCH(D300,単価!B:B,0))&amp;IF(INDEX(単価!A:A,MATCH(D300,単価!B:B,0))=1,"（"&amp;INDEX(単価!D$2:G$2,1,1+(I300&gt;29)+(I300&gt;59)+(I300&gt;89))&amp;"）",""),D300)</f>
        <v>共同生活援助</v>
      </c>
      <c r="L300" s="2">
        <f t="shared" ca="1" si="21"/>
        <v>3099</v>
      </c>
      <c r="M300" s="14">
        <f>IF(OR(ISERROR(FIND(DBCS(検索!C$3),DBCS(B300))),検索!C$3=""),0,1)</f>
        <v>0</v>
      </c>
      <c r="N300" s="15">
        <f>IF(OR(ISERROR(FIND(DBCS(検索!D$3),DBCS(C300))),検索!D$3=""),0,1)</f>
        <v>0</v>
      </c>
      <c r="O300" s="15">
        <f>IF(OR(ISERROR(FIND(検索!E$3,D300)),検索!E$3=""),0,1)</f>
        <v>0</v>
      </c>
      <c r="P300" s="13">
        <f>IF(OR(ISERROR(FIND(検索!F$3,E300)),検索!F$3=""),0,1)</f>
        <v>0</v>
      </c>
      <c r="Q300" s="13">
        <f>IF(OR(ISERROR(FIND(検索!G$3,F300)),検索!G$3=""),0,1)</f>
        <v>0</v>
      </c>
      <c r="R300" s="13">
        <f>IF(OR(検索!J$3="00000",M300&amp;N300&amp;O300&amp;P300&amp;Q300&lt;&gt;検索!J$3),0,1)</f>
        <v>0</v>
      </c>
      <c r="S300" s="13">
        <f t="shared" si="22"/>
        <v>0</v>
      </c>
      <c r="T300" s="14">
        <f>IF(OR(ISERROR(FIND(DBCS(検索!C$5),DBCS(B300))),検索!C$5=""),0,1)</f>
        <v>0</v>
      </c>
      <c r="U300" s="15">
        <f>IF(OR(ISERROR(FIND(DBCS(検索!D$5),DBCS(C300))),検索!D$5=""),0,1)</f>
        <v>0</v>
      </c>
      <c r="V300" s="15">
        <f>IF(OR(ISERROR(FIND(検索!E$5,D300)),検索!E$5=""),0,1)</f>
        <v>0</v>
      </c>
      <c r="W300" s="15">
        <f>IF(OR(ISERROR(FIND(検索!F$5,E300)),検索!F$5=""),0,1)</f>
        <v>0</v>
      </c>
      <c r="X300" s="15">
        <f>IF(OR(ISERROR(FIND(検索!G$5,F300)),検索!G$5=""),0,1)</f>
        <v>0</v>
      </c>
      <c r="Y300" s="13">
        <f>IF(OR(検索!J$5="00000",T300&amp;U300&amp;V300&amp;W300&amp;X300&lt;&gt;検索!J$5),0,1)</f>
        <v>0</v>
      </c>
      <c r="Z300" s="16">
        <f t="shared" si="23"/>
        <v>0</v>
      </c>
      <c r="AA300" s="13">
        <f>IF(OR(ISERROR(FIND(DBCS(検索!C$7),DBCS(B300))),検索!C$7=""),0,1)</f>
        <v>0</v>
      </c>
      <c r="AB300" s="13">
        <f>IF(OR(ISERROR(FIND(DBCS(検索!D$7),DBCS(C300))),検索!D$7=""),0,1)</f>
        <v>0</v>
      </c>
      <c r="AC300" s="13">
        <f>IF(OR(ISERROR(FIND(検索!E$7,D300)),検索!E$7=""),0,1)</f>
        <v>0</v>
      </c>
      <c r="AD300" s="13">
        <f>IF(OR(ISERROR(FIND(検索!F$7,E300)),検索!F$7=""),0,1)</f>
        <v>0</v>
      </c>
      <c r="AE300" s="13">
        <f>IF(OR(ISERROR(FIND(検索!G$7,F300)),検索!G$7=""),0,1)</f>
        <v>0</v>
      </c>
      <c r="AF300" s="15">
        <f>IF(OR(検索!J$7="00000",AA300&amp;AB300&amp;AC300&amp;AD300&amp;AE300&lt;&gt;検索!J$7),0,1)</f>
        <v>0</v>
      </c>
      <c r="AG300" s="16">
        <f t="shared" si="24"/>
        <v>0</v>
      </c>
      <c r="AH300" s="13">
        <f>IF(検索!K$3=0,R300,S300)</f>
        <v>0</v>
      </c>
      <c r="AI300" s="13">
        <f>IF(検索!K$5=0,Y300,Z300)</f>
        <v>0</v>
      </c>
      <c r="AJ300" s="13">
        <f>IF(検索!K$7=0,AF300,AG300)</f>
        <v>0</v>
      </c>
      <c r="AK300" s="20">
        <f>IF(IF(検索!J$5="00000",AH300,IF(検索!K$4=0,AH300+AI300,AH300*AI300)*IF(AND(検索!K$6=1,検索!J$7&lt;&gt;"00000"),AJ300,1)+IF(AND(検索!K$6=0,検索!J$7&lt;&gt;"00000"),AJ300,0))&gt;0,MAX($AK$2:AK299)+1,0)</f>
        <v>0</v>
      </c>
    </row>
    <row r="301" spans="1:37" ht="12.6" customHeight="1" x14ac:dyDescent="0.15">
      <c r="A301" s="9">
        <v>3135</v>
      </c>
      <c r="B301" s="2" t="s">
        <v>1261</v>
      </c>
      <c r="C301" s="2" t="s">
        <v>1262</v>
      </c>
      <c r="D301" s="2" t="s">
        <v>1206</v>
      </c>
      <c r="E301" s="10" t="s">
        <v>67</v>
      </c>
      <c r="F301" s="11" t="s">
        <v>2266</v>
      </c>
      <c r="G301" s="2">
        <v>300</v>
      </c>
      <c r="H301" s="153">
        <f t="shared" si="20"/>
        <v>400000</v>
      </c>
      <c r="I301" s="23"/>
      <c r="J301" s="158">
        <f>IFERROR(INDEX(単価!D$3:G$16,MATCH(D301,単価!B$3:B$16,0),1+((I301&gt;29)+(I301&gt;59)+(I301&gt;89))*INDEX(単価!A:A,MATCH(D301,単価!B:B,0))),0)</f>
        <v>50000</v>
      </c>
      <c r="K301" s="153" t="str">
        <f>IFERROR(INDEX(単価!C:C,MATCH(D301,単価!B:B,0))&amp;IF(INDEX(単価!A:A,MATCH(D301,単価!B:B,0))=1,"（"&amp;INDEX(単価!D$2:G$2,1,1+(I301&gt;29)+(I301&gt;59)+(I301&gt;89))&amp;"）",""),D301)</f>
        <v>共同生活援助</v>
      </c>
      <c r="L301" s="2">
        <f t="shared" ca="1" si="21"/>
        <v>3104</v>
      </c>
      <c r="M301" s="14">
        <f>IF(OR(ISERROR(FIND(DBCS(検索!C$3),DBCS(B301))),検索!C$3=""),0,1)</f>
        <v>0</v>
      </c>
      <c r="N301" s="15">
        <f>IF(OR(ISERROR(FIND(DBCS(検索!D$3),DBCS(C301))),検索!D$3=""),0,1)</f>
        <v>0</v>
      </c>
      <c r="O301" s="15">
        <f>IF(OR(ISERROR(FIND(検索!E$3,D301)),検索!E$3=""),0,1)</f>
        <v>0</v>
      </c>
      <c r="P301" s="13">
        <f>IF(OR(ISERROR(FIND(検索!F$3,E301)),検索!F$3=""),0,1)</f>
        <v>0</v>
      </c>
      <c r="Q301" s="13">
        <f>IF(OR(ISERROR(FIND(検索!G$3,F301)),検索!G$3=""),0,1)</f>
        <v>0</v>
      </c>
      <c r="R301" s="13">
        <f>IF(OR(検索!J$3="00000",M301&amp;N301&amp;O301&amp;P301&amp;Q301&lt;&gt;検索!J$3),0,1)</f>
        <v>0</v>
      </c>
      <c r="S301" s="13">
        <f t="shared" si="22"/>
        <v>0</v>
      </c>
      <c r="T301" s="14">
        <f>IF(OR(ISERROR(FIND(DBCS(検索!C$5),DBCS(B301))),検索!C$5=""),0,1)</f>
        <v>0</v>
      </c>
      <c r="U301" s="15">
        <f>IF(OR(ISERROR(FIND(DBCS(検索!D$5),DBCS(C301))),検索!D$5=""),0,1)</f>
        <v>0</v>
      </c>
      <c r="V301" s="15">
        <f>IF(OR(ISERROR(FIND(検索!E$5,D301)),検索!E$5=""),0,1)</f>
        <v>0</v>
      </c>
      <c r="W301" s="15">
        <f>IF(OR(ISERROR(FIND(検索!F$5,E301)),検索!F$5=""),0,1)</f>
        <v>0</v>
      </c>
      <c r="X301" s="15">
        <f>IF(OR(ISERROR(FIND(検索!G$5,F301)),検索!G$5=""),0,1)</f>
        <v>0</v>
      </c>
      <c r="Y301" s="13">
        <f>IF(OR(検索!J$5="00000",T301&amp;U301&amp;V301&amp;W301&amp;X301&lt;&gt;検索!J$5),0,1)</f>
        <v>0</v>
      </c>
      <c r="Z301" s="16">
        <f t="shared" si="23"/>
        <v>0</v>
      </c>
      <c r="AA301" s="13">
        <f>IF(OR(ISERROR(FIND(DBCS(検索!C$7),DBCS(B301))),検索!C$7=""),0,1)</f>
        <v>0</v>
      </c>
      <c r="AB301" s="13">
        <f>IF(OR(ISERROR(FIND(DBCS(検索!D$7),DBCS(C301))),検索!D$7=""),0,1)</f>
        <v>0</v>
      </c>
      <c r="AC301" s="13">
        <f>IF(OR(ISERROR(FIND(検索!E$7,D301)),検索!E$7=""),0,1)</f>
        <v>0</v>
      </c>
      <c r="AD301" s="13">
        <f>IF(OR(ISERROR(FIND(検索!F$7,E301)),検索!F$7=""),0,1)</f>
        <v>0</v>
      </c>
      <c r="AE301" s="13">
        <f>IF(OR(ISERROR(FIND(検索!G$7,F301)),検索!G$7=""),0,1)</f>
        <v>0</v>
      </c>
      <c r="AF301" s="15">
        <f>IF(OR(検索!J$7="00000",AA301&amp;AB301&amp;AC301&amp;AD301&amp;AE301&lt;&gt;検索!J$7),0,1)</f>
        <v>0</v>
      </c>
      <c r="AG301" s="16">
        <f t="shared" si="24"/>
        <v>0</v>
      </c>
      <c r="AH301" s="13">
        <f>IF(検索!K$3=0,R301,S301)</f>
        <v>0</v>
      </c>
      <c r="AI301" s="13">
        <f>IF(検索!K$5=0,Y301,Z301)</f>
        <v>0</v>
      </c>
      <c r="AJ301" s="13">
        <f>IF(検索!K$7=0,AF301,AG301)</f>
        <v>0</v>
      </c>
      <c r="AK301" s="20">
        <f>IF(IF(検索!J$5="00000",AH301,IF(検索!K$4=0,AH301+AI301,AH301*AI301)*IF(AND(検索!K$6=1,検索!J$7&lt;&gt;"00000"),AJ301,1)+IF(AND(検索!K$6=0,検索!J$7&lt;&gt;"00000"),AJ301,0))&gt;0,MAX($AK$2:AK300)+1,0)</f>
        <v>0</v>
      </c>
    </row>
    <row r="302" spans="1:37" ht="12.6" customHeight="1" x14ac:dyDescent="0.15">
      <c r="A302" s="9">
        <v>3147</v>
      </c>
      <c r="B302" s="2" t="s">
        <v>1261</v>
      </c>
      <c r="C302" s="2" t="s">
        <v>1263</v>
      </c>
      <c r="D302" s="2" t="s">
        <v>1206</v>
      </c>
      <c r="E302" s="10" t="s">
        <v>67</v>
      </c>
      <c r="F302" s="11" t="s">
        <v>2266</v>
      </c>
      <c r="G302" s="2">
        <v>301</v>
      </c>
      <c r="H302" s="153">
        <f t="shared" si="20"/>
        <v>400000</v>
      </c>
      <c r="I302" s="23"/>
      <c r="J302" s="158">
        <f>IFERROR(INDEX(単価!D$3:G$16,MATCH(D302,単価!B$3:B$16,0),1+((I302&gt;29)+(I302&gt;59)+(I302&gt;89))*INDEX(単価!A:A,MATCH(D302,単価!B:B,0))),0)</f>
        <v>50000</v>
      </c>
      <c r="K302" s="153" t="str">
        <f>IFERROR(INDEX(単価!C:C,MATCH(D302,単価!B:B,0))&amp;IF(INDEX(単価!A:A,MATCH(D302,単価!B:B,0))=1,"（"&amp;INDEX(単価!D$2:G$2,1,1+(I302&gt;29)+(I302&gt;59)+(I302&gt;89))&amp;"）",""),D302)</f>
        <v>共同生活援助</v>
      </c>
      <c r="L302" s="2">
        <f t="shared" ca="1" si="21"/>
        <v>3115</v>
      </c>
      <c r="M302" s="14">
        <f>IF(OR(ISERROR(FIND(DBCS(検索!C$3),DBCS(B302))),検索!C$3=""),0,1)</f>
        <v>0</v>
      </c>
      <c r="N302" s="15">
        <f>IF(OR(ISERROR(FIND(DBCS(検索!D$3),DBCS(C302))),検索!D$3=""),0,1)</f>
        <v>0</v>
      </c>
      <c r="O302" s="15">
        <f>IF(OR(ISERROR(FIND(検索!E$3,D302)),検索!E$3=""),0,1)</f>
        <v>0</v>
      </c>
      <c r="P302" s="13">
        <f>IF(OR(ISERROR(FIND(検索!F$3,E302)),検索!F$3=""),0,1)</f>
        <v>0</v>
      </c>
      <c r="Q302" s="13">
        <f>IF(OR(ISERROR(FIND(検索!G$3,F302)),検索!G$3=""),0,1)</f>
        <v>0</v>
      </c>
      <c r="R302" s="13">
        <f>IF(OR(検索!J$3="00000",M302&amp;N302&amp;O302&amp;P302&amp;Q302&lt;&gt;検索!J$3),0,1)</f>
        <v>0</v>
      </c>
      <c r="S302" s="13">
        <f t="shared" si="22"/>
        <v>0</v>
      </c>
      <c r="T302" s="14">
        <f>IF(OR(ISERROR(FIND(DBCS(検索!C$5),DBCS(B302))),検索!C$5=""),0,1)</f>
        <v>0</v>
      </c>
      <c r="U302" s="15">
        <f>IF(OR(ISERROR(FIND(DBCS(検索!D$5),DBCS(C302))),検索!D$5=""),0,1)</f>
        <v>0</v>
      </c>
      <c r="V302" s="15">
        <f>IF(OR(ISERROR(FIND(検索!E$5,D302)),検索!E$5=""),0,1)</f>
        <v>0</v>
      </c>
      <c r="W302" s="15">
        <f>IF(OR(ISERROR(FIND(検索!F$5,E302)),検索!F$5=""),0,1)</f>
        <v>0</v>
      </c>
      <c r="X302" s="15">
        <f>IF(OR(ISERROR(FIND(検索!G$5,F302)),検索!G$5=""),0,1)</f>
        <v>0</v>
      </c>
      <c r="Y302" s="13">
        <f>IF(OR(検索!J$5="00000",T302&amp;U302&amp;V302&amp;W302&amp;X302&lt;&gt;検索!J$5),0,1)</f>
        <v>0</v>
      </c>
      <c r="Z302" s="16">
        <f t="shared" si="23"/>
        <v>0</v>
      </c>
      <c r="AA302" s="13">
        <f>IF(OR(ISERROR(FIND(DBCS(検索!C$7),DBCS(B302))),検索!C$7=""),0,1)</f>
        <v>0</v>
      </c>
      <c r="AB302" s="13">
        <f>IF(OR(ISERROR(FIND(DBCS(検索!D$7),DBCS(C302))),検索!D$7=""),0,1)</f>
        <v>0</v>
      </c>
      <c r="AC302" s="13">
        <f>IF(OR(ISERROR(FIND(検索!E$7,D302)),検索!E$7=""),0,1)</f>
        <v>0</v>
      </c>
      <c r="AD302" s="13">
        <f>IF(OR(ISERROR(FIND(検索!F$7,E302)),検索!F$7=""),0,1)</f>
        <v>0</v>
      </c>
      <c r="AE302" s="13">
        <f>IF(OR(ISERROR(FIND(検索!G$7,F302)),検索!G$7=""),0,1)</f>
        <v>0</v>
      </c>
      <c r="AF302" s="15">
        <f>IF(OR(検索!J$7="00000",AA302&amp;AB302&amp;AC302&amp;AD302&amp;AE302&lt;&gt;検索!J$7),0,1)</f>
        <v>0</v>
      </c>
      <c r="AG302" s="16">
        <f t="shared" si="24"/>
        <v>0</v>
      </c>
      <c r="AH302" s="13">
        <f>IF(検索!K$3=0,R302,S302)</f>
        <v>0</v>
      </c>
      <c r="AI302" s="13">
        <f>IF(検索!K$5=0,Y302,Z302)</f>
        <v>0</v>
      </c>
      <c r="AJ302" s="13">
        <f>IF(検索!K$7=0,AF302,AG302)</f>
        <v>0</v>
      </c>
      <c r="AK302" s="20">
        <f>IF(IF(検索!J$5="00000",AH302,IF(検索!K$4=0,AH302+AI302,AH302*AI302)*IF(AND(検索!K$6=1,検索!J$7&lt;&gt;"00000"),AJ302,1)+IF(AND(検索!K$6=0,検索!J$7&lt;&gt;"00000"),AJ302,0))&gt;0,MAX($AK$2:AK301)+1,0)</f>
        <v>0</v>
      </c>
    </row>
    <row r="303" spans="1:37" ht="12.6" customHeight="1" x14ac:dyDescent="0.15">
      <c r="A303" s="9">
        <v>3159</v>
      </c>
      <c r="B303" s="2" t="s">
        <v>1264</v>
      </c>
      <c r="C303" s="2" t="s">
        <v>1265</v>
      </c>
      <c r="D303" s="2" t="s">
        <v>1206</v>
      </c>
      <c r="E303" s="10" t="s">
        <v>77</v>
      </c>
      <c r="F303" s="11" t="s">
        <v>2267</v>
      </c>
      <c r="G303" s="2">
        <v>302</v>
      </c>
      <c r="H303" s="153">
        <f t="shared" si="20"/>
        <v>50000</v>
      </c>
      <c r="I303" s="23"/>
      <c r="J303" s="158">
        <f>IFERROR(INDEX(単価!D$3:G$16,MATCH(D303,単価!B$3:B$16,0),1+((I303&gt;29)+(I303&gt;59)+(I303&gt;89))*INDEX(単価!A:A,MATCH(D303,単価!B:B,0))),0)</f>
        <v>50000</v>
      </c>
      <c r="K303" s="153" t="str">
        <f>IFERROR(INDEX(単価!C:C,MATCH(D303,単価!B:B,0))&amp;IF(INDEX(単価!A:A,MATCH(D303,単価!B:B,0))=1,"（"&amp;INDEX(単価!D$2:G$2,1,1+(I303&gt;29)+(I303&gt;59)+(I303&gt;89))&amp;"）",""),D303)</f>
        <v>共同生活援助</v>
      </c>
      <c r="L303" s="2">
        <f t="shared" ca="1" si="21"/>
        <v>3123</v>
      </c>
      <c r="M303" s="14">
        <f>IF(OR(ISERROR(FIND(DBCS(検索!C$3),DBCS(B303))),検索!C$3=""),0,1)</f>
        <v>0</v>
      </c>
      <c r="N303" s="15">
        <f>IF(OR(ISERROR(FIND(DBCS(検索!D$3),DBCS(C303))),検索!D$3=""),0,1)</f>
        <v>0</v>
      </c>
      <c r="O303" s="15">
        <f>IF(OR(ISERROR(FIND(検索!E$3,D303)),検索!E$3=""),0,1)</f>
        <v>0</v>
      </c>
      <c r="P303" s="13">
        <f>IF(OR(ISERROR(FIND(検索!F$3,E303)),検索!F$3=""),0,1)</f>
        <v>0</v>
      </c>
      <c r="Q303" s="13">
        <f>IF(OR(ISERROR(FIND(検索!G$3,F303)),検索!G$3=""),0,1)</f>
        <v>0</v>
      </c>
      <c r="R303" s="13">
        <f>IF(OR(検索!J$3="00000",M303&amp;N303&amp;O303&amp;P303&amp;Q303&lt;&gt;検索!J$3),0,1)</f>
        <v>0</v>
      </c>
      <c r="S303" s="13">
        <f t="shared" si="22"/>
        <v>0</v>
      </c>
      <c r="T303" s="14">
        <f>IF(OR(ISERROR(FIND(DBCS(検索!C$5),DBCS(B303))),検索!C$5=""),0,1)</f>
        <v>0</v>
      </c>
      <c r="U303" s="15">
        <f>IF(OR(ISERROR(FIND(DBCS(検索!D$5),DBCS(C303))),検索!D$5=""),0,1)</f>
        <v>0</v>
      </c>
      <c r="V303" s="15">
        <f>IF(OR(ISERROR(FIND(検索!E$5,D303)),検索!E$5=""),0,1)</f>
        <v>0</v>
      </c>
      <c r="W303" s="15">
        <f>IF(OR(ISERROR(FIND(検索!F$5,E303)),検索!F$5=""),0,1)</f>
        <v>0</v>
      </c>
      <c r="X303" s="15">
        <f>IF(OR(ISERROR(FIND(検索!G$5,F303)),検索!G$5=""),0,1)</f>
        <v>0</v>
      </c>
      <c r="Y303" s="13">
        <f>IF(OR(検索!J$5="00000",T303&amp;U303&amp;V303&amp;W303&amp;X303&lt;&gt;検索!J$5),0,1)</f>
        <v>0</v>
      </c>
      <c r="Z303" s="16">
        <f t="shared" si="23"/>
        <v>0</v>
      </c>
      <c r="AA303" s="13">
        <f>IF(OR(ISERROR(FIND(DBCS(検索!C$7),DBCS(B303))),検索!C$7=""),0,1)</f>
        <v>0</v>
      </c>
      <c r="AB303" s="13">
        <f>IF(OR(ISERROR(FIND(DBCS(検索!D$7),DBCS(C303))),検索!D$7=""),0,1)</f>
        <v>0</v>
      </c>
      <c r="AC303" s="13">
        <f>IF(OR(ISERROR(FIND(検索!E$7,D303)),検索!E$7=""),0,1)</f>
        <v>0</v>
      </c>
      <c r="AD303" s="13">
        <f>IF(OR(ISERROR(FIND(検索!F$7,E303)),検索!F$7=""),0,1)</f>
        <v>0</v>
      </c>
      <c r="AE303" s="13">
        <f>IF(OR(ISERROR(FIND(検索!G$7,F303)),検索!G$7=""),0,1)</f>
        <v>0</v>
      </c>
      <c r="AF303" s="15">
        <f>IF(OR(検索!J$7="00000",AA303&amp;AB303&amp;AC303&amp;AD303&amp;AE303&lt;&gt;検索!J$7),0,1)</f>
        <v>0</v>
      </c>
      <c r="AG303" s="16">
        <f t="shared" si="24"/>
        <v>0</v>
      </c>
      <c r="AH303" s="13">
        <f>IF(検索!K$3=0,R303,S303)</f>
        <v>0</v>
      </c>
      <c r="AI303" s="13">
        <f>IF(検索!K$5=0,Y303,Z303)</f>
        <v>0</v>
      </c>
      <c r="AJ303" s="13">
        <f>IF(検索!K$7=0,AF303,AG303)</f>
        <v>0</v>
      </c>
      <c r="AK303" s="20">
        <f>IF(IF(検索!J$5="00000",AH303,IF(検索!K$4=0,AH303+AI303,AH303*AI303)*IF(AND(検索!K$6=1,検索!J$7&lt;&gt;"00000"),AJ303,1)+IF(AND(検索!K$6=0,検索!J$7&lt;&gt;"00000"),AJ303,0))&gt;0,MAX($AK$2:AK302)+1,0)</f>
        <v>0</v>
      </c>
    </row>
    <row r="304" spans="1:37" ht="12.6" customHeight="1" x14ac:dyDescent="0.15">
      <c r="A304" s="9">
        <v>3165</v>
      </c>
      <c r="B304" s="2" t="s">
        <v>1257</v>
      </c>
      <c r="C304" s="2" t="s">
        <v>1266</v>
      </c>
      <c r="D304" s="2" t="s">
        <v>1206</v>
      </c>
      <c r="E304" s="10" t="s">
        <v>84</v>
      </c>
      <c r="F304" s="11" t="s">
        <v>2264</v>
      </c>
      <c r="G304" s="2">
        <v>303</v>
      </c>
      <c r="H304" s="153">
        <f t="shared" si="20"/>
        <v>100000</v>
      </c>
      <c r="I304" s="23"/>
      <c r="J304" s="158">
        <f>IFERROR(INDEX(単価!D$3:G$16,MATCH(D304,単価!B$3:B$16,0),1+((I304&gt;29)+(I304&gt;59)+(I304&gt;89))*INDEX(単価!A:A,MATCH(D304,単価!B:B,0))),0)</f>
        <v>50000</v>
      </c>
      <c r="K304" s="153" t="str">
        <f>IFERROR(INDEX(単価!C:C,MATCH(D304,単価!B:B,0))&amp;IF(INDEX(単価!A:A,MATCH(D304,単価!B:B,0))=1,"（"&amp;INDEX(単価!D$2:G$2,1,1+(I304&gt;29)+(I304&gt;59)+(I304&gt;89))&amp;"）",""),D304)</f>
        <v>共同生活援助</v>
      </c>
      <c r="L304" s="2">
        <f t="shared" ca="1" si="21"/>
        <v>3134</v>
      </c>
      <c r="M304" s="14">
        <f>IF(OR(ISERROR(FIND(DBCS(検索!C$3),DBCS(B304))),検索!C$3=""),0,1)</f>
        <v>0</v>
      </c>
      <c r="N304" s="15">
        <f>IF(OR(ISERROR(FIND(DBCS(検索!D$3),DBCS(C304))),検索!D$3=""),0,1)</f>
        <v>0</v>
      </c>
      <c r="O304" s="15">
        <f>IF(OR(ISERROR(FIND(検索!E$3,D304)),検索!E$3=""),0,1)</f>
        <v>0</v>
      </c>
      <c r="P304" s="13">
        <f>IF(OR(ISERROR(FIND(検索!F$3,E304)),検索!F$3=""),0,1)</f>
        <v>0</v>
      </c>
      <c r="Q304" s="13">
        <f>IF(OR(ISERROR(FIND(検索!G$3,F304)),検索!G$3=""),0,1)</f>
        <v>0</v>
      </c>
      <c r="R304" s="13">
        <f>IF(OR(検索!J$3="00000",M304&amp;N304&amp;O304&amp;P304&amp;Q304&lt;&gt;検索!J$3),0,1)</f>
        <v>0</v>
      </c>
      <c r="S304" s="13">
        <f t="shared" si="22"/>
        <v>0</v>
      </c>
      <c r="T304" s="14">
        <f>IF(OR(ISERROR(FIND(DBCS(検索!C$5),DBCS(B304))),検索!C$5=""),0,1)</f>
        <v>0</v>
      </c>
      <c r="U304" s="15">
        <f>IF(OR(ISERROR(FIND(DBCS(検索!D$5),DBCS(C304))),検索!D$5=""),0,1)</f>
        <v>0</v>
      </c>
      <c r="V304" s="15">
        <f>IF(OR(ISERROR(FIND(検索!E$5,D304)),検索!E$5=""),0,1)</f>
        <v>0</v>
      </c>
      <c r="W304" s="15">
        <f>IF(OR(ISERROR(FIND(検索!F$5,E304)),検索!F$5=""),0,1)</f>
        <v>0</v>
      </c>
      <c r="X304" s="15">
        <f>IF(OR(ISERROR(FIND(検索!G$5,F304)),検索!G$5=""),0,1)</f>
        <v>0</v>
      </c>
      <c r="Y304" s="13">
        <f>IF(OR(検索!J$5="00000",T304&amp;U304&amp;V304&amp;W304&amp;X304&lt;&gt;検索!J$5),0,1)</f>
        <v>0</v>
      </c>
      <c r="Z304" s="16">
        <f t="shared" si="23"/>
        <v>0</v>
      </c>
      <c r="AA304" s="13">
        <f>IF(OR(ISERROR(FIND(DBCS(検索!C$7),DBCS(B304))),検索!C$7=""),0,1)</f>
        <v>0</v>
      </c>
      <c r="AB304" s="13">
        <f>IF(OR(ISERROR(FIND(DBCS(検索!D$7),DBCS(C304))),検索!D$7=""),0,1)</f>
        <v>0</v>
      </c>
      <c r="AC304" s="13">
        <f>IF(OR(ISERROR(FIND(検索!E$7,D304)),検索!E$7=""),0,1)</f>
        <v>0</v>
      </c>
      <c r="AD304" s="13">
        <f>IF(OR(ISERROR(FIND(検索!F$7,E304)),検索!F$7=""),0,1)</f>
        <v>0</v>
      </c>
      <c r="AE304" s="13">
        <f>IF(OR(ISERROR(FIND(検索!G$7,F304)),検索!G$7=""),0,1)</f>
        <v>0</v>
      </c>
      <c r="AF304" s="15">
        <f>IF(OR(検索!J$7="00000",AA304&amp;AB304&amp;AC304&amp;AD304&amp;AE304&lt;&gt;検索!J$7),0,1)</f>
        <v>0</v>
      </c>
      <c r="AG304" s="16">
        <f t="shared" si="24"/>
        <v>0</v>
      </c>
      <c r="AH304" s="13">
        <f>IF(検索!K$3=0,R304,S304)</f>
        <v>0</v>
      </c>
      <c r="AI304" s="13">
        <f>IF(検索!K$5=0,Y304,Z304)</f>
        <v>0</v>
      </c>
      <c r="AJ304" s="13">
        <f>IF(検索!K$7=0,AF304,AG304)</f>
        <v>0</v>
      </c>
      <c r="AK304" s="20">
        <f>IF(IF(検索!J$5="00000",AH304,IF(検索!K$4=0,AH304+AI304,AH304*AI304)*IF(AND(検索!K$6=1,検索!J$7&lt;&gt;"00000"),AJ304,1)+IF(AND(検索!K$6=0,検索!J$7&lt;&gt;"00000"),AJ304,0))&gt;0,MAX($AK$2:AK303)+1,0)</f>
        <v>0</v>
      </c>
    </row>
    <row r="305" spans="1:37" ht="12.6" customHeight="1" x14ac:dyDescent="0.15">
      <c r="A305" s="9">
        <v>3176</v>
      </c>
      <c r="B305" s="2" t="s">
        <v>1267</v>
      </c>
      <c r="C305" s="2" t="s">
        <v>1268</v>
      </c>
      <c r="D305" s="2" t="s">
        <v>1206</v>
      </c>
      <c r="E305" s="10" t="s">
        <v>113</v>
      </c>
      <c r="F305" s="11" t="s">
        <v>2268</v>
      </c>
      <c r="G305" s="2">
        <v>304</v>
      </c>
      <c r="H305" s="153">
        <f t="shared" si="20"/>
        <v>150000</v>
      </c>
      <c r="I305" s="23"/>
      <c r="J305" s="158">
        <f>IFERROR(INDEX(単価!D$3:G$16,MATCH(D305,単価!B$3:B$16,0),1+((I305&gt;29)+(I305&gt;59)+(I305&gt;89))*INDEX(単価!A:A,MATCH(D305,単価!B:B,0))),0)</f>
        <v>50000</v>
      </c>
      <c r="K305" s="153" t="str">
        <f>IFERROR(INDEX(単価!C:C,MATCH(D305,単価!B:B,0))&amp;IF(INDEX(単価!A:A,MATCH(D305,単価!B:B,0))=1,"（"&amp;INDEX(単価!D$2:G$2,1,1+(I305&gt;29)+(I305&gt;59)+(I305&gt;89))&amp;"）",""),D305)</f>
        <v>共同生活援助</v>
      </c>
      <c r="L305" s="2">
        <f t="shared" ca="1" si="21"/>
        <v>3149</v>
      </c>
      <c r="M305" s="14">
        <f>IF(OR(ISERROR(FIND(DBCS(検索!C$3),DBCS(B305))),検索!C$3=""),0,1)</f>
        <v>0</v>
      </c>
      <c r="N305" s="15">
        <f>IF(OR(ISERROR(FIND(DBCS(検索!D$3),DBCS(C305))),検索!D$3=""),0,1)</f>
        <v>0</v>
      </c>
      <c r="O305" s="15">
        <f>IF(OR(ISERROR(FIND(検索!E$3,D305)),検索!E$3=""),0,1)</f>
        <v>0</v>
      </c>
      <c r="P305" s="13">
        <f>IF(OR(ISERROR(FIND(検索!F$3,E305)),検索!F$3=""),0,1)</f>
        <v>0</v>
      </c>
      <c r="Q305" s="13">
        <f>IF(OR(ISERROR(FIND(検索!G$3,F305)),検索!G$3=""),0,1)</f>
        <v>0</v>
      </c>
      <c r="R305" s="13">
        <f>IF(OR(検索!J$3="00000",M305&amp;N305&amp;O305&amp;P305&amp;Q305&lt;&gt;検索!J$3),0,1)</f>
        <v>0</v>
      </c>
      <c r="S305" s="13">
        <f t="shared" si="22"/>
        <v>0</v>
      </c>
      <c r="T305" s="14">
        <f>IF(OR(ISERROR(FIND(DBCS(検索!C$5),DBCS(B305))),検索!C$5=""),0,1)</f>
        <v>0</v>
      </c>
      <c r="U305" s="15">
        <f>IF(OR(ISERROR(FIND(DBCS(検索!D$5),DBCS(C305))),検索!D$5=""),0,1)</f>
        <v>0</v>
      </c>
      <c r="V305" s="15">
        <f>IF(OR(ISERROR(FIND(検索!E$5,D305)),検索!E$5=""),0,1)</f>
        <v>0</v>
      </c>
      <c r="W305" s="15">
        <f>IF(OR(ISERROR(FIND(検索!F$5,E305)),検索!F$5=""),0,1)</f>
        <v>0</v>
      </c>
      <c r="X305" s="15">
        <f>IF(OR(ISERROR(FIND(検索!G$5,F305)),検索!G$5=""),0,1)</f>
        <v>0</v>
      </c>
      <c r="Y305" s="13">
        <f>IF(OR(検索!J$5="00000",T305&amp;U305&amp;V305&amp;W305&amp;X305&lt;&gt;検索!J$5),0,1)</f>
        <v>0</v>
      </c>
      <c r="Z305" s="16">
        <f t="shared" si="23"/>
        <v>0</v>
      </c>
      <c r="AA305" s="13">
        <f>IF(OR(ISERROR(FIND(DBCS(検索!C$7),DBCS(B305))),検索!C$7=""),0,1)</f>
        <v>0</v>
      </c>
      <c r="AB305" s="13">
        <f>IF(OR(ISERROR(FIND(DBCS(検索!D$7),DBCS(C305))),検索!D$7=""),0,1)</f>
        <v>0</v>
      </c>
      <c r="AC305" s="13">
        <f>IF(OR(ISERROR(FIND(検索!E$7,D305)),検索!E$7=""),0,1)</f>
        <v>0</v>
      </c>
      <c r="AD305" s="13">
        <f>IF(OR(ISERROR(FIND(検索!F$7,E305)),検索!F$7=""),0,1)</f>
        <v>0</v>
      </c>
      <c r="AE305" s="13">
        <f>IF(OR(ISERROR(FIND(検索!G$7,F305)),検索!G$7=""),0,1)</f>
        <v>0</v>
      </c>
      <c r="AF305" s="15">
        <f>IF(OR(検索!J$7="00000",AA305&amp;AB305&amp;AC305&amp;AD305&amp;AE305&lt;&gt;検索!J$7),0,1)</f>
        <v>0</v>
      </c>
      <c r="AG305" s="16">
        <f t="shared" si="24"/>
        <v>0</v>
      </c>
      <c r="AH305" s="13">
        <f>IF(検索!K$3=0,R305,S305)</f>
        <v>0</v>
      </c>
      <c r="AI305" s="13">
        <f>IF(検索!K$5=0,Y305,Z305)</f>
        <v>0</v>
      </c>
      <c r="AJ305" s="13">
        <f>IF(検索!K$7=0,AF305,AG305)</f>
        <v>0</v>
      </c>
      <c r="AK305" s="20">
        <f>IF(IF(検索!J$5="00000",AH305,IF(検索!K$4=0,AH305+AI305,AH305*AI305)*IF(AND(検索!K$6=1,検索!J$7&lt;&gt;"00000"),AJ305,1)+IF(AND(検索!K$6=0,検索!J$7&lt;&gt;"00000"),AJ305,0))&gt;0,MAX($AK$2:AK304)+1,0)</f>
        <v>0</v>
      </c>
    </row>
    <row r="306" spans="1:37" ht="12.6" customHeight="1" x14ac:dyDescent="0.15">
      <c r="A306" s="9">
        <v>3187</v>
      </c>
      <c r="B306" s="2" t="s">
        <v>1267</v>
      </c>
      <c r="C306" s="2" t="s">
        <v>1269</v>
      </c>
      <c r="D306" s="2" t="s">
        <v>1206</v>
      </c>
      <c r="E306" s="10" t="s">
        <v>113</v>
      </c>
      <c r="F306" s="11" t="s">
        <v>2268</v>
      </c>
      <c r="G306" s="2">
        <v>305</v>
      </c>
      <c r="H306" s="153">
        <f t="shared" si="20"/>
        <v>150000</v>
      </c>
      <c r="I306" s="23"/>
      <c r="J306" s="158">
        <f>IFERROR(INDEX(単価!D$3:G$16,MATCH(D306,単価!B$3:B$16,0),1+((I306&gt;29)+(I306&gt;59)+(I306&gt;89))*INDEX(単価!A:A,MATCH(D306,単価!B:B,0))),0)</f>
        <v>50000</v>
      </c>
      <c r="K306" s="153" t="str">
        <f>IFERROR(INDEX(単価!C:C,MATCH(D306,単価!B:B,0))&amp;IF(INDEX(単価!A:A,MATCH(D306,単価!B:B,0))=1,"（"&amp;INDEX(単価!D$2:G$2,1,1+(I306&gt;29)+(I306&gt;59)+(I306&gt;89))&amp;"）",""),D306)</f>
        <v>共同生活援助</v>
      </c>
      <c r="L306" s="2">
        <f t="shared" ca="1" si="21"/>
        <v>3151</v>
      </c>
      <c r="M306" s="14">
        <f>IF(OR(ISERROR(FIND(DBCS(検索!C$3),DBCS(B306))),検索!C$3=""),0,1)</f>
        <v>0</v>
      </c>
      <c r="N306" s="15">
        <f>IF(OR(ISERROR(FIND(DBCS(検索!D$3),DBCS(C306))),検索!D$3=""),0,1)</f>
        <v>0</v>
      </c>
      <c r="O306" s="15">
        <f>IF(OR(ISERROR(FIND(検索!E$3,D306)),検索!E$3=""),0,1)</f>
        <v>0</v>
      </c>
      <c r="P306" s="13">
        <f>IF(OR(ISERROR(FIND(検索!F$3,E306)),検索!F$3=""),0,1)</f>
        <v>0</v>
      </c>
      <c r="Q306" s="13">
        <f>IF(OR(ISERROR(FIND(検索!G$3,F306)),検索!G$3=""),0,1)</f>
        <v>0</v>
      </c>
      <c r="R306" s="13">
        <f>IF(OR(検索!J$3="00000",M306&amp;N306&amp;O306&amp;P306&amp;Q306&lt;&gt;検索!J$3),0,1)</f>
        <v>0</v>
      </c>
      <c r="S306" s="13">
        <f t="shared" si="22"/>
        <v>0</v>
      </c>
      <c r="T306" s="14">
        <f>IF(OR(ISERROR(FIND(DBCS(検索!C$5),DBCS(B306))),検索!C$5=""),0,1)</f>
        <v>0</v>
      </c>
      <c r="U306" s="15">
        <f>IF(OR(ISERROR(FIND(DBCS(検索!D$5),DBCS(C306))),検索!D$5=""),0,1)</f>
        <v>0</v>
      </c>
      <c r="V306" s="15">
        <f>IF(OR(ISERROR(FIND(検索!E$5,D306)),検索!E$5=""),0,1)</f>
        <v>0</v>
      </c>
      <c r="W306" s="15">
        <f>IF(OR(ISERROR(FIND(検索!F$5,E306)),検索!F$5=""),0,1)</f>
        <v>0</v>
      </c>
      <c r="X306" s="15">
        <f>IF(OR(ISERROR(FIND(検索!G$5,F306)),検索!G$5=""),0,1)</f>
        <v>0</v>
      </c>
      <c r="Y306" s="13">
        <f>IF(OR(検索!J$5="00000",T306&amp;U306&amp;V306&amp;W306&amp;X306&lt;&gt;検索!J$5),0,1)</f>
        <v>0</v>
      </c>
      <c r="Z306" s="16">
        <f t="shared" si="23"/>
        <v>0</v>
      </c>
      <c r="AA306" s="13">
        <f>IF(OR(ISERROR(FIND(DBCS(検索!C$7),DBCS(B306))),検索!C$7=""),0,1)</f>
        <v>0</v>
      </c>
      <c r="AB306" s="13">
        <f>IF(OR(ISERROR(FIND(DBCS(検索!D$7),DBCS(C306))),検索!D$7=""),0,1)</f>
        <v>0</v>
      </c>
      <c r="AC306" s="13">
        <f>IF(OR(ISERROR(FIND(検索!E$7,D306)),検索!E$7=""),0,1)</f>
        <v>0</v>
      </c>
      <c r="AD306" s="13">
        <f>IF(OR(ISERROR(FIND(検索!F$7,E306)),検索!F$7=""),0,1)</f>
        <v>0</v>
      </c>
      <c r="AE306" s="13">
        <f>IF(OR(ISERROR(FIND(検索!G$7,F306)),検索!G$7=""),0,1)</f>
        <v>0</v>
      </c>
      <c r="AF306" s="15">
        <f>IF(OR(検索!J$7="00000",AA306&amp;AB306&amp;AC306&amp;AD306&amp;AE306&lt;&gt;検索!J$7),0,1)</f>
        <v>0</v>
      </c>
      <c r="AG306" s="16">
        <f t="shared" si="24"/>
        <v>0</v>
      </c>
      <c r="AH306" s="13">
        <f>IF(検索!K$3=0,R306,S306)</f>
        <v>0</v>
      </c>
      <c r="AI306" s="13">
        <f>IF(検索!K$5=0,Y306,Z306)</f>
        <v>0</v>
      </c>
      <c r="AJ306" s="13">
        <f>IF(検索!K$7=0,AF306,AG306)</f>
        <v>0</v>
      </c>
      <c r="AK306" s="20">
        <f>IF(IF(検索!J$5="00000",AH306,IF(検索!K$4=0,AH306+AI306,AH306*AI306)*IF(AND(検索!K$6=1,検索!J$7&lt;&gt;"00000"),AJ306,1)+IF(AND(検索!K$6=0,検索!J$7&lt;&gt;"00000"),AJ306,0))&gt;0,MAX($AK$2:AK305)+1,0)</f>
        <v>0</v>
      </c>
    </row>
    <row r="307" spans="1:37" ht="12.6" customHeight="1" x14ac:dyDescent="0.15">
      <c r="A307" s="9">
        <v>3193</v>
      </c>
      <c r="B307" s="2" t="s">
        <v>1267</v>
      </c>
      <c r="C307" s="2" t="s">
        <v>1270</v>
      </c>
      <c r="D307" s="2" t="s">
        <v>1206</v>
      </c>
      <c r="E307" s="10" t="s">
        <v>113</v>
      </c>
      <c r="F307" s="11" t="s">
        <v>2268</v>
      </c>
      <c r="G307" s="2">
        <v>306</v>
      </c>
      <c r="H307" s="153">
        <f t="shared" si="20"/>
        <v>150000</v>
      </c>
      <c r="I307" s="23"/>
      <c r="J307" s="158">
        <f>IFERROR(INDEX(単価!D$3:G$16,MATCH(D307,単価!B$3:B$16,0),1+((I307&gt;29)+(I307&gt;59)+(I307&gt;89))*INDEX(単価!A:A,MATCH(D307,単価!B:B,0))),0)</f>
        <v>50000</v>
      </c>
      <c r="K307" s="153" t="str">
        <f>IFERROR(INDEX(単価!C:C,MATCH(D307,単価!B:B,0))&amp;IF(INDEX(単価!A:A,MATCH(D307,単価!B:B,0))=1,"（"&amp;INDEX(単価!D$2:G$2,1,1+(I307&gt;29)+(I307&gt;59)+(I307&gt;89))&amp;"）",""),D307)</f>
        <v>共同生活援助</v>
      </c>
      <c r="L307" s="2">
        <f t="shared" ca="1" si="21"/>
        <v>3166</v>
      </c>
      <c r="M307" s="14">
        <f>IF(OR(ISERROR(FIND(DBCS(検索!C$3),DBCS(B307))),検索!C$3=""),0,1)</f>
        <v>0</v>
      </c>
      <c r="N307" s="15">
        <f>IF(OR(ISERROR(FIND(DBCS(検索!D$3),DBCS(C307))),検索!D$3=""),0,1)</f>
        <v>0</v>
      </c>
      <c r="O307" s="15">
        <f>IF(OR(ISERROR(FIND(検索!E$3,D307)),検索!E$3=""),0,1)</f>
        <v>0</v>
      </c>
      <c r="P307" s="13">
        <f>IF(OR(ISERROR(FIND(検索!F$3,E307)),検索!F$3=""),0,1)</f>
        <v>0</v>
      </c>
      <c r="Q307" s="13">
        <f>IF(OR(ISERROR(FIND(検索!G$3,F307)),検索!G$3=""),0,1)</f>
        <v>0</v>
      </c>
      <c r="R307" s="13">
        <f>IF(OR(検索!J$3="00000",M307&amp;N307&amp;O307&amp;P307&amp;Q307&lt;&gt;検索!J$3),0,1)</f>
        <v>0</v>
      </c>
      <c r="S307" s="13">
        <f t="shared" si="22"/>
        <v>0</v>
      </c>
      <c r="T307" s="14">
        <f>IF(OR(ISERROR(FIND(DBCS(検索!C$5),DBCS(B307))),検索!C$5=""),0,1)</f>
        <v>0</v>
      </c>
      <c r="U307" s="15">
        <f>IF(OR(ISERROR(FIND(DBCS(検索!D$5),DBCS(C307))),検索!D$5=""),0,1)</f>
        <v>0</v>
      </c>
      <c r="V307" s="15">
        <f>IF(OR(ISERROR(FIND(検索!E$5,D307)),検索!E$5=""),0,1)</f>
        <v>0</v>
      </c>
      <c r="W307" s="15">
        <f>IF(OR(ISERROR(FIND(検索!F$5,E307)),検索!F$5=""),0,1)</f>
        <v>0</v>
      </c>
      <c r="X307" s="15">
        <f>IF(OR(ISERROR(FIND(検索!G$5,F307)),検索!G$5=""),0,1)</f>
        <v>0</v>
      </c>
      <c r="Y307" s="13">
        <f>IF(OR(検索!J$5="00000",T307&amp;U307&amp;V307&amp;W307&amp;X307&lt;&gt;検索!J$5),0,1)</f>
        <v>0</v>
      </c>
      <c r="Z307" s="16">
        <f t="shared" si="23"/>
        <v>0</v>
      </c>
      <c r="AA307" s="13">
        <f>IF(OR(ISERROR(FIND(DBCS(検索!C$7),DBCS(B307))),検索!C$7=""),0,1)</f>
        <v>0</v>
      </c>
      <c r="AB307" s="13">
        <f>IF(OR(ISERROR(FIND(DBCS(検索!D$7),DBCS(C307))),検索!D$7=""),0,1)</f>
        <v>0</v>
      </c>
      <c r="AC307" s="13">
        <f>IF(OR(ISERROR(FIND(検索!E$7,D307)),検索!E$7=""),0,1)</f>
        <v>0</v>
      </c>
      <c r="AD307" s="13">
        <f>IF(OR(ISERROR(FIND(検索!F$7,E307)),検索!F$7=""),0,1)</f>
        <v>0</v>
      </c>
      <c r="AE307" s="13">
        <f>IF(OR(ISERROR(FIND(検索!G$7,F307)),検索!G$7=""),0,1)</f>
        <v>0</v>
      </c>
      <c r="AF307" s="15">
        <f>IF(OR(検索!J$7="00000",AA307&amp;AB307&amp;AC307&amp;AD307&amp;AE307&lt;&gt;検索!J$7),0,1)</f>
        <v>0</v>
      </c>
      <c r="AG307" s="16">
        <f t="shared" si="24"/>
        <v>0</v>
      </c>
      <c r="AH307" s="13">
        <f>IF(検索!K$3=0,R307,S307)</f>
        <v>0</v>
      </c>
      <c r="AI307" s="13">
        <f>IF(検索!K$5=0,Y307,Z307)</f>
        <v>0</v>
      </c>
      <c r="AJ307" s="13">
        <f>IF(検索!K$7=0,AF307,AG307)</f>
        <v>0</v>
      </c>
      <c r="AK307" s="20">
        <f>IF(IF(検索!J$5="00000",AH307,IF(検索!K$4=0,AH307+AI307,AH307*AI307)*IF(AND(検索!K$6=1,検索!J$7&lt;&gt;"00000"),AJ307,1)+IF(AND(検索!K$6=0,検索!J$7&lt;&gt;"00000"),AJ307,0))&gt;0,MAX($AK$2:AK306)+1,0)</f>
        <v>0</v>
      </c>
    </row>
    <row r="308" spans="1:37" ht="12.6" customHeight="1" x14ac:dyDescent="0.15">
      <c r="A308" s="9">
        <v>3206</v>
      </c>
      <c r="B308" s="2" t="s">
        <v>1271</v>
      </c>
      <c r="C308" s="2" t="s">
        <v>1272</v>
      </c>
      <c r="D308" s="2" t="s">
        <v>1206</v>
      </c>
      <c r="E308" s="10" t="s">
        <v>81</v>
      </c>
      <c r="F308" s="11" t="s">
        <v>2269</v>
      </c>
      <c r="G308" s="2">
        <v>307</v>
      </c>
      <c r="H308" s="153">
        <f t="shared" si="20"/>
        <v>150000</v>
      </c>
      <c r="I308" s="23"/>
      <c r="J308" s="158">
        <f>IFERROR(INDEX(単価!D$3:G$16,MATCH(D308,単価!B$3:B$16,0),1+((I308&gt;29)+(I308&gt;59)+(I308&gt;89))*INDEX(単価!A:A,MATCH(D308,単価!B:B,0))),0)</f>
        <v>50000</v>
      </c>
      <c r="K308" s="153" t="str">
        <f>IFERROR(INDEX(単価!C:C,MATCH(D308,単価!B:B,0))&amp;IF(INDEX(単価!A:A,MATCH(D308,単価!B:B,0))=1,"（"&amp;INDEX(単価!D$2:G$2,1,1+(I308&gt;29)+(I308&gt;59)+(I308&gt;89))&amp;"）",""),D308)</f>
        <v>共同生活援助</v>
      </c>
      <c r="L308" s="2">
        <f t="shared" ca="1" si="21"/>
        <v>3172</v>
      </c>
      <c r="M308" s="14">
        <f>IF(OR(ISERROR(FIND(DBCS(検索!C$3),DBCS(B308))),検索!C$3=""),0,1)</f>
        <v>0</v>
      </c>
      <c r="N308" s="15">
        <f>IF(OR(ISERROR(FIND(DBCS(検索!D$3),DBCS(C308))),検索!D$3=""),0,1)</f>
        <v>0</v>
      </c>
      <c r="O308" s="15">
        <f>IF(OR(ISERROR(FIND(検索!E$3,D308)),検索!E$3=""),0,1)</f>
        <v>0</v>
      </c>
      <c r="P308" s="13">
        <f>IF(OR(ISERROR(FIND(検索!F$3,E308)),検索!F$3=""),0,1)</f>
        <v>0</v>
      </c>
      <c r="Q308" s="13">
        <f>IF(OR(ISERROR(FIND(検索!G$3,F308)),検索!G$3=""),0,1)</f>
        <v>0</v>
      </c>
      <c r="R308" s="13">
        <f>IF(OR(検索!J$3="00000",M308&amp;N308&amp;O308&amp;P308&amp;Q308&lt;&gt;検索!J$3),0,1)</f>
        <v>0</v>
      </c>
      <c r="S308" s="13">
        <f t="shared" si="22"/>
        <v>0</v>
      </c>
      <c r="T308" s="14">
        <f>IF(OR(ISERROR(FIND(DBCS(検索!C$5),DBCS(B308))),検索!C$5=""),0,1)</f>
        <v>0</v>
      </c>
      <c r="U308" s="15">
        <f>IF(OR(ISERROR(FIND(DBCS(検索!D$5),DBCS(C308))),検索!D$5=""),0,1)</f>
        <v>0</v>
      </c>
      <c r="V308" s="15">
        <f>IF(OR(ISERROR(FIND(検索!E$5,D308)),検索!E$5=""),0,1)</f>
        <v>0</v>
      </c>
      <c r="W308" s="15">
        <f>IF(OR(ISERROR(FIND(検索!F$5,E308)),検索!F$5=""),0,1)</f>
        <v>0</v>
      </c>
      <c r="X308" s="15">
        <f>IF(OR(ISERROR(FIND(検索!G$5,F308)),検索!G$5=""),0,1)</f>
        <v>0</v>
      </c>
      <c r="Y308" s="13">
        <f>IF(OR(検索!J$5="00000",T308&amp;U308&amp;V308&amp;W308&amp;X308&lt;&gt;検索!J$5),0,1)</f>
        <v>0</v>
      </c>
      <c r="Z308" s="16">
        <f t="shared" si="23"/>
        <v>0</v>
      </c>
      <c r="AA308" s="13">
        <f>IF(OR(ISERROR(FIND(DBCS(検索!C$7),DBCS(B308))),検索!C$7=""),0,1)</f>
        <v>0</v>
      </c>
      <c r="AB308" s="13">
        <f>IF(OR(ISERROR(FIND(DBCS(検索!D$7),DBCS(C308))),検索!D$7=""),0,1)</f>
        <v>0</v>
      </c>
      <c r="AC308" s="13">
        <f>IF(OR(ISERROR(FIND(検索!E$7,D308)),検索!E$7=""),0,1)</f>
        <v>0</v>
      </c>
      <c r="AD308" s="13">
        <f>IF(OR(ISERROR(FIND(検索!F$7,E308)),検索!F$7=""),0,1)</f>
        <v>0</v>
      </c>
      <c r="AE308" s="13">
        <f>IF(OR(ISERROR(FIND(検索!G$7,F308)),検索!G$7=""),0,1)</f>
        <v>0</v>
      </c>
      <c r="AF308" s="15">
        <f>IF(OR(検索!J$7="00000",AA308&amp;AB308&amp;AC308&amp;AD308&amp;AE308&lt;&gt;検索!J$7),0,1)</f>
        <v>0</v>
      </c>
      <c r="AG308" s="16">
        <f t="shared" si="24"/>
        <v>0</v>
      </c>
      <c r="AH308" s="13">
        <f>IF(検索!K$3=0,R308,S308)</f>
        <v>0</v>
      </c>
      <c r="AI308" s="13">
        <f>IF(検索!K$5=0,Y308,Z308)</f>
        <v>0</v>
      </c>
      <c r="AJ308" s="13">
        <f>IF(検索!K$7=0,AF308,AG308)</f>
        <v>0</v>
      </c>
      <c r="AK308" s="20">
        <f>IF(IF(検索!J$5="00000",AH308,IF(検索!K$4=0,AH308+AI308,AH308*AI308)*IF(AND(検索!K$6=1,検索!J$7&lt;&gt;"00000"),AJ308,1)+IF(AND(検索!K$6=0,検索!J$7&lt;&gt;"00000"),AJ308,0))&gt;0,MAX($AK$2:AK307)+1,0)</f>
        <v>0</v>
      </c>
    </row>
    <row r="309" spans="1:37" ht="12.6" customHeight="1" x14ac:dyDescent="0.15">
      <c r="A309" s="9">
        <v>3215</v>
      </c>
      <c r="B309" s="2" t="s">
        <v>1090</v>
      </c>
      <c r="C309" s="2" t="s">
        <v>1273</v>
      </c>
      <c r="D309" s="2" t="s">
        <v>1206</v>
      </c>
      <c r="E309" s="10" t="s">
        <v>140</v>
      </c>
      <c r="F309" s="11" t="s">
        <v>1092</v>
      </c>
      <c r="G309" s="2">
        <v>308</v>
      </c>
      <c r="H309" s="153">
        <f t="shared" si="20"/>
        <v>100000</v>
      </c>
      <c r="I309" s="23"/>
      <c r="J309" s="158">
        <f>IFERROR(INDEX(単価!D$3:G$16,MATCH(D309,単価!B$3:B$16,0),1+((I309&gt;29)+(I309&gt;59)+(I309&gt;89))*INDEX(単価!A:A,MATCH(D309,単価!B:B,0))),0)</f>
        <v>50000</v>
      </c>
      <c r="K309" s="153" t="str">
        <f>IFERROR(INDEX(単価!C:C,MATCH(D309,単価!B:B,0))&amp;IF(INDEX(単価!A:A,MATCH(D309,単価!B:B,0))=1,"（"&amp;INDEX(単価!D$2:G$2,1,1+(I309&gt;29)+(I309&gt;59)+(I309&gt;89))&amp;"）",""),D309)</f>
        <v>共同生活援助</v>
      </c>
      <c r="L309" s="2">
        <f t="shared" ca="1" si="21"/>
        <v>3180</v>
      </c>
      <c r="M309" s="14">
        <f>IF(OR(ISERROR(FIND(DBCS(検索!C$3),DBCS(B309))),検索!C$3=""),0,1)</f>
        <v>0</v>
      </c>
      <c r="N309" s="15">
        <f>IF(OR(ISERROR(FIND(DBCS(検索!D$3),DBCS(C309))),検索!D$3=""),0,1)</f>
        <v>0</v>
      </c>
      <c r="O309" s="15">
        <f>IF(OR(ISERROR(FIND(検索!E$3,D309)),検索!E$3=""),0,1)</f>
        <v>0</v>
      </c>
      <c r="P309" s="13">
        <f>IF(OR(ISERROR(FIND(検索!F$3,E309)),検索!F$3=""),0,1)</f>
        <v>0</v>
      </c>
      <c r="Q309" s="13">
        <f>IF(OR(ISERROR(FIND(検索!G$3,F309)),検索!G$3=""),0,1)</f>
        <v>0</v>
      </c>
      <c r="R309" s="13">
        <f>IF(OR(検索!J$3="00000",M309&amp;N309&amp;O309&amp;P309&amp;Q309&lt;&gt;検索!J$3),0,1)</f>
        <v>0</v>
      </c>
      <c r="S309" s="13">
        <f t="shared" si="22"/>
        <v>0</v>
      </c>
      <c r="T309" s="14">
        <f>IF(OR(ISERROR(FIND(DBCS(検索!C$5),DBCS(B309))),検索!C$5=""),0,1)</f>
        <v>0</v>
      </c>
      <c r="U309" s="15">
        <f>IF(OR(ISERROR(FIND(DBCS(検索!D$5),DBCS(C309))),検索!D$5=""),0,1)</f>
        <v>0</v>
      </c>
      <c r="V309" s="15">
        <f>IF(OR(ISERROR(FIND(検索!E$5,D309)),検索!E$5=""),0,1)</f>
        <v>0</v>
      </c>
      <c r="W309" s="15">
        <f>IF(OR(ISERROR(FIND(検索!F$5,E309)),検索!F$5=""),0,1)</f>
        <v>0</v>
      </c>
      <c r="X309" s="15">
        <f>IF(OR(ISERROR(FIND(検索!G$5,F309)),検索!G$5=""),0,1)</f>
        <v>0</v>
      </c>
      <c r="Y309" s="13">
        <f>IF(OR(検索!J$5="00000",T309&amp;U309&amp;V309&amp;W309&amp;X309&lt;&gt;検索!J$5),0,1)</f>
        <v>0</v>
      </c>
      <c r="Z309" s="16">
        <f t="shared" si="23"/>
        <v>0</v>
      </c>
      <c r="AA309" s="13">
        <f>IF(OR(ISERROR(FIND(DBCS(検索!C$7),DBCS(B309))),検索!C$7=""),0,1)</f>
        <v>0</v>
      </c>
      <c r="AB309" s="13">
        <f>IF(OR(ISERROR(FIND(DBCS(検索!D$7),DBCS(C309))),検索!D$7=""),0,1)</f>
        <v>0</v>
      </c>
      <c r="AC309" s="13">
        <f>IF(OR(ISERROR(FIND(検索!E$7,D309)),検索!E$7=""),0,1)</f>
        <v>0</v>
      </c>
      <c r="AD309" s="13">
        <f>IF(OR(ISERROR(FIND(検索!F$7,E309)),検索!F$7=""),0,1)</f>
        <v>0</v>
      </c>
      <c r="AE309" s="13">
        <f>IF(OR(ISERROR(FIND(検索!G$7,F309)),検索!G$7=""),0,1)</f>
        <v>0</v>
      </c>
      <c r="AF309" s="15">
        <f>IF(OR(検索!J$7="00000",AA309&amp;AB309&amp;AC309&amp;AD309&amp;AE309&lt;&gt;検索!J$7),0,1)</f>
        <v>0</v>
      </c>
      <c r="AG309" s="16">
        <f t="shared" si="24"/>
        <v>0</v>
      </c>
      <c r="AH309" s="13">
        <f>IF(検索!K$3=0,R309,S309)</f>
        <v>0</v>
      </c>
      <c r="AI309" s="13">
        <f>IF(検索!K$5=0,Y309,Z309)</f>
        <v>0</v>
      </c>
      <c r="AJ309" s="13">
        <f>IF(検索!K$7=0,AF309,AG309)</f>
        <v>0</v>
      </c>
      <c r="AK309" s="20">
        <f>IF(IF(検索!J$5="00000",AH309,IF(検索!K$4=0,AH309+AI309,AH309*AI309)*IF(AND(検索!K$6=1,検索!J$7&lt;&gt;"00000"),AJ309,1)+IF(AND(検索!K$6=0,検索!J$7&lt;&gt;"00000"),AJ309,0))&gt;0,MAX($AK$2:AK308)+1,0)</f>
        <v>0</v>
      </c>
    </row>
    <row r="310" spans="1:37" ht="12.6" customHeight="1" x14ac:dyDescent="0.15">
      <c r="A310" s="9">
        <v>3222</v>
      </c>
      <c r="B310" s="2" t="s">
        <v>1261</v>
      </c>
      <c r="C310" s="2" t="s">
        <v>1274</v>
      </c>
      <c r="D310" s="2" t="s">
        <v>1206</v>
      </c>
      <c r="E310" s="10" t="s">
        <v>67</v>
      </c>
      <c r="F310" s="11" t="s">
        <v>2266</v>
      </c>
      <c r="G310" s="2">
        <v>309</v>
      </c>
      <c r="H310" s="153">
        <f t="shared" si="20"/>
        <v>400000</v>
      </c>
      <c r="I310" s="23"/>
      <c r="J310" s="158">
        <f>IFERROR(INDEX(単価!D$3:G$16,MATCH(D310,単価!B$3:B$16,0),1+((I310&gt;29)+(I310&gt;59)+(I310&gt;89))*INDEX(単価!A:A,MATCH(D310,単価!B:B,0))),0)</f>
        <v>50000</v>
      </c>
      <c r="K310" s="153" t="str">
        <f>IFERROR(INDEX(単価!C:C,MATCH(D310,単価!B:B,0))&amp;IF(INDEX(単価!A:A,MATCH(D310,単価!B:B,0))=1,"（"&amp;INDEX(単価!D$2:G$2,1,1+(I310&gt;29)+(I310&gt;59)+(I310&gt;89))&amp;"）",""),D310)</f>
        <v>共同生活援助</v>
      </c>
      <c r="L310" s="2">
        <f t="shared" ca="1" si="21"/>
        <v>3195</v>
      </c>
      <c r="M310" s="14">
        <f>IF(OR(ISERROR(FIND(DBCS(検索!C$3),DBCS(B310))),検索!C$3=""),0,1)</f>
        <v>0</v>
      </c>
      <c r="N310" s="15">
        <f>IF(OR(ISERROR(FIND(DBCS(検索!D$3),DBCS(C310))),検索!D$3=""),0,1)</f>
        <v>0</v>
      </c>
      <c r="O310" s="15">
        <f>IF(OR(ISERROR(FIND(検索!E$3,D310)),検索!E$3=""),0,1)</f>
        <v>0</v>
      </c>
      <c r="P310" s="13">
        <f>IF(OR(ISERROR(FIND(検索!F$3,E310)),検索!F$3=""),0,1)</f>
        <v>0</v>
      </c>
      <c r="Q310" s="13">
        <f>IF(OR(ISERROR(FIND(検索!G$3,F310)),検索!G$3=""),0,1)</f>
        <v>0</v>
      </c>
      <c r="R310" s="13">
        <f>IF(OR(検索!J$3="00000",M310&amp;N310&amp;O310&amp;P310&amp;Q310&lt;&gt;検索!J$3),0,1)</f>
        <v>0</v>
      </c>
      <c r="S310" s="13">
        <f t="shared" si="22"/>
        <v>0</v>
      </c>
      <c r="T310" s="14">
        <f>IF(OR(ISERROR(FIND(DBCS(検索!C$5),DBCS(B310))),検索!C$5=""),0,1)</f>
        <v>0</v>
      </c>
      <c r="U310" s="15">
        <f>IF(OR(ISERROR(FIND(DBCS(検索!D$5),DBCS(C310))),検索!D$5=""),0,1)</f>
        <v>0</v>
      </c>
      <c r="V310" s="15">
        <f>IF(OR(ISERROR(FIND(検索!E$5,D310)),検索!E$5=""),0,1)</f>
        <v>0</v>
      </c>
      <c r="W310" s="15">
        <f>IF(OR(ISERROR(FIND(検索!F$5,E310)),検索!F$5=""),0,1)</f>
        <v>0</v>
      </c>
      <c r="X310" s="15">
        <f>IF(OR(ISERROR(FIND(検索!G$5,F310)),検索!G$5=""),0,1)</f>
        <v>0</v>
      </c>
      <c r="Y310" s="13">
        <f>IF(OR(検索!J$5="00000",T310&amp;U310&amp;V310&amp;W310&amp;X310&lt;&gt;検索!J$5),0,1)</f>
        <v>0</v>
      </c>
      <c r="Z310" s="16">
        <f t="shared" si="23"/>
        <v>0</v>
      </c>
      <c r="AA310" s="13">
        <f>IF(OR(ISERROR(FIND(DBCS(検索!C$7),DBCS(B310))),検索!C$7=""),0,1)</f>
        <v>0</v>
      </c>
      <c r="AB310" s="13">
        <f>IF(OR(ISERROR(FIND(DBCS(検索!D$7),DBCS(C310))),検索!D$7=""),0,1)</f>
        <v>0</v>
      </c>
      <c r="AC310" s="13">
        <f>IF(OR(ISERROR(FIND(検索!E$7,D310)),検索!E$7=""),0,1)</f>
        <v>0</v>
      </c>
      <c r="AD310" s="13">
        <f>IF(OR(ISERROR(FIND(検索!F$7,E310)),検索!F$7=""),0,1)</f>
        <v>0</v>
      </c>
      <c r="AE310" s="13">
        <f>IF(OR(ISERROR(FIND(検索!G$7,F310)),検索!G$7=""),0,1)</f>
        <v>0</v>
      </c>
      <c r="AF310" s="15">
        <f>IF(OR(検索!J$7="00000",AA310&amp;AB310&amp;AC310&amp;AD310&amp;AE310&lt;&gt;検索!J$7),0,1)</f>
        <v>0</v>
      </c>
      <c r="AG310" s="16">
        <f t="shared" si="24"/>
        <v>0</v>
      </c>
      <c r="AH310" s="13">
        <f>IF(検索!K$3=0,R310,S310)</f>
        <v>0</v>
      </c>
      <c r="AI310" s="13">
        <f>IF(検索!K$5=0,Y310,Z310)</f>
        <v>0</v>
      </c>
      <c r="AJ310" s="13">
        <f>IF(検索!K$7=0,AF310,AG310)</f>
        <v>0</v>
      </c>
      <c r="AK310" s="20">
        <f>IF(IF(検索!J$5="00000",AH310,IF(検索!K$4=0,AH310+AI310,AH310*AI310)*IF(AND(検索!K$6=1,検索!J$7&lt;&gt;"00000"),AJ310,1)+IF(AND(検索!K$6=0,検索!J$7&lt;&gt;"00000"),AJ310,0))&gt;0,MAX($AK$2:AK309)+1,0)</f>
        <v>0</v>
      </c>
    </row>
    <row r="311" spans="1:37" ht="12.6" customHeight="1" x14ac:dyDescent="0.15">
      <c r="A311" s="9">
        <v>3235</v>
      </c>
      <c r="B311" s="2" t="s">
        <v>1275</v>
      </c>
      <c r="C311" s="2" t="s">
        <v>1276</v>
      </c>
      <c r="D311" s="2" t="s">
        <v>1206</v>
      </c>
      <c r="E311" s="10" t="s">
        <v>90</v>
      </c>
      <c r="F311" s="11" t="s">
        <v>2270</v>
      </c>
      <c r="G311" s="2">
        <v>310</v>
      </c>
      <c r="H311" s="153">
        <f t="shared" si="20"/>
        <v>100000</v>
      </c>
      <c r="I311" s="23"/>
      <c r="J311" s="158">
        <f>IFERROR(INDEX(単価!D$3:G$16,MATCH(D311,単価!B$3:B$16,0),1+((I311&gt;29)+(I311&gt;59)+(I311&gt;89))*INDEX(単価!A:A,MATCH(D311,単価!B:B,0))),0)</f>
        <v>50000</v>
      </c>
      <c r="K311" s="153" t="str">
        <f>IFERROR(INDEX(単価!C:C,MATCH(D311,単価!B:B,0))&amp;IF(INDEX(単価!A:A,MATCH(D311,単価!B:B,0))=1,"（"&amp;INDEX(単価!D$2:G$2,1,1+(I311&gt;29)+(I311&gt;59)+(I311&gt;89))&amp;"）",""),D311)</f>
        <v>共同生活援助</v>
      </c>
      <c r="L311" s="2">
        <f t="shared" ca="1" si="21"/>
        <v>3200</v>
      </c>
      <c r="M311" s="14">
        <f>IF(OR(ISERROR(FIND(DBCS(検索!C$3),DBCS(B311))),検索!C$3=""),0,1)</f>
        <v>0</v>
      </c>
      <c r="N311" s="15">
        <f>IF(OR(ISERROR(FIND(DBCS(検索!D$3),DBCS(C311))),検索!D$3=""),0,1)</f>
        <v>0</v>
      </c>
      <c r="O311" s="15">
        <f>IF(OR(ISERROR(FIND(検索!E$3,D311)),検索!E$3=""),0,1)</f>
        <v>0</v>
      </c>
      <c r="P311" s="13">
        <f>IF(OR(ISERROR(FIND(検索!F$3,E311)),検索!F$3=""),0,1)</f>
        <v>0</v>
      </c>
      <c r="Q311" s="13">
        <f>IF(OR(ISERROR(FIND(検索!G$3,F311)),検索!G$3=""),0,1)</f>
        <v>0</v>
      </c>
      <c r="R311" s="13">
        <f>IF(OR(検索!J$3="00000",M311&amp;N311&amp;O311&amp;P311&amp;Q311&lt;&gt;検索!J$3),0,1)</f>
        <v>0</v>
      </c>
      <c r="S311" s="13">
        <f t="shared" si="22"/>
        <v>0</v>
      </c>
      <c r="T311" s="14">
        <f>IF(OR(ISERROR(FIND(DBCS(検索!C$5),DBCS(B311))),検索!C$5=""),0,1)</f>
        <v>0</v>
      </c>
      <c r="U311" s="15">
        <f>IF(OR(ISERROR(FIND(DBCS(検索!D$5),DBCS(C311))),検索!D$5=""),0,1)</f>
        <v>0</v>
      </c>
      <c r="V311" s="15">
        <f>IF(OR(ISERROR(FIND(検索!E$5,D311)),検索!E$5=""),0,1)</f>
        <v>0</v>
      </c>
      <c r="W311" s="15">
        <f>IF(OR(ISERROR(FIND(検索!F$5,E311)),検索!F$5=""),0,1)</f>
        <v>0</v>
      </c>
      <c r="X311" s="15">
        <f>IF(OR(ISERROR(FIND(検索!G$5,F311)),検索!G$5=""),0,1)</f>
        <v>0</v>
      </c>
      <c r="Y311" s="13">
        <f>IF(OR(検索!J$5="00000",T311&amp;U311&amp;V311&amp;W311&amp;X311&lt;&gt;検索!J$5),0,1)</f>
        <v>0</v>
      </c>
      <c r="Z311" s="16">
        <f t="shared" si="23"/>
        <v>0</v>
      </c>
      <c r="AA311" s="13">
        <f>IF(OR(ISERROR(FIND(DBCS(検索!C$7),DBCS(B311))),検索!C$7=""),0,1)</f>
        <v>0</v>
      </c>
      <c r="AB311" s="13">
        <f>IF(OR(ISERROR(FIND(DBCS(検索!D$7),DBCS(C311))),検索!D$7=""),0,1)</f>
        <v>0</v>
      </c>
      <c r="AC311" s="13">
        <f>IF(OR(ISERROR(FIND(検索!E$7,D311)),検索!E$7=""),0,1)</f>
        <v>0</v>
      </c>
      <c r="AD311" s="13">
        <f>IF(OR(ISERROR(FIND(検索!F$7,E311)),検索!F$7=""),0,1)</f>
        <v>0</v>
      </c>
      <c r="AE311" s="13">
        <f>IF(OR(ISERROR(FIND(検索!G$7,F311)),検索!G$7=""),0,1)</f>
        <v>0</v>
      </c>
      <c r="AF311" s="15">
        <f>IF(OR(検索!J$7="00000",AA311&amp;AB311&amp;AC311&amp;AD311&amp;AE311&lt;&gt;検索!J$7),0,1)</f>
        <v>0</v>
      </c>
      <c r="AG311" s="16">
        <f t="shared" si="24"/>
        <v>0</v>
      </c>
      <c r="AH311" s="13">
        <f>IF(検索!K$3=0,R311,S311)</f>
        <v>0</v>
      </c>
      <c r="AI311" s="13">
        <f>IF(検索!K$5=0,Y311,Z311)</f>
        <v>0</v>
      </c>
      <c r="AJ311" s="13">
        <f>IF(検索!K$7=0,AF311,AG311)</f>
        <v>0</v>
      </c>
      <c r="AK311" s="20">
        <f>IF(IF(検索!J$5="00000",AH311,IF(検索!K$4=0,AH311+AI311,AH311*AI311)*IF(AND(検索!K$6=1,検索!J$7&lt;&gt;"00000"),AJ311,1)+IF(AND(検索!K$6=0,検索!J$7&lt;&gt;"00000"),AJ311,0))&gt;0,MAX($AK$2:AK310)+1,0)</f>
        <v>0</v>
      </c>
    </row>
    <row r="312" spans="1:37" ht="12.6" customHeight="1" x14ac:dyDescent="0.15">
      <c r="A312" s="9">
        <v>3242</v>
      </c>
      <c r="B312" s="2" t="s">
        <v>1275</v>
      </c>
      <c r="C312" s="2" t="s">
        <v>1277</v>
      </c>
      <c r="D312" s="2" t="s">
        <v>1206</v>
      </c>
      <c r="E312" s="10" t="s">
        <v>90</v>
      </c>
      <c r="F312" s="11" t="s">
        <v>2270</v>
      </c>
      <c r="G312" s="2">
        <v>311</v>
      </c>
      <c r="H312" s="153">
        <f t="shared" si="20"/>
        <v>100000</v>
      </c>
      <c r="I312" s="23"/>
      <c r="J312" s="158">
        <f>IFERROR(INDEX(単価!D$3:G$16,MATCH(D312,単価!B$3:B$16,0),1+((I312&gt;29)+(I312&gt;59)+(I312&gt;89))*INDEX(単価!A:A,MATCH(D312,単価!B:B,0))),0)</f>
        <v>50000</v>
      </c>
      <c r="K312" s="153" t="str">
        <f>IFERROR(INDEX(単価!C:C,MATCH(D312,単価!B:B,0))&amp;IF(INDEX(単価!A:A,MATCH(D312,単価!B:B,0))=1,"（"&amp;INDEX(単価!D$2:G$2,1,1+(I312&gt;29)+(I312&gt;59)+(I312&gt;89))&amp;"）",""),D312)</f>
        <v>共同生活援助</v>
      </c>
      <c r="L312" s="2">
        <f t="shared" ca="1" si="21"/>
        <v>3211</v>
      </c>
      <c r="M312" s="14">
        <f>IF(OR(ISERROR(FIND(DBCS(検索!C$3),DBCS(B312))),検索!C$3=""),0,1)</f>
        <v>0</v>
      </c>
      <c r="N312" s="15">
        <f>IF(OR(ISERROR(FIND(DBCS(検索!D$3),DBCS(C312))),検索!D$3=""),0,1)</f>
        <v>0</v>
      </c>
      <c r="O312" s="15">
        <f>IF(OR(ISERROR(FIND(検索!E$3,D312)),検索!E$3=""),0,1)</f>
        <v>0</v>
      </c>
      <c r="P312" s="13">
        <f>IF(OR(ISERROR(FIND(検索!F$3,E312)),検索!F$3=""),0,1)</f>
        <v>0</v>
      </c>
      <c r="Q312" s="13">
        <f>IF(OR(ISERROR(FIND(検索!G$3,F312)),検索!G$3=""),0,1)</f>
        <v>0</v>
      </c>
      <c r="R312" s="13">
        <f>IF(OR(検索!J$3="00000",M312&amp;N312&amp;O312&amp;P312&amp;Q312&lt;&gt;検索!J$3),0,1)</f>
        <v>0</v>
      </c>
      <c r="S312" s="13">
        <f t="shared" si="22"/>
        <v>0</v>
      </c>
      <c r="T312" s="14">
        <f>IF(OR(ISERROR(FIND(DBCS(検索!C$5),DBCS(B312))),検索!C$5=""),0,1)</f>
        <v>0</v>
      </c>
      <c r="U312" s="15">
        <f>IF(OR(ISERROR(FIND(DBCS(検索!D$5),DBCS(C312))),検索!D$5=""),0,1)</f>
        <v>0</v>
      </c>
      <c r="V312" s="15">
        <f>IF(OR(ISERROR(FIND(検索!E$5,D312)),検索!E$5=""),0,1)</f>
        <v>0</v>
      </c>
      <c r="W312" s="15">
        <f>IF(OR(ISERROR(FIND(検索!F$5,E312)),検索!F$5=""),0,1)</f>
        <v>0</v>
      </c>
      <c r="X312" s="15">
        <f>IF(OR(ISERROR(FIND(検索!G$5,F312)),検索!G$5=""),0,1)</f>
        <v>0</v>
      </c>
      <c r="Y312" s="13">
        <f>IF(OR(検索!J$5="00000",T312&amp;U312&amp;V312&amp;W312&amp;X312&lt;&gt;検索!J$5),0,1)</f>
        <v>0</v>
      </c>
      <c r="Z312" s="16">
        <f t="shared" si="23"/>
        <v>0</v>
      </c>
      <c r="AA312" s="13">
        <f>IF(OR(ISERROR(FIND(DBCS(検索!C$7),DBCS(B312))),検索!C$7=""),0,1)</f>
        <v>0</v>
      </c>
      <c r="AB312" s="13">
        <f>IF(OR(ISERROR(FIND(DBCS(検索!D$7),DBCS(C312))),検索!D$7=""),0,1)</f>
        <v>0</v>
      </c>
      <c r="AC312" s="13">
        <f>IF(OR(ISERROR(FIND(検索!E$7,D312)),検索!E$7=""),0,1)</f>
        <v>0</v>
      </c>
      <c r="AD312" s="13">
        <f>IF(OR(ISERROR(FIND(検索!F$7,E312)),検索!F$7=""),0,1)</f>
        <v>0</v>
      </c>
      <c r="AE312" s="13">
        <f>IF(OR(ISERROR(FIND(検索!G$7,F312)),検索!G$7=""),0,1)</f>
        <v>0</v>
      </c>
      <c r="AF312" s="15">
        <f>IF(OR(検索!J$7="00000",AA312&amp;AB312&amp;AC312&amp;AD312&amp;AE312&lt;&gt;検索!J$7),0,1)</f>
        <v>0</v>
      </c>
      <c r="AG312" s="16">
        <f t="shared" si="24"/>
        <v>0</v>
      </c>
      <c r="AH312" s="13">
        <f>IF(検索!K$3=0,R312,S312)</f>
        <v>0</v>
      </c>
      <c r="AI312" s="13">
        <f>IF(検索!K$5=0,Y312,Z312)</f>
        <v>0</v>
      </c>
      <c r="AJ312" s="13">
        <f>IF(検索!K$7=0,AF312,AG312)</f>
        <v>0</v>
      </c>
      <c r="AK312" s="20">
        <f>IF(IF(検索!J$5="00000",AH312,IF(検索!K$4=0,AH312+AI312,AH312*AI312)*IF(AND(検索!K$6=1,検索!J$7&lt;&gt;"00000"),AJ312,1)+IF(AND(検索!K$6=0,検索!J$7&lt;&gt;"00000"),AJ312,0))&gt;0,MAX($AK$2:AK311)+1,0)</f>
        <v>0</v>
      </c>
    </row>
    <row r="313" spans="1:37" ht="12.6" customHeight="1" x14ac:dyDescent="0.15">
      <c r="A313" s="9">
        <v>3250</v>
      </c>
      <c r="B313" s="2" t="s">
        <v>1261</v>
      </c>
      <c r="C313" s="2" t="s">
        <v>1278</v>
      </c>
      <c r="D313" s="2" t="s">
        <v>1206</v>
      </c>
      <c r="E313" s="10" t="s">
        <v>67</v>
      </c>
      <c r="F313" s="11" t="s">
        <v>2266</v>
      </c>
      <c r="G313" s="2">
        <v>312</v>
      </c>
      <c r="H313" s="153">
        <f t="shared" si="20"/>
        <v>400000</v>
      </c>
      <c r="I313" s="23"/>
      <c r="J313" s="158">
        <f>IFERROR(INDEX(単価!D$3:G$16,MATCH(D313,単価!B$3:B$16,0),1+((I313&gt;29)+(I313&gt;59)+(I313&gt;89))*INDEX(単価!A:A,MATCH(D313,単価!B:B,0))),0)</f>
        <v>50000</v>
      </c>
      <c r="K313" s="153" t="str">
        <f>IFERROR(INDEX(単価!C:C,MATCH(D313,単価!B:B,0))&amp;IF(INDEX(単価!A:A,MATCH(D313,単価!B:B,0))=1,"（"&amp;INDEX(単価!D$2:G$2,1,1+(I313&gt;29)+(I313&gt;59)+(I313&gt;89))&amp;"）",""),D313)</f>
        <v>共同生活援助</v>
      </c>
      <c r="L313" s="2">
        <f t="shared" ca="1" si="21"/>
        <v>3227</v>
      </c>
      <c r="M313" s="14">
        <f>IF(OR(ISERROR(FIND(DBCS(検索!C$3),DBCS(B313))),検索!C$3=""),0,1)</f>
        <v>0</v>
      </c>
      <c r="N313" s="15">
        <f>IF(OR(ISERROR(FIND(DBCS(検索!D$3),DBCS(C313))),検索!D$3=""),0,1)</f>
        <v>0</v>
      </c>
      <c r="O313" s="15">
        <f>IF(OR(ISERROR(FIND(検索!E$3,D313)),検索!E$3=""),0,1)</f>
        <v>0</v>
      </c>
      <c r="P313" s="13">
        <f>IF(OR(ISERROR(FIND(検索!F$3,E313)),検索!F$3=""),0,1)</f>
        <v>0</v>
      </c>
      <c r="Q313" s="13">
        <f>IF(OR(ISERROR(FIND(検索!G$3,F313)),検索!G$3=""),0,1)</f>
        <v>0</v>
      </c>
      <c r="R313" s="13">
        <f>IF(OR(検索!J$3="00000",M313&amp;N313&amp;O313&amp;P313&amp;Q313&lt;&gt;検索!J$3),0,1)</f>
        <v>0</v>
      </c>
      <c r="S313" s="13">
        <f t="shared" si="22"/>
        <v>0</v>
      </c>
      <c r="T313" s="14">
        <f>IF(OR(ISERROR(FIND(DBCS(検索!C$5),DBCS(B313))),検索!C$5=""),0,1)</f>
        <v>0</v>
      </c>
      <c r="U313" s="15">
        <f>IF(OR(ISERROR(FIND(DBCS(検索!D$5),DBCS(C313))),検索!D$5=""),0,1)</f>
        <v>0</v>
      </c>
      <c r="V313" s="15">
        <f>IF(OR(ISERROR(FIND(検索!E$5,D313)),検索!E$5=""),0,1)</f>
        <v>0</v>
      </c>
      <c r="W313" s="15">
        <f>IF(OR(ISERROR(FIND(検索!F$5,E313)),検索!F$5=""),0,1)</f>
        <v>0</v>
      </c>
      <c r="X313" s="15">
        <f>IF(OR(ISERROR(FIND(検索!G$5,F313)),検索!G$5=""),0,1)</f>
        <v>0</v>
      </c>
      <c r="Y313" s="13">
        <f>IF(OR(検索!J$5="00000",T313&amp;U313&amp;V313&amp;W313&amp;X313&lt;&gt;検索!J$5),0,1)</f>
        <v>0</v>
      </c>
      <c r="Z313" s="16">
        <f t="shared" si="23"/>
        <v>0</v>
      </c>
      <c r="AA313" s="13">
        <f>IF(OR(ISERROR(FIND(DBCS(検索!C$7),DBCS(B313))),検索!C$7=""),0,1)</f>
        <v>0</v>
      </c>
      <c r="AB313" s="13">
        <f>IF(OR(ISERROR(FIND(DBCS(検索!D$7),DBCS(C313))),検索!D$7=""),0,1)</f>
        <v>0</v>
      </c>
      <c r="AC313" s="13">
        <f>IF(OR(ISERROR(FIND(検索!E$7,D313)),検索!E$7=""),0,1)</f>
        <v>0</v>
      </c>
      <c r="AD313" s="13">
        <f>IF(OR(ISERROR(FIND(検索!F$7,E313)),検索!F$7=""),0,1)</f>
        <v>0</v>
      </c>
      <c r="AE313" s="13">
        <f>IF(OR(ISERROR(FIND(検索!G$7,F313)),検索!G$7=""),0,1)</f>
        <v>0</v>
      </c>
      <c r="AF313" s="15">
        <f>IF(OR(検索!J$7="00000",AA313&amp;AB313&amp;AC313&amp;AD313&amp;AE313&lt;&gt;検索!J$7),0,1)</f>
        <v>0</v>
      </c>
      <c r="AG313" s="16">
        <f t="shared" si="24"/>
        <v>0</v>
      </c>
      <c r="AH313" s="13">
        <f>IF(検索!K$3=0,R313,S313)</f>
        <v>0</v>
      </c>
      <c r="AI313" s="13">
        <f>IF(検索!K$5=0,Y313,Z313)</f>
        <v>0</v>
      </c>
      <c r="AJ313" s="13">
        <f>IF(検索!K$7=0,AF313,AG313)</f>
        <v>0</v>
      </c>
      <c r="AK313" s="20">
        <f>IF(IF(検索!J$5="00000",AH313,IF(検索!K$4=0,AH313+AI313,AH313*AI313)*IF(AND(検索!K$6=1,検索!J$7&lt;&gt;"00000"),AJ313,1)+IF(AND(検索!K$6=0,検索!J$7&lt;&gt;"00000"),AJ313,0))&gt;0,MAX($AK$2:AK312)+1,0)</f>
        <v>0</v>
      </c>
    </row>
    <row r="314" spans="1:37" ht="12.6" customHeight="1" x14ac:dyDescent="0.15">
      <c r="A314" s="9">
        <v>3269</v>
      </c>
      <c r="B314" s="2" t="s">
        <v>1279</v>
      </c>
      <c r="C314" s="2" t="s">
        <v>1280</v>
      </c>
      <c r="D314" s="2" t="s">
        <v>1206</v>
      </c>
      <c r="E314" s="10" t="s">
        <v>86</v>
      </c>
      <c r="F314" s="11" t="s">
        <v>2271</v>
      </c>
      <c r="G314" s="2">
        <v>313</v>
      </c>
      <c r="H314" s="153">
        <f t="shared" si="20"/>
        <v>200000</v>
      </c>
      <c r="I314" s="23"/>
      <c r="J314" s="158">
        <f>IFERROR(INDEX(単価!D$3:G$16,MATCH(D314,単価!B$3:B$16,0),1+((I314&gt;29)+(I314&gt;59)+(I314&gt;89))*INDEX(単価!A:A,MATCH(D314,単価!B:B,0))),0)</f>
        <v>50000</v>
      </c>
      <c r="K314" s="153" t="str">
        <f>IFERROR(INDEX(単価!C:C,MATCH(D314,単価!B:B,0))&amp;IF(INDEX(単価!A:A,MATCH(D314,単価!B:B,0))=1,"（"&amp;INDEX(単価!D$2:G$2,1,1+(I314&gt;29)+(I314&gt;59)+(I314&gt;89))&amp;"）",""),D314)</f>
        <v>共同生活援助</v>
      </c>
      <c r="L314" s="2">
        <f t="shared" ca="1" si="21"/>
        <v>3230</v>
      </c>
      <c r="M314" s="14">
        <f>IF(OR(ISERROR(FIND(DBCS(検索!C$3),DBCS(B314))),検索!C$3=""),0,1)</f>
        <v>0</v>
      </c>
      <c r="N314" s="15">
        <f>IF(OR(ISERROR(FIND(DBCS(検索!D$3),DBCS(C314))),検索!D$3=""),0,1)</f>
        <v>0</v>
      </c>
      <c r="O314" s="15">
        <f>IF(OR(ISERROR(FIND(検索!E$3,D314)),検索!E$3=""),0,1)</f>
        <v>0</v>
      </c>
      <c r="P314" s="13">
        <f>IF(OR(ISERROR(FIND(検索!F$3,E314)),検索!F$3=""),0,1)</f>
        <v>0</v>
      </c>
      <c r="Q314" s="13">
        <f>IF(OR(ISERROR(FIND(検索!G$3,F314)),検索!G$3=""),0,1)</f>
        <v>0</v>
      </c>
      <c r="R314" s="13">
        <f>IF(OR(検索!J$3="00000",M314&amp;N314&amp;O314&amp;P314&amp;Q314&lt;&gt;検索!J$3),0,1)</f>
        <v>0</v>
      </c>
      <c r="S314" s="13">
        <f t="shared" si="22"/>
        <v>0</v>
      </c>
      <c r="T314" s="14">
        <f>IF(OR(ISERROR(FIND(DBCS(検索!C$5),DBCS(B314))),検索!C$5=""),0,1)</f>
        <v>0</v>
      </c>
      <c r="U314" s="15">
        <f>IF(OR(ISERROR(FIND(DBCS(検索!D$5),DBCS(C314))),検索!D$5=""),0,1)</f>
        <v>0</v>
      </c>
      <c r="V314" s="15">
        <f>IF(OR(ISERROR(FIND(検索!E$5,D314)),検索!E$5=""),0,1)</f>
        <v>0</v>
      </c>
      <c r="W314" s="15">
        <f>IF(OR(ISERROR(FIND(検索!F$5,E314)),検索!F$5=""),0,1)</f>
        <v>0</v>
      </c>
      <c r="X314" s="15">
        <f>IF(OR(ISERROR(FIND(検索!G$5,F314)),検索!G$5=""),0,1)</f>
        <v>0</v>
      </c>
      <c r="Y314" s="13">
        <f>IF(OR(検索!J$5="00000",T314&amp;U314&amp;V314&amp;W314&amp;X314&lt;&gt;検索!J$5),0,1)</f>
        <v>0</v>
      </c>
      <c r="Z314" s="16">
        <f t="shared" si="23"/>
        <v>0</v>
      </c>
      <c r="AA314" s="13">
        <f>IF(OR(ISERROR(FIND(DBCS(検索!C$7),DBCS(B314))),検索!C$7=""),0,1)</f>
        <v>0</v>
      </c>
      <c r="AB314" s="13">
        <f>IF(OR(ISERROR(FIND(DBCS(検索!D$7),DBCS(C314))),検索!D$7=""),0,1)</f>
        <v>0</v>
      </c>
      <c r="AC314" s="13">
        <f>IF(OR(ISERROR(FIND(検索!E$7,D314)),検索!E$7=""),0,1)</f>
        <v>0</v>
      </c>
      <c r="AD314" s="13">
        <f>IF(OR(ISERROR(FIND(検索!F$7,E314)),検索!F$7=""),0,1)</f>
        <v>0</v>
      </c>
      <c r="AE314" s="13">
        <f>IF(OR(ISERROR(FIND(検索!G$7,F314)),検索!G$7=""),0,1)</f>
        <v>0</v>
      </c>
      <c r="AF314" s="15">
        <f>IF(OR(検索!J$7="00000",AA314&amp;AB314&amp;AC314&amp;AD314&amp;AE314&lt;&gt;検索!J$7),0,1)</f>
        <v>0</v>
      </c>
      <c r="AG314" s="16">
        <f t="shared" si="24"/>
        <v>0</v>
      </c>
      <c r="AH314" s="13">
        <f>IF(検索!K$3=0,R314,S314)</f>
        <v>0</v>
      </c>
      <c r="AI314" s="13">
        <f>IF(検索!K$5=0,Y314,Z314)</f>
        <v>0</v>
      </c>
      <c r="AJ314" s="13">
        <f>IF(検索!K$7=0,AF314,AG314)</f>
        <v>0</v>
      </c>
      <c r="AK314" s="20">
        <f>IF(IF(検索!J$5="00000",AH314,IF(検索!K$4=0,AH314+AI314,AH314*AI314)*IF(AND(検索!K$6=1,検索!J$7&lt;&gt;"00000"),AJ314,1)+IF(AND(検索!K$6=0,検索!J$7&lt;&gt;"00000"),AJ314,0))&gt;0,MAX($AK$2:AK313)+1,0)</f>
        <v>0</v>
      </c>
    </row>
    <row r="315" spans="1:37" ht="12.6" customHeight="1" x14ac:dyDescent="0.15">
      <c r="A315" s="9">
        <v>3276</v>
      </c>
      <c r="B315" s="2" t="s">
        <v>1279</v>
      </c>
      <c r="C315" s="2" t="s">
        <v>1281</v>
      </c>
      <c r="D315" s="2" t="s">
        <v>1206</v>
      </c>
      <c r="E315" s="10" t="s">
        <v>86</v>
      </c>
      <c r="F315" s="11" t="s">
        <v>2271</v>
      </c>
      <c r="G315" s="2">
        <v>314</v>
      </c>
      <c r="H315" s="153">
        <f t="shared" si="20"/>
        <v>200000</v>
      </c>
      <c r="I315" s="23"/>
      <c r="J315" s="158">
        <f>IFERROR(INDEX(単価!D$3:G$16,MATCH(D315,単価!B$3:B$16,0),1+((I315&gt;29)+(I315&gt;59)+(I315&gt;89))*INDEX(単価!A:A,MATCH(D315,単価!B:B,0))),0)</f>
        <v>50000</v>
      </c>
      <c r="K315" s="153" t="str">
        <f>IFERROR(INDEX(単価!C:C,MATCH(D315,単価!B:B,0))&amp;IF(INDEX(単価!A:A,MATCH(D315,単価!B:B,0))=1,"（"&amp;INDEX(単価!D$2:G$2,1,1+(I315&gt;29)+(I315&gt;59)+(I315&gt;89))&amp;"）",""),D315)</f>
        <v>共同生活援助</v>
      </c>
      <c r="L315" s="2">
        <f t="shared" ca="1" si="21"/>
        <v>3248</v>
      </c>
      <c r="M315" s="14">
        <f>IF(OR(ISERROR(FIND(DBCS(検索!C$3),DBCS(B315))),検索!C$3=""),0,1)</f>
        <v>0</v>
      </c>
      <c r="N315" s="15">
        <f>IF(OR(ISERROR(FIND(DBCS(検索!D$3),DBCS(C315))),検索!D$3=""),0,1)</f>
        <v>0</v>
      </c>
      <c r="O315" s="15">
        <f>IF(OR(ISERROR(FIND(検索!E$3,D315)),検索!E$3=""),0,1)</f>
        <v>0</v>
      </c>
      <c r="P315" s="13">
        <f>IF(OR(ISERROR(FIND(検索!F$3,E315)),検索!F$3=""),0,1)</f>
        <v>0</v>
      </c>
      <c r="Q315" s="13">
        <f>IF(OR(ISERROR(FIND(検索!G$3,F315)),検索!G$3=""),0,1)</f>
        <v>0</v>
      </c>
      <c r="R315" s="13">
        <f>IF(OR(検索!J$3="00000",M315&amp;N315&amp;O315&amp;P315&amp;Q315&lt;&gt;検索!J$3),0,1)</f>
        <v>0</v>
      </c>
      <c r="S315" s="13">
        <f t="shared" si="22"/>
        <v>0</v>
      </c>
      <c r="T315" s="14">
        <f>IF(OR(ISERROR(FIND(DBCS(検索!C$5),DBCS(B315))),検索!C$5=""),0,1)</f>
        <v>0</v>
      </c>
      <c r="U315" s="15">
        <f>IF(OR(ISERROR(FIND(DBCS(検索!D$5),DBCS(C315))),検索!D$5=""),0,1)</f>
        <v>0</v>
      </c>
      <c r="V315" s="15">
        <f>IF(OR(ISERROR(FIND(検索!E$5,D315)),検索!E$5=""),0,1)</f>
        <v>0</v>
      </c>
      <c r="W315" s="15">
        <f>IF(OR(ISERROR(FIND(検索!F$5,E315)),検索!F$5=""),0,1)</f>
        <v>0</v>
      </c>
      <c r="X315" s="15">
        <f>IF(OR(ISERROR(FIND(検索!G$5,F315)),検索!G$5=""),0,1)</f>
        <v>0</v>
      </c>
      <c r="Y315" s="13">
        <f>IF(OR(検索!J$5="00000",T315&amp;U315&amp;V315&amp;W315&amp;X315&lt;&gt;検索!J$5),0,1)</f>
        <v>0</v>
      </c>
      <c r="Z315" s="16">
        <f t="shared" si="23"/>
        <v>0</v>
      </c>
      <c r="AA315" s="13">
        <f>IF(OR(ISERROR(FIND(DBCS(検索!C$7),DBCS(B315))),検索!C$7=""),0,1)</f>
        <v>0</v>
      </c>
      <c r="AB315" s="13">
        <f>IF(OR(ISERROR(FIND(DBCS(検索!D$7),DBCS(C315))),検索!D$7=""),0,1)</f>
        <v>0</v>
      </c>
      <c r="AC315" s="13">
        <f>IF(OR(ISERROR(FIND(検索!E$7,D315)),検索!E$7=""),0,1)</f>
        <v>0</v>
      </c>
      <c r="AD315" s="13">
        <f>IF(OR(ISERROR(FIND(検索!F$7,E315)),検索!F$7=""),0,1)</f>
        <v>0</v>
      </c>
      <c r="AE315" s="13">
        <f>IF(OR(ISERROR(FIND(検索!G$7,F315)),検索!G$7=""),0,1)</f>
        <v>0</v>
      </c>
      <c r="AF315" s="15">
        <f>IF(OR(検索!J$7="00000",AA315&amp;AB315&amp;AC315&amp;AD315&amp;AE315&lt;&gt;検索!J$7),0,1)</f>
        <v>0</v>
      </c>
      <c r="AG315" s="16">
        <f t="shared" si="24"/>
        <v>0</v>
      </c>
      <c r="AH315" s="13">
        <f>IF(検索!K$3=0,R315,S315)</f>
        <v>0</v>
      </c>
      <c r="AI315" s="13">
        <f>IF(検索!K$5=0,Y315,Z315)</f>
        <v>0</v>
      </c>
      <c r="AJ315" s="13">
        <f>IF(検索!K$7=0,AF315,AG315)</f>
        <v>0</v>
      </c>
      <c r="AK315" s="20">
        <f>IF(IF(検索!J$5="00000",AH315,IF(検索!K$4=0,AH315+AI315,AH315*AI315)*IF(AND(検索!K$6=1,検索!J$7&lt;&gt;"00000"),AJ315,1)+IF(AND(検索!K$6=0,検索!J$7&lt;&gt;"00000"),AJ315,0))&gt;0,MAX($AK$2:AK314)+1,0)</f>
        <v>0</v>
      </c>
    </row>
    <row r="316" spans="1:37" ht="12.6" customHeight="1" x14ac:dyDescent="0.15">
      <c r="A316" s="9">
        <v>3284</v>
      </c>
      <c r="B316" s="2" t="s">
        <v>1282</v>
      </c>
      <c r="C316" s="2" t="s">
        <v>1283</v>
      </c>
      <c r="D316" s="2" t="s">
        <v>1206</v>
      </c>
      <c r="E316" s="10" t="s">
        <v>432</v>
      </c>
      <c r="F316" s="11" t="s">
        <v>2272</v>
      </c>
      <c r="G316" s="2">
        <v>315</v>
      </c>
      <c r="H316" s="153">
        <f t="shared" si="20"/>
        <v>250000</v>
      </c>
      <c r="I316" s="23"/>
      <c r="J316" s="158">
        <f>IFERROR(INDEX(単価!D$3:G$16,MATCH(D316,単価!B$3:B$16,0),1+((I316&gt;29)+(I316&gt;59)+(I316&gt;89))*INDEX(単価!A:A,MATCH(D316,単価!B:B,0))),0)</f>
        <v>50000</v>
      </c>
      <c r="K316" s="153" t="str">
        <f>IFERROR(INDEX(単価!C:C,MATCH(D316,単価!B:B,0))&amp;IF(INDEX(単価!A:A,MATCH(D316,単価!B:B,0))=1,"（"&amp;INDEX(単価!D$2:G$2,1,1+(I316&gt;29)+(I316&gt;59)+(I316&gt;89))&amp;"）",""),D316)</f>
        <v>共同生活援助</v>
      </c>
      <c r="L316" s="2">
        <f t="shared" ca="1" si="21"/>
        <v>3251</v>
      </c>
      <c r="M316" s="14">
        <f>IF(OR(ISERROR(FIND(DBCS(検索!C$3),DBCS(B316))),検索!C$3=""),0,1)</f>
        <v>0</v>
      </c>
      <c r="N316" s="15">
        <f>IF(OR(ISERROR(FIND(DBCS(検索!D$3),DBCS(C316))),検索!D$3=""),0,1)</f>
        <v>0</v>
      </c>
      <c r="O316" s="15">
        <f>IF(OR(ISERROR(FIND(検索!E$3,D316)),検索!E$3=""),0,1)</f>
        <v>0</v>
      </c>
      <c r="P316" s="13">
        <f>IF(OR(ISERROR(FIND(検索!F$3,E316)),検索!F$3=""),0,1)</f>
        <v>0</v>
      </c>
      <c r="Q316" s="13">
        <f>IF(OR(ISERROR(FIND(検索!G$3,F316)),検索!G$3=""),0,1)</f>
        <v>0</v>
      </c>
      <c r="R316" s="13">
        <f>IF(OR(検索!J$3="00000",M316&amp;N316&amp;O316&amp;P316&amp;Q316&lt;&gt;検索!J$3),0,1)</f>
        <v>0</v>
      </c>
      <c r="S316" s="13">
        <f t="shared" si="22"/>
        <v>0</v>
      </c>
      <c r="T316" s="14">
        <f>IF(OR(ISERROR(FIND(DBCS(検索!C$5),DBCS(B316))),検索!C$5=""),0,1)</f>
        <v>0</v>
      </c>
      <c r="U316" s="15">
        <f>IF(OR(ISERROR(FIND(DBCS(検索!D$5),DBCS(C316))),検索!D$5=""),0,1)</f>
        <v>0</v>
      </c>
      <c r="V316" s="15">
        <f>IF(OR(ISERROR(FIND(検索!E$5,D316)),検索!E$5=""),0,1)</f>
        <v>0</v>
      </c>
      <c r="W316" s="15">
        <f>IF(OR(ISERROR(FIND(検索!F$5,E316)),検索!F$5=""),0,1)</f>
        <v>0</v>
      </c>
      <c r="X316" s="15">
        <f>IF(OR(ISERROR(FIND(検索!G$5,F316)),検索!G$5=""),0,1)</f>
        <v>0</v>
      </c>
      <c r="Y316" s="13">
        <f>IF(OR(検索!J$5="00000",T316&amp;U316&amp;V316&amp;W316&amp;X316&lt;&gt;検索!J$5),0,1)</f>
        <v>0</v>
      </c>
      <c r="Z316" s="16">
        <f t="shared" si="23"/>
        <v>0</v>
      </c>
      <c r="AA316" s="13">
        <f>IF(OR(ISERROR(FIND(DBCS(検索!C$7),DBCS(B316))),検索!C$7=""),0,1)</f>
        <v>0</v>
      </c>
      <c r="AB316" s="13">
        <f>IF(OR(ISERROR(FIND(DBCS(検索!D$7),DBCS(C316))),検索!D$7=""),0,1)</f>
        <v>0</v>
      </c>
      <c r="AC316" s="13">
        <f>IF(OR(ISERROR(FIND(検索!E$7,D316)),検索!E$7=""),0,1)</f>
        <v>0</v>
      </c>
      <c r="AD316" s="13">
        <f>IF(OR(ISERROR(FIND(検索!F$7,E316)),検索!F$7=""),0,1)</f>
        <v>0</v>
      </c>
      <c r="AE316" s="13">
        <f>IF(OR(ISERROR(FIND(検索!G$7,F316)),検索!G$7=""),0,1)</f>
        <v>0</v>
      </c>
      <c r="AF316" s="15">
        <f>IF(OR(検索!J$7="00000",AA316&amp;AB316&amp;AC316&amp;AD316&amp;AE316&lt;&gt;検索!J$7),0,1)</f>
        <v>0</v>
      </c>
      <c r="AG316" s="16">
        <f t="shared" si="24"/>
        <v>0</v>
      </c>
      <c r="AH316" s="13">
        <f>IF(検索!K$3=0,R316,S316)</f>
        <v>0</v>
      </c>
      <c r="AI316" s="13">
        <f>IF(検索!K$5=0,Y316,Z316)</f>
        <v>0</v>
      </c>
      <c r="AJ316" s="13">
        <f>IF(検索!K$7=0,AF316,AG316)</f>
        <v>0</v>
      </c>
      <c r="AK316" s="20">
        <f>IF(IF(検索!J$5="00000",AH316,IF(検索!K$4=0,AH316+AI316,AH316*AI316)*IF(AND(検索!K$6=1,検索!J$7&lt;&gt;"00000"),AJ316,1)+IF(AND(検索!K$6=0,検索!J$7&lt;&gt;"00000"),AJ316,0))&gt;0,MAX($AK$2:AK315)+1,0)</f>
        <v>0</v>
      </c>
    </row>
    <row r="317" spans="1:37" ht="12.6" customHeight="1" x14ac:dyDescent="0.15">
      <c r="A317" s="9">
        <v>3296</v>
      </c>
      <c r="B317" s="2" t="s">
        <v>1284</v>
      </c>
      <c r="C317" s="2" t="s">
        <v>1285</v>
      </c>
      <c r="D317" s="2" t="s">
        <v>1206</v>
      </c>
      <c r="E317" s="10" t="s">
        <v>1286</v>
      </c>
      <c r="F317" s="11" t="s">
        <v>2273</v>
      </c>
      <c r="G317" s="2">
        <v>316</v>
      </c>
      <c r="H317" s="153">
        <f t="shared" si="20"/>
        <v>150000</v>
      </c>
      <c r="I317" s="23"/>
      <c r="J317" s="158">
        <f>IFERROR(INDEX(単価!D$3:G$16,MATCH(D317,単価!B$3:B$16,0),1+((I317&gt;29)+(I317&gt;59)+(I317&gt;89))*INDEX(単価!A:A,MATCH(D317,単価!B:B,0))),0)</f>
        <v>50000</v>
      </c>
      <c r="K317" s="153" t="str">
        <f>IFERROR(INDEX(単価!C:C,MATCH(D317,単価!B:B,0))&amp;IF(INDEX(単価!A:A,MATCH(D317,単価!B:B,0))=1,"（"&amp;INDEX(単価!D$2:G$2,1,1+(I317&gt;29)+(I317&gt;59)+(I317&gt;89))&amp;"）",""),D317)</f>
        <v>共同生活援助</v>
      </c>
      <c r="L317" s="2">
        <f t="shared" ca="1" si="21"/>
        <v>3260</v>
      </c>
      <c r="M317" s="14">
        <f>IF(OR(ISERROR(FIND(DBCS(検索!C$3),DBCS(B317))),検索!C$3=""),0,1)</f>
        <v>0</v>
      </c>
      <c r="N317" s="15">
        <f>IF(OR(ISERROR(FIND(DBCS(検索!D$3),DBCS(C317))),検索!D$3=""),0,1)</f>
        <v>0</v>
      </c>
      <c r="O317" s="15">
        <f>IF(OR(ISERROR(FIND(検索!E$3,D317)),検索!E$3=""),0,1)</f>
        <v>0</v>
      </c>
      <c r="P317" s="13">
        <f>IF(OR(ISERROR(FIND(検索!F$3,E317)),検索!F$3=""),0,1)</f>
        <v>0</v>
      </c>
      <c r="Q317" s="13">
        <f>IF(OR(ISERROR(FIND(検索!G$3,F317)),検索!G$3=""),0,1)</f>
        <v>0</v>
      </c>
      <c r="R317" s="13">
        <f>IF(OR(検索!J$3="00000",M317&amp;N317&amp;O317&amp;P317&amp;Q317&lt;&gt;検索!J$3),0,1)</f>
        <v>0</v>
      </c>
      <c r="S317" s="13">
        <f t="shared" si="22"/>
        <v>0</v>
      </c>
      <c r="T317" s="14">
        <f>IF(OR(ISERROR(FIND(DBCS(検索!C$5),DBCS(B317))),検索!C$5=""),0,1)</f>
        <v>0</v>
      </c>
      <c r="U317" s="15">
        <f>IF(OR(ISERROR(FIND(DBCS(検索!D$5),DBCS(C317))),検索!D$5=""),0,1)</f>
        <v>0</v>
      </c>
      <c r="V317" s="15">
        <f>IF(OR(ISERROR(FIND(検索!E$5,D317)),検索!E$5=""),0,1)</f>
        <v>0</v>
      </c>
      <c r="W317" s="15">
        <f>IF(OR(ISERROR(FIND(検索!F$5,E317)),検索!F$5=""),0,1)</f>
        <v>0</v>
      </c>
      <c r="X317" s="15">
        <f>IF(OR(ISERROR(FIND(検索!G$5,F317)),検索!G$5=""),0,1)</f>
        <v>0</v>
      </c>
      <c r="Y317" s="13">
        <f>IF(OR(検索!J$5="00000",T317&amp;U317&amp;V317&amp;W317&amp;X317&lt;&gt;検索!J$5),0,1)</f>
        <v>0</v>
      </c>
      <c r="Z317" s="16">
        <f t="shared" si="23"/>
        <v>0</v>
      </c>
      <c r="AA317" s="13">
        <f>IF(OR(ISERROR(FIND(DBCS(検索!C$7),DBCS(B317))),検索!C$7=""),0,1)</f>
        <v>0</v>
      </c>
      <c r="AB317" s="13">
        <f>IF(OR(ISERROR(FIND(DBCS(検索!D$7),DBCS(C317))),検索!D$7=""),0,1)</f>
        <v>0</v>
      </c>
      <c r="AC317" s="13">
        <f>IF(OR(ISERROR(FIND(検索!E$7,D317)),検索!E$7=""),0,1)</f>
        <v>0</v>
      </c>
      <c r="AD317" s="13">
        <f>IF(OR(ISERROR(FIND(検索!F$7,E317)),検索!F$7=""),0,1)</f>
        <v>0</v>
      </c>
      <c r="AE317" s="13">
        <f>IF(OR(ISERROR(FIND(検索!G$7,F317)),検索!G$7=""),0,1)</f>
        <v>0</v>
      </c>
      <c r="AF317" s="15">
        <f>IF(OR(検索!J$7="00000",AA317&amp;AB317&amp;AC317&amp;AD317&amp;AE317&lt;&gt;検索!J$7),0,1)</f>
        <v>0</v>
      </c>
      <c r="AG317" s="16">
        <f t="shared" si="24"/>
        <v>0</v>
      </c>
      <c r="AH317" s="13">
        <f>IF(検索!K$3=0,R317,S317)</f>
        <v>0</v>
      </c>
      <c r="AI317" s="13">
        <f>IF(検索!K$5=0,Y317,Z317)</f>
        <v>0</v>
      </c>
      <c r="AJ317" s="13">
        <f>IF(検索!K$7=0,AF317,AG317)</f>
        <v>0</v>
      </c>
      <c r="AK317" s="20">
        <f>IF(IF(検索!J$5="00000",AH317,IF(検索!K$4=0,AH317+AI317,AH317*AI317)*IF(AND(検索!K$6=1,検索!J$7&lt;&gt;"00000"),AJ317,1)+IF(AND(検索!K$6=0,検索!J$7&lt;&gt;"00000"),AJ317,0))&gt;0,MAX($AK$2:AK316)+1,0)</f>
        <v>0</v>
      </c>
    </row>
    <row r="318" spans="1:37" ht="12.6" customHeight="1" x14ac:dyDescent="0.15">
      <c r="A318" s="9">
        <v>3306</v>
      </c>
      <c r="B318" s="2" t="s">
        <v>1287</v>
      </c>
      <c r="C318" s="2" t="s">
        <v>1288</v>
      </c>
      <c r="D318" s="2" t="s">
        <v>1206</v>
      </c>
      <c r="E318" s="10" t="s">
        <v>78</v>
      </c>
      <c r="F318" s="11" t="s">
        <v>2274</v>
      </c>
      <c r="G318" s="2">
        <v>317</v>
      </c>
      <c r="H318" s="153">
        <f t="shared" si="20"/>
        <v>150000</v>
      </c>
      <c r="I318" s="23"/>
      <c r="J318" s="158">
        <f>IFERROR(INDEX(単価!D$3:G$16,MATCH(D318,単価!B$3:B$16,0),1+((I318&gt;29)+(I318&gt;59)+(I318&gt;89))*INDEX(単価!A:A,MATCH(D318,単価!B:B,0))),0)</f>
        <v>50000</v>
      </c>
      <c r="K318" s="153" t="str">
        <f>IFERROR(INDEX(単価!C:C,MATCH(D318,単価!B:B,0))&amp;IF(INDEX(単価!A:A,MATCH(D318,単価!B:B,0))=1,"（"&amp;INDEX(単価!D$2:G$2,1,1+(I318&gt;29)+(I318&gt;59)+(I318&gt;89))&amp;"）",""),D318)</f>
        <v>共同生活援助</v>
      </c>
      <c r="L318" s="2">
        <f t="shared" ca="1" si="21"/>
        <v>3277</v>
      </c>
      <c r="M318" s="14">
        <f>IF(OR(ISERROR(FIND(DBCS(検索!C$3),DBCS(B318))),検索!C$3=""),0,1)</f>
        <v>0</v>
      </c>
      <c r="N318" s="15">
        <f>IF(OR(ISERROR(FIND(DBCS(検索!D$3),DBCS(C318))),検索!D$3=""),0,1)</f>
        <v>0</v>
      </c>
      <c r="O318" s="15">
        <f>IF(OR(ISERROR(FIND(検索!E$3,D318)),検索!E$3=""),0,1)</f>
        <v>0</v>
      </c>
      <c r="P318" s="13">
        <f>IF(OR(ISERROR(FIND(検索!F$3,E318)),検索!F$3=""),0,1)</f>
        <v>0</v>
      </c>
      <c r="Q318" s="13">
        <f>IF(OR(ISERROR(FIND(検索!G$3,F318)),検索!G$3=""),0,1)</f>
        <v>0</v>
      </c>
      <c r="R318" s="13">
        <f>IF(OR(検索!J$3="00000",M318&amp;N318&amp;O318&amp;P318&amp;Q318&lt;&gt;検索!J$3),0,1)</f>
        <v>0</v>
      </c>
      <c r="S318" s="13">
        <f t="shared" si="22"/>
        <v>0</v>
      </c>
      <c r="T318" s="14">
        <f>IF(OR(ISERROR(FIND(DBCS(検索!C$5),DBCS(B318))),検索!C$5=""),0,1)</f>
        <v>0</v>
      </c>
      <c r="U318" s="15">
        <f>IF(OR(ISERROR(FIND(DBCS(検索!D$5),DBCS(C318))),検索!D$5=""),0,1)</f>
        <v>0</v>
      </c>
      <c r="V318" s="15">
        <f>IF(OR(ISERROR(FIND(検索!E$5,D318)),検索!E$5=""),0,1)</f>
        <v>0</v>
      </c>
      <c r="W318" s="15">
        <f>IF(OR(ISERROR(FIND(検索!F$5,E318)),検索!F$5=""),0,1)</f>
        <v>0</v>
      </c>
      <c r="X318" s="15">
        <f>IF(OR(ISERROR(FIND(検索!G$5,F318)),検索!G$5=""),0,1)</f>
        <v>0</v>
      </c>
      <c r="Y318" s="13">
        <f>IF(OR(検索!J$5="00000",T318&amp;U318&amp;V318&amp;W318&amp;X318&lt;&gt;検索!J$5),0,1)</f>
        <v>0</v>
      </c>
      <c r="Z318" s="16">
        <f t="shared" si="23"/>
        <v>0</v>
      </c>
      <c r="AA318" s="13">
        <f>IF(OR(ISERROR(FIND(DBCS(検索!C$7),DBCS(B318))),検索!C$7=""),0,1)</f>
        <v>0</v>
      </c>
      <c r="AB318" s="13">
        <f>IF(OR(ISERROR(FIND(DBCS(検索!D$7),DBCS(C318))),検索!D$7=""),0,1)</f>
        <v>0</v>
      </c>
      <c r="AC318" s="13">
        <f>IF(OR(ISERROR(FIND(検索!E$7,D318)),検索!E$7=""),0,1)</f>
        <v>0</v>
      </c>
      <c r="AD318" s="13">
        <f>IF(OR(ISERROR(FIND(検索!F$7,E318)),検索!F$7=""),0,1)</f>
        <v>0</v>
      </c>
      <c r="AE318" s="13">
        <f>IF(OR(ISERROR(FIND(検索!G$7,F318)),検索!G$7=""),0,1)</f>
        <v>0</v>
      </c>
      <c r="AF318" s="15">
        <f>IF(OR(検索!J$7="00000",AA318&amp;AB318&amp;AC318&amp;AD318&amp;AE318&lt;&gt;検索!J$7),0,1)</f>
        <v>0</v>
      </c>
      <c r="AG318" s="16">
        <f t="shared" si="24"/>
        <v>0</v>
      </c>
      <c r="AH318" s="13">
        <f>IF(検索!K$3=0,R318,S318)</f>
        <v>0</v>
      </c>
      <c r="AI318" s="13">
        <f>IF(検索!K$5=0,Y318,Z318)</f>
        <v>0</v>
      </c>
      <c r="AJ318" s="13">
        <f>IF(検索!K$7=0,AF318,AG318)</f>
        <v>0</v>
      </c>
      <c r="AK318" s="20">
        <f>IF(IF(検索!J$5="00000",AH318,IF(検索!K$4=0,AH318+AI318,AH318*AI318)*IF(AND(検索!K$6=1,検索!J$7&lt;&gt;"00000"),AJ318,1)+IF(AND(検索!K$6=0,検索!J$7&lt;&gt;"00000"),AJ318,0))&gt;0,MAX($AK$2:AK317)+1,0)</f>
        <v>0</v>
      </c>
    </row>
    <row r="319" spans="1:37" ht="12.6" customHeight="1" x14ac:dyDescent="0.15">
      <c r="A319" s="9">
        <v>3317</v>
      </c>
      <c r="B319" s="2" t="s">
        <v>1289</v>
      </c>
      <c r="C319" s="2" t="s">
        <v>1290</v>
      </c>
      <c r="D319" s="2" t="s">
        <v>1206</v>
      </c>
      <c r="E319" s="10" t="s">
        <v>55</v>
      </c>
      <c r="F319" s="11" t="s">
        <v>2275</v>
      </c>
      <c r="G319" s="2">
        <v>318</v>
      </c>
      <c r="H319" s="153">
        <f t="shared" si="20"/>
        <v>50000</v>
      </c>
      <c r="I319" s="23"/>
      <c r="J319" s="158">
        <f>IFERROR(INDEX(単価!D$3:G$16,MATCH(D319,単価!B$3:B$16,0),1+((I319&gt;29)+(I319&gt;59)+(I319&gt;89))*INDEX(単価!A:A,MATCH(D319,単価!B:B,0))),0)</f>
        <v>50000</v>
      </c>
      <c r="K319" s="153" t="str">
        <f>IFERROR(INDEX(単価!C:C,MATCH(D319,単価!B:B,0))&amp;IF(INDEX(単価!A:A,MATCH(D319,単価!B:B,0))=1,"（"&amp;INDEX(単価!D$2:G$2,1,1+(I319&gt;29)+(I319&gt;59)+(I319&gt;89))&amp;"）",""),D319)</f>
        <v>共同生活援助</v>
      </c>
      <c r="L319" s="2">
        <f t="shared" ca="1" si="21"/>
        <v>3286</v>
      </c>
      <c r="M319" s="14">
        <f>IF(OR(ISERROR(FIND(DBCS(検索!C$3),DBCS(B319))),検索!C$3=""),0,1)</f>
        <v>0</v>
      </c>
      <c r="N319" s="15">
        <f>IF(OR(ISERROR(FIND(DBCS(検索!D$3),DBCS(C319))),検索!D$3=""),0,1)</f>
        <v>0</v>
      </c>
      <c r="O319" s="15">
        <f>IF(OR(ISERROR(FIND(検索!E$3,D319)),検索!E$3=""),0,1)</f>
        <v>0</v>
      </c>
      <c r="P319" s="13">
        <f>IF(OR(ISERROR(FIND(検索!F$3,E319)),検索!F$3=""),0,1)</f>
        <v>0</v>
      </c>
      <c r="Q319" s="13">
        <f>IF(OR(ISERROR(FIND(検索!G$3,F319)),検索!G$3=""),0,1)</f>
        <v>0</v>
      </c>
      <c r="R319" s="13">
        <f>IF(OR(検索!J$3="00000",M319&amp;N319&amp;O319&amp;P319&amp;Q319&lt;&gt;検索!J$3),0,1)</f>
        <v>0</v>
      </c>
      <c r="S319" s="13">
        <f t="shared" si="22"/>
        <v>0</v>
      </c>
      <c r="T319" s="14">
        <f>IF(OR(ISERROR(FIND(DBCS(検索!C$5),DBCS(B319))),検索!C$5=""),0,1)</f>
        <v>0</v>
      </c>
      <c r="U319" s="15">
        <f>IF(OR(ISERROR(FIND(DBCS(検索!D$5),DBCS(C319))),検索!D$5=""),0,1)</f>
        <v>0</v>
      </c>
      <c r="V319" s="15">
        <f>IF(OR(ISERROR(FIND(検索!E$5,D319)),検索!E$5=""),0,1)</f>
        <v>0</v>
      </c>
      <c r="W319" s="15">
        <f>IF(OR(ISERROR(FIND(検索!F$5,E319)),検索!F$5=""),0,1)</f>
        <v>0</v>
      </c>
      <c r="X319" s="15">
        <f>IF(OR(ISERROR(FIND(検索!G$5,F319)),検索!G$5=""),0,1)</f>
        <v>0</v>
      </c>
      <c r="Y319" s="13">
        <f>IF(OR(検索!J$5="00000",T319&amp;U319&amp;V319&amp;W319&amp;X319&lt;&gt;検索!J$5),0,1)</f>
        <v>0</v>
      </c>
      <c r="Z319" s="16">
        <f t="shared" si="23"/>
        <v>0</v>
      </c>
      <c r="AA319" s="13">
        <f>IF(OR(ISERROR(FIND(DBCS(検索!C$7),DBCS(B319))),検索!C$7=""),0,1)</f>
        <v>0</v>
      </c>
      <c r="AB319" s="13">
        <f>IF(OR(ISERROR(FIND(DBCS(検索!D$7),DBCS(C319))),検索!D$7=""),0,1)</f>
        <v>0</v>
      </c>
      <c r="AC319" s="13">
        <f>IF(OR(ISERROR(FIND(検索!E$7,D319)),検索!E$7=""),0,1)</f>
        <v>0</v>
      </c>
      <c r="AD319" s="13">
        <f>IF(OR(ISERROR(FIND(検索!F$7,E319)),検索!F$7=""),0,1)</f>
        <v>0</v>
      </c>
      <c r="AE319" s="13">
        <f>IF(OR(ISERROR(FIND(検索!G$7,F319)),検索!G$7=""),0,1)</f>
        <v>0</v>
      </c>
      <c r="AF319" s="15">
        <f>IF(OR(検索!J$7="00000",AA319&amp;AB319&amp;AC319&amp;AD319&amp;AE319&lt;&gt;検索!J$7),0,1)</f>
        <v>0</v>
      </c>
      <c r="AG319" s="16">
        <f t="shared" si="24"/>
        <v>0</v>
      </c>
      <c r="AH319" s="13">
        <f>IF(検索!K$3=0,R319,S319)</f>
        <v>0</v>
      </c>
      <c r="AI319" s="13">
        <f>IF(検索!K$5=0,Y319,Z319)</f>
        <v>0</v>
      </c>
      <c r="AJ319" s="13">
        <f>IF(検索!K$7=0,AF319,AG319)</f>
        <v>0</v>
      </c>
      <c r="AK319" s="20">
        <f>IF(IF(検索!J$5="00000",AH319,IF(検索!K$4=0,AH319+AI319,AH319*AI319)*IF(AND(検索!K$6=1,検索!J$7&lt;&gt;"00000"),AJ319,1)+IF(AND(検索!K$6=0,検索!J$7&lt;&gt;"00000"),AJ319,0))&gt;0,MAX($AK$2:AK318)+1,0)</f>
        <v>0</v>
      </c>
    </row>
    <row r="320" spans="1:37" ht="12.6" customHeight="1" x14ac:dyDescent="0.15">
      <c r="A320" s="9">
        <v>3327</v>
      </c>
      <c r="B320" s="2" t="s">
        <v>1291</v>
      </c>
      <c r="C320" s="2" t="s">
        <v>1292</v>
      </c>
      <c r="D320" s="2" t="s">
        <v>1206</v>
      </c>
      <c r="E320" s="10" t="s">
        <v>57</v>
      </c>
      <c r="F320" s="11" t="s">
        <v>2276</v>
      </c>
      <c r="G320" s="2">
        <v>319</v>
      </c>
      <c r="H320" s="153">
        <f t="shared" si="20"/>
        <v>150000</v>
      </c>
      <c r="I320" s="23"/>
      <c r="J320" s="158">
        <f>IFERROR(INDEX(単価!D$3:G$16,MATCH(D320,単価!B$3:B$16,0),1+((I320&gt;29)+(I320&gt;59)+(I320&gt;89))*INDEX(単価!A:A,MATCH(D320,単価!B:B,0))),0)</f>
        <v>50000</v>
      </c>
      <c r="K320" s="153" t="str">
        <f>IFERROR(INDEX(単価!C:C,MATCH(D320,単価!B:B,0))&amp;IF(INDEX(単価!A:A,MATCH(D320,単価!B:B,0))=1,"（"&amp;INDEX(単価!D$2:G$2,1,1+(I320&gt;29)+(I320&gt;59)+(I320&gt;89))&amp;"）",""),D320)</f>
        <v>共同生活援助</v>
      </c>
      <c r="L320" s="2">
        <f t="shared" ca="1" si="21"/>
        <v>3295</v>
      </c>
      <c r="M320" s="14">
        <f>IF(OR(ISERROR(FIND(DBCS(検索!C$3),DBCS(B320))),検索!C$3=""),0,1)</f>
        <v>0</v>
      </c>
      <c r="N320" s="15">
        <f>IF(OR(ISERROR(FIND(DBCS(検索!D$3),DBCS(C320))),検索!D$3=""),0,1)</f>
        <v>0</v>
      </c>
      <c r="O320" s="15">
        <f>IF(OR(ISERROR(FIND(検索!E$3,D320)),検索!E$3=""),0,1)</f>
        <v>0</v>
      </c>
      <c r="P320" s="13">
        <f>IF(OR(ISERROR(FIND(検索!F$3,E320)),検索!F$3=""),0,1)</f>
        <v>0</v>
      </c>
      <c r="Q320" s="13">
        <f>IF(OR(ISERROR(FIND(検索!G$3,F320)),検索!G$3=""),0,1)</f>
        <v>0</v>
      </c>
      <c r="R320" s="13">
        <f>IF(OR(検索!J$3="00000",M320&amp;N320&amp;O320&amp;P320&amp;Q320&lt;&gt;検索!J$3),0,1)</f>
        <v>0</v>
      </c>
      <c r="S320" s="13">
        <f t="shared" si="22"/>
        <v>0</v>
      </c>
      <c r="T320" s="14">
        <f>IF(OR(ISERROR(FIND(DBCS(検索!C$5),DBCS(B320))),検索!C$5=""),0,1)</f>
        <v>0</v>
      </c>
      <c r="U320" s="15">
        <f>IF(OR(ISERROR(FIND(DBCS(検索!D$5),DBCS(C320))),検索!D$5=""),0,1)</f>
        <v>0</v>
      </c>
      <c r="V320" s="15">
        <f>IF(OR(ISERROR(FIND(検索!E$5,D320)),検索!E$5=""),0,1)</f>
        <v>0</v>
      </c>
      <c r="W320" s="15">
        <f>IF(OR(ISERROR(FIND(検索!F$5,E320)),検索!F$5=""),0,1)</f>
        <v>0</v>
      </c>
      <c r="X320" s="15">
        <f>IF(OR(ISERROR(FIND(検索!G$5,F320)),検索!G$5=""),0,1)</f>
        <v>0</v>
      </c>
      <c r="Y320" s="13">
        <f>IF(OR(検索!J$5="00000",T320&amp;U320&amp;V320&amp;W320&amp;X320&lt;&gt;検索!J$5),0,1)</f>
        <v>0</v>
      </c>
      <c r="Z320" s="16">
        <f t="shared" si="23"/>
        <v>0</v>
      </c>
      <c r="AA320" s="13">
        <f>IF(OR(ISERROR(FIND(DBCS(検索!C$7),DBCS(B320))),検索!C$7=""),0,1)</f>
        <v>0</v>
      </c>
      <c r="AB320" s="13">
        <f>IF(OR(ISERROR(FIND(DBCS(検索!D$7),DBCS(C320))),検索!D$7=""),0,1)</f>
        <v>0</v>
      </c>
      <c r="AC320" s="13">
        <f>IF(OR(ISERROR(FIND(検索!E$7,D320)),検索!E$7=""),0,1)</f>
        <v>0</v>
      </c>
      <c r="AD320" s="13">
        <f>IF(OR(ISERROR(FIND(検索!F$7,E320)),検索!F$7=""),0,1)</f>
        <v>0</v>
      </c>
      <c r="AE320" s="13">
        <f>IF(OR(ISERROR(FIND(検索!G$7,F320)),検索!G$7=""),0,1)</f>
        <v>0</v>
      </c>
      <c r="AF320" s="15">
        <f>IF(OR(検索!J$7="00000",AA320&amp;AB320&amp;AC320&amp;AD320&amp;AE320&lt;&gt;検索!J$7),0,1)</f>
        <v>0</v>
      </c>
      <c r="AG320" s="16">
        <f t="shared" si="24"/>
        <v>0</v>
      </c>
      <c r="AH320" s="13">
        <f>IF(検索!K$3=0,R320,S320)</f>
        <v>0</v>
      </c>
      <c r="AI320" s="13">
        <f>IF(検索!K$5=0,Y320,Z320)</f>
        <v>0</v>
      </c>
      <c r="AJ320" s="13">
        <f>IF(検索!K$7=0,AF320,AG320)</f>
        <v>0</v>
      </c>
      <c r="AK320" s="20">
        <f>IF(IF(検索!J$5="00000",AH320,IF(検索!K$4=0,AH320+AI320,AH320*AI320)*IF(AND(検索!K$6=1,検索!J$7&lt;&gt;"00000"),AJ320,1)+IF(AND(検索!K$6=0,検索!J$7&lt;&gt;"00000"),AJ320,0))&gt;0,MAX($AK$2:AK319)+1,0)</f>
        <v>0</v>
      </c>
    </row>
    <row r="321" spans="1:37" ht="12.6" customHeight="1" x14ac:dyDescent="0.15">
      <c r="A321" s="9">
        <v>3336</v>
      </c>
      <c r="B321" s="2" t="s">
        <v>1293</v>
      </c>
      <c r="C321" s="2" t="s">
        <v>1294</v>
      </c>
      <c r="D321" s="2" t="s">
        <v>1206</v>
      </c>
      <c r="E321" s="10" t="s">
        <v>90</v>
      </c>
      <c r="F321" s="11" t="s">
        <v>2277</v>
      </c>
      <c r="G321" s="2">
        <v>320</v>
      </c>
      <c r="H321" s="153">
        <f t="shared" si="20"/>
        <v>200000</v>
      </c>
      <c r="I321" s="23"/>
      <c r="J321" s="158">
        <f>IFERROR(INDEX(単価!D$3:G$16,MATCH(D321,単価!B$3:B$16,0),1+((I321&gt;29)+(I321&gt;59)+(I321&gt;89))*INDEX(単価!A:A,MATCH(D321,単価!B:B,0))),0)</f>
        <v>50000</v>
      </c>
      <c r="K321" s="153" t="str">
        <f>IFERROR(INDEX(単価!C:C,MATCH(D321,単価!B:B,0))&amp;IF(INDEX(単価!A:A,MATCH(D321,単価!B:B,0))=1,"（"&amp;INDEX(単価!D$2:G$2,1,1+(I321&gt;29)+(I321&gt;59)+(I321&gt;89))&amp;"）",""),D321)</f>
        <v>共同生活援助</v>
      </c>
      <c r="L321" s="2">
        <f t="shared" ca="1" si="21"/>
        <v>3306</v>
      </c>
      <c r="M321" s="14">
        <f>IF(OR(ISERROR(FIND(DBCS(検索!C$3),DBCS(B321))),検索!C$3=""),0,1)</f>
        <v>0</v>
      </c>
      <c r="N321" s="15">
        <f>IF(OR(ISERROR(FIND(DBCS(検索!D$3),DBCS(C321))),検索!D$3=""),0,1)</f>
        <v>0</v>
      </c>
      <c r="O321" s="15">
        <f>IF(OR(ISERROR(FIND(検索!E$3,D321)),検索!E$3=""),0,1)</f>
        <v>0</v>
      </c>
      <c r="P321" s="13">
        <f>IF(OR(ISERROR(FIND(検索!F$3,E321)),検索!F$3=""),0,1)</f>
        <v>0</v>
      </c>
      <c r="Q321" s="13">
        <f>IF(OR(ISERROR(FIND(検索!G$3,F321)),検索!G$3=""),0,1)</f>
        <v>0</v>
      </c>
      <c r="R321" s="13">
        <f>IF(OR(検索!J$3="00000",M321&amp;N321&amp;O321&amp;P321&amp;Q321&lt;&gt;検索!J$3),0,1)</f>
        <v>0</v>
      </c>
      <c r="S321" s="13">
        <f t="shared" si="22"/>
        <v>0</v>
      </c>
      <c r="T321" s="14">
        <f>IF(OR(ISERROR(FIND(DBCS(検索!C$5),DBCS(B321))),検索!C$5=""),0,1)</f>
        <v>0</v>
      </c>
      <c r="U321" s="15">
        <f>IF(OR(ISERROR(FIND(DBCS(検索!D$5),DBCS(C321))),検索!D$5=""),0,1)</f>
        <v>0</v>
      </c>
      <c r="V321" s="15">
        <f>IF(OR(ISERROR(FIND(検索!E$5,D321)),検索!E$5=""),0,1)</f>
        <v>0</v>
      </c>
      <c r="W321" s="15">
        <f>IF(OR(ISERROR(FIND(検索!F$5,E321)),検索!F$5=""),0,1)</f>
        <v>0</v>
      </c>
      <c r="X321" s="15">
        <f>IF(OR(ISERROR(FIND(検索!G$5,F321)),検索!G$5=""),0,1)</f>
        <v>0</v>
      </c>
      <c r="Y321" s="13">
        <f>IF(OR(検索!J$5="00000",T321&amp;U321&amp;V321&amp;W321&amp;X321&lt;&gt;検索!J$5),0,1)</f>
        <v>0</v>
      </c>
      <c r="Z321" s="16">
        <f t="shared" si="23"/>
        <v>0</v>
      </c>
      <c r="AA321" s="13">
        <f>IF(OR(ISERROR(FIND(DBCS(検索!C$7),DBCS(B321))),検索!C$7=""),0,1)</f>
        <v>0</v>
      </c>
      <c r="AB321" s="13">
        <f>IF(OR(ISERROR(FIND(DBCS(検索!D$7),DBCS(C321))),検索!D$7=""),0,1)</f>
        <v>0</v>
      </c>
      <c r="AC321" s="13">
        <f>IF(OR(ISERROR(FIND(検索!E$7,D321)),検索!E$7=""),0,1)</f>
        <v>0</v>
      </c>
      <c r="AD321" s="13">
        <f>IF(OR(ISERROR(FIND(検索!F$7,E321)),検索!F$7=""),0,1)</f>
        <v>0</v>
      </c>
      <c r="AE321" s="13">
        <f>IF(OR(ISERROR(FIND(検索!G$7,F321)),検索!G$7=""),0,1)</f>
        <v>0</v>
      </c>
      <c r="AF321" s="15">
        <f>IF(OR(検索!J$7="00000",AA321&amp;AB321&amp;AC321&amp;AD321&amp;AE321&lt;&gt;検索!J$7),0,1)</f>
        <v>0</v>
      </c>
      <c r="AG321" s="16">
        <f t="shared" si="24"/>
        <v>0</v>
      </c>
      <c r="AH321" s="13">
        <f>IF(検索!K$3=0,R321,S321)</f>
        <v>0</v>
      </c>
      <c r="AI321" s="13">
        <f>IF(検索!K$5=0,Y321,Z321)</f>
        <v>0</v>
      </c>
      <c r="AJ321" s="13">
        <f>IF(検索!K$7=0,AF321,AG321)</f>
        <v>0</v>
      </c>
      <c r="AK321" s="20">
        <f>IF(IF(検索!J$5="00000",AH321,IF(検索!K$4=0,AH321+AI321,AH321*AI321)*IF(AND(検索!K$6=1,検索!J$7&lt;&gt;"00000"),AJ321,1)+IF(AND(検索!K$6=0,検索!J$7&lt;&gt;"00000"),AJ321,0))&gt;0,MAX($AK$2:AK320)+1,0)</f>
        <v>0</v>
      </c>
    </row>
    <row r="322" spans="1:37" ht="12.6" customHeight="1" x14ac:dyDescent="0.15">
      <c r="A322" s="9">
        <v>3340</v>
      </c>
      <c r="B322" s="2" t="s">
        <v>1293</v>
      </c>
      <c r="C322" s="2" t="s">
        <v>1295</v>
      </c>
      <c r="D322" s="2" t="s">
        <v>1206</v>
      </c>
      <c r="E322" s="10" t="s">
        <v>90</v>
      </c>
      <c r="F322" s="11" t="s">
        <v>2277</v>
      </c>
      <c r="G322" s="2">
        <v>321</v>
      </c>
      <c r="H322" s="153">
        <f t="shared" ref="H322:H385" si="25">SUMIF(B$2:B$1177,B322,J$2:J$1177)</f>
        <v>200000</v>
      </c>
      <c r="I322" s="23"/>
      <c r="J322" s="158">
        <f>IFERROR(INDEX(単価!D$3:G$16,MATCH(D322,単価!B$3:B$16,0),1+((I322&gt;29)+(I322&gt;59)+(I322&gt;89))*INDEX(単価!A:A,MATCH(D322,単価!B:B,0))),0)</f>
        <v>50000</v>
      </c>
      <c r="K322" s="153" t="str">
        <f>IFERROR(INDEX(単価!C:C,MATCH(D322,単価!B:B,0))&amp;IF(INDEX(単価!A:A,MATCH(D322,単価!B:B,0))=1,"（"&amp;INDEX(単価!D$2:G$2,1,1+(I322&gt;29)+(I322&gt;59)+(I322&gt;89))&amp;"）",""),D322)</f>
        <v>共同生活援助</v>
      </c>
      <c r="L322" s="2">
        <f t="shared" ca="1" si="21"/>
        <v>3314</v>
      </c>
      <c r="M322" s="14">
        <f>IF(OR(ISERROR(FIND(DBCS(検索!C$3),DBCS(B322))),検索!C$3=""),0,1)</f>
        <v>0</v>
      </c>
      <c r="N322" s="15">
        <f>IF(OR(ISERROR(FIND(DBCS(検索!D$3),DBCS(C322))),検索!D$3=""),0,1)</f>
        <v>0</v>
      </c>
      <c r="O322" s="15">
        <f>IF(OR(ISERROR(FIND(検索!E$3,D322)),検索!E$3=""),0,1)</f>
        <v>0</v>
      </c>
      <c r="P322" s="13">
        <f>IF(OR(ISERROR(FIND(検索!F$3,E322)),検索!F$3=""),0,1)</f>
        <v>0</v>
      </c>
      <c r="Q322" s="13">
        <f>IF(OR(ISERROR(FIND(検索!G$3,F322)),検索!G$3=""),0,1)</f>
        <v>0</v>
      </c>
      <c r="R322" s="13">
        <f>IF(OR(検索!J$3="00000",M322&amp;N322&amp;O322&amp;P322&amp;Q322&lt;&gt;検索!J$3),0,1)</f>
        <v>0</v>
      </c>
      <c r="S322" s="13">
        <f t="shared" si="22"/>
        <v>0</v>
      </c>
      <c r="T322" s="14">
        <f>IF(OR(ISERROR(FIND(DBCS(検索!C$5),DBCS(B322))),検索!C$5=""),0,1)</f>
        <v>0</v>
      </c>
      <c r="U322" s="15">
        <f>IF(OR(ISERROR(FIND(DBCS(検索!D$5),DBCS(C322))),検索!D$5=""),0,1)</f>
        <v>0</v>
      </c>
      <c r="V322" s="15">
        <f>IF(OR(ISERROR(FIND(検索!E$5,D322)),検索!E$5=""),0,1)</f>
        <v>0</v>
      </c>
      <c r="W322" s="15">
        <f>IF(OR(ISERROR(FIND(検索!F$5,E322)),検索!F$5=""),0,1)</f>
        <v>0</v>
      </c>
      <c r="X322" s="15">
        <f>IF(OR(ISERROR(FIND(検索!G$5,F322)),検索!G$5=""),0,1)</f>
        <v>0</v>
      </c>
      <c r="Y322" s="13">
        <f>IF(OR(検索!J$5="00000",T322&amp;U322&amp;V322&amp;W322&amp;X322&lt;&gt;検索!J$5),0,1)</f>
        <v>0</v>
      </c>
      <c r="Z322" s="16">
        <f t="shared" si="23"/>
        <v>0</v>
      </c>
      <c r="AA322" s="13">
        <f>IF(OR(ISERROR(FIND(DBCS(検索!C$7),DBCS(B322))),検索!C$7=""),0,1)</f>
        <v>0</v>
      </c>
      <c r="AB322" s="13">
        <f>IF(OR(ISERROR(FIND(DBCS(検索!D$7),DBCS(C322))),検索!D$7=""),0,1)</f>
        <v>0</v>
      </c>
      <c r="AC322" s="13">
        <f>IF(OR(ISERROR(FIND(検索!E$7,D322)),検索!E$7=""),0,1)</f>
        <v>0</v>
      </c>
      <c r="AD322" s="13">
        <f>IF(OR(ISERROR(FIND(検索!F$7,E322)),検索!F$7=""),0,1)</f>
        <v>0</v>
      </c>
      <c r="AE322" s="13">
        <f>IF(OR(ISERROR(FIND(検索!G$7,F322)),検索!G$7=""),0,1)</f>
        <v>0</v>
      </c>
      <c r="AF322" s="15">
        <f>IF(OR(検索!J$7="00000",AA322&amp;AB322&amp;AC322&amp;AD322&amp;AE322&lt;&gt;検索!J$7),0,1)</f>
        <v>0</v>
      </c>
      <c r="AG322" s="16">
        <f t="shared" si="24"/>
        <v>0</v>
      </c>
      <c r="AH322" s="13">
        <f>IF(検索!K$3=0,R322,S322)</f>
        <v>0</v>
      </c>
      <c r="AI322" s="13">
        <f>IF(検索!K$5=0,Y322,Z322)</f>
        <v>0</v>
      </c>
      <c r="AJ322" s="13">
        <f>IF(検索!K$7=0,AF322,AG322)</f>
        <v>0</v>
      </c>
      <c r="AK322" s="20">
        <f>IF(IF(検索!J$5="00000",AH322,IF(検索!K$4=0,AH322+AI322,AH322*AI322)*IF(AND(検索!K$6=1,検索!J$7&lt;&gt;"00000"),AJ322,1)+IF(AND(検索!K$6=0,検索!J$7&lt;&gt;"00000"),AJ322,0))&gt;0,MAX($AK$2:AK321)+1,0)</f>
        <v>0</v>
      </c>
    </row>
    <row r="323" spans="1:37" ht="12.6" customHeight="1" x14ac:dyDescent="0.15">
      <c r="A323" s="9">
        <v>3357</v>
      </c>
      <c r="B323" s="2" t="s">
        <v>1296</v>
      </c>
      <c r="C323" s="2" t="s">
        <v>1297</v>
      </c>
      <c r="D323" s="2" t="s">
        <v>1206</v>
      </c>
      <c r="E323" s="10" t="s">
        <v>159</v>
      </c>
      <c r="F323" s="11" t="s">
        <v>2278</v>
      </c>
      <c r="G323" s="2">
        <v>322</v>
      </c>
      <c r="H323" s="153">
        <f t="shared" si="25"/>
        <v>100000</v>
      </c>
      <c r="I323" s="23"/>
      <c r="J323" s="158">
        <f>IFERROR(INDEX(単価!D$3:G$16,MATCH(D323,単価!B$3:B$16,0),1+((I323&gt;29)+(I323&gt;59)+(I323&gt;89))*INDEX(単価!A:A,MATCH(D323,単価!B:B,0))),0)</f>
        <v>50000</v>
      </c>
      <c r="K323" s="153" t="str">
        <f>IFERROR(INDEX(単価!C:C,MATCH(D323,単価!B:B,0))&amp;IF(INDEX(単価!A:A,MATCH(D323,単価!B:B,0))=1,"（"&amp;INDEX(単価!D$2:G$2,1,1+(I323&gt;29)+(I323&gt;59)+(I323&gt;89))&amp;"）",""),D323)</f>
        <v>共同生活援助</v>
      </c>
      <c r="L323" s="2">
        <f t="shared" ref="L323:L386" ca="1" si="26">(G323+10)*10+INT(RAND()*10)</f>
        <v>3325</v>
      </c>
      <c r="M323" s="14">
        <f>IF(OR(ISERROR(FIND(DBCS(検索!C$3),DBCS(B323))),検索!C$3=""),0,1)</f>
        <v>0</v>
      </c>
      <c r="N323" s="15">
        <f>IF(OR(ISERROR(FIND(DBCS(検索!D$3),DBCS(C323))),検索!D$3=""),0,1)</f>
        <v>0</v>
      </c>
      <c r="O323" s="15">
        <f>IF(OR(ISERROR(FIND(検索!E$3,D323)),検索!E$3=""),0,1)</f>
        <v>0</v>
      </c>
      <c r="P323" s="13">
        <f>IF(OR(ISERROR(FIND(検索!F$3,E323)),検索!F$3=""),0,1)</f>
        <v>0</v>
      </c>
      <c r="Q323" s="13">
        <f>IF(OR(ISERROR(FIND(検索!G$3,F323)),検索!G$3=""),0,1)</f>
        <v>0</v>
      </c>
      <c r="R323" s="13">
        <f>IF(OR(検索!J$3="00000",M323&amp;N323&amp;O323&amp;P323&amp;Q323&lt;&gt;検索!J$3),0,1)</f>
        <v>0</v>
      </c>
      <c r="S323" s="13">
        <f t="shared" ref="S323:S386" si="27">IF(SUM(M323:Q323)=0,0,1)</f>
        <v>0</v>
      </c>
      <c r="T323" s="14">
        <f>IF(OR(ISERROR(FIND(DBCS(検索!C$5),DBCS(B323))),検索!C$5=""),0,1)</f>
        <v>0</v>
      </c>
      <c r="U323" s="15">
        <f>IF(OR(ISERROR(FIND(DBCS(検索!D$5),DBCS(C323))),検索!D$5=""),0,1)</f>
        <v>0</v>
      </c>
      <c r="V323" s="15">
        <f>IF(OR(ISERROR(FIND(検索!E$5,D323)),検索!E$5=""),0,1)</f>
        <v>0</v>
      </c>
      <c r="W323" s="15">
        <f>IF(OR(ISERROR(FIND(検索!F$5,E323)),検索!F$5=""),0,1)</f>
        <v>0</v>
      </c>
      <c r="X323" s="15">
        <f>IF(OR(ISERROR(FIND(検索!G$5,F323)),検索!G$5=""),0,1)</f>
        <v>0</v>
      </c>
      <c r="Y323" s="13">
        <f>IF(OR(検索!J$5="00000",T323&amp;U323&amp;V323&amp;W323&amp;X323&lt;&gt;検索!J$5),0,1)</f>
        <v>0</v>
      </c>
      <c r="Z323" s="16">
        <f t="shared" ref="Z323:Z386" si="28">IF(SUM(T323:X323)=0,0,1)</f>
        <v>0</v>
      </c>
      <c r="AA323" s="13">
        <f>IF(OR(ISERROR(FIND(DBCS(検索!C$7),DBCS(B323))),検索!C$7=""),0,1)</f>
        <v>0</v>
      </c>
      <c r="AB323" s="13">
        <f>IF(OR(ISERROR(FIND(DBCS(検索!D$7),DBCS(C323))),検索!D$7=""),0,1)</f>
        <v>0</v>
      </c>
      <c r="AC323" s="13">
        <f>IF(OR(ISERROR(FIND(検索!E$7,D323)),検索!E$7=""),0,1)</f>
        <v>0</v>
      </c>
      <c r="AD323" s="13">
        <f>IF(OR(ISERROR(FIND(検索!F$7,E323)),検索!F$7=""),0,1)</f>
        <v>0</v>
      </c>
      <c r="AE323" s="13">
        <f>IF(OR(ISERROR(FIND(検索!G$7,F323)),検索!G$7=""),0,1)</f>
        <v>0</v>
      </c>
      <c r="AF323" s="15">
        <f>IF(OR(検索!J$7="00000",AA323&amp;AB323&amp;AC323&amp;AD323&amp;AE323&lt;&gt;検索!J$7),0,1)</f>
        <v>0</v>
      </c>
      <c r="AG323" s="16">
        <f t="shared" ref="AG323:AG386" si="29">IF(SUM(AA323:AE323)=0,0,1)</f>
        <v>0</v>
      </c>
      <c r="AH323" s="13">
        <f>IF(検索!K$3=0,R323,S323)</f>
        <v>0</v>
      </c>
      <c r="AI323" s="13">
        <f>IF(検索!K$5=0,Y323,Z323)</f>
        <v>0</v>
      </c>
      <c r="AJ323" s="13">
        <f>IF(検索!K$7=0,AF323,AG323)</f>
        <v>0</v>
      </c>
      <c r="AK323" s="20">
        <f>IF(IF(検索!J$5="00000",AH323,IF(検索!K$4=0,AH323+AI323,AH323*AI323)*IF(AND(検索!K$6=1,検索!J$7&lt;&gt;"00000"),AJ323,1)+IF(AND(検索!K$6=0,検索!J$7&lt;&gt;"00000"),AJ323,0))&gt;0,MAX($AK$2:AK322)+1,0)</f>
        <v>0</v>
      </c>
    </row>
    <row r="324" spans="1:37" ht="12.6" customHeight="1" x14ac:dyDescent="0.15">
      <c r="A324" s="9">
        <v>3363</v>
      </c>
      <c r="B324" s="2" t="s">
        <v>907</v>
      </c>
      <c r="C324" s="2" t="s">
        <v>1298</v>
      </c>
      <c r="D324" s="2" t="s">
        <v>1206</v>
      </c>
      <c r="E324" s="10" t="s">
        <v>58</v>
      </c>
      <c r="F324" s="11" t="s">
        <v>2265</v>
      </c>
      <c r="G324" s="2">
        <v>323</v>
      </c>
      <c r="H324" s="153">
        <f t="shared" si="25"/>
        <v>650000</v>
      </c>
      <c r="I324" s="23"/>
      <c r="J324" s="158">
        <f>IFERROR(INDEX(単価!D$3:G$16,MATCH(D324,単価!B$3:B$16,0),1+((I324&gt;29)+(I324&gt;59)+(I324&gt;89))*INDEX(単価!A:A,MATCH(D324,単価!B:B,0))),0)</f>
        <v>50000</v>
      </c>
      <c r="K324" s="153" t="str">
        <f>IFERROR(INDEX(単価!C:C,MATCH(D324,単価!B:B,0))&amp;IF(INDEX(単価!A:A,MATCH(D324,単価!B:B,0))=1,"（"&amp;INDEX(単価!D$2:G$2,1,1+(I324&gt;29)+(I324&gt;59)+(I324&gt;89))&amp;"）",""),D324)</f>
        <v>共同生活援助</v>
      </c>
      <c r="L324" s="2">
        <f t="shared" ca="1" si="26"/>
        <v>3333</v>
      </c>
      <c r="M324" s="14">
        <f>IF(OR(ISERROR(FIND(DBCS(検索!C$3),DBCS(B324))),検索!C$3=""),0,1)</f>
        <v>0</v>
      </c>
      <c r="N324" s="15">
        <f>IF(OR(ISERROR(FIND(DBCS(検索!D$3),DBCS(C324))),検索!D$3=""),0,1)</f>
        <v>0</v>
      </c>
      <c r="O324" s="15">
        <f>IF(OR(ISERROR(FIND(検索!E$3,D324)),検索!E$3=""),0,1)</f>
        <v>0</v>
      </c>
      <c r="P324" s="13">
        <f>IF(OR(ISERROR(FIND(検索!F$3,E324)),検索!F$3=""),0,1)</f>
        <v>0</v>
      </c>
      <c r="Q324" s="13">
        <f>IF(OR(ISERROR(FIND(検索!G$3,F324)),検索!G$3=""),0,1)</f>
        <v>0</v>
      </c>
      <c r="R324" s="13">
        <f>IF(OR(検索!J$3="00000",M324&amp;N324&amp;O324&amp;P324&amp;Q324&lt;&gt;検索!J$3),0,1)</f>
        <v>0</v>
      </c>
      <c r="S324" s="13">
        <f t="shared" si="27"/>
        <v>0</v>
      </c>
      <c r="T324" s="14">
        <f>IF(OR(ISERROR(FIND(DBCS(検索!C$5),DBCS(B324))),検索!C$5=""),0,1)</f>
        <v>0</v>
      </c>
      <c r="U324" s="15">
        <f>IF(OR(ISERROR(FIND(DBCS(検索!D$5),DBCS(C324))),検索!D$5=""),0,1)</f>
        <v>0</v>
      </c>
      <c r="V324" s="15">
        <f>IF(OR(ISERROR(FIND(検索!E$5,D324)),検索!E$5=""),0,1)</f>
        <v>0</v>
      </c>
      <c r="W324" s="15">
        <f>IF(OR(ISERROR(FIND(検索!F$5,E324)),検索!F$5=""),0,1)</f>
        <v>0</v>
      </c>
      <c r="X324" s="15">
        <f>IF(OR(ISERROR(FIND(検索!G$5,F324)),検索!G$5=""),0,1)</f>
        <v>0</v>
      </c>
      <c r="Y324" s="13">
        <f>IF(OR(検索!J$5="00000",T324&amp;U324&amp;V324&amp;W324&amp;X324&lt;&gt;検索!J$5),0,1)</f>
        <v>0</v>
      </c>
      <c r="Z324" s="16">
        <f t="shared" si="28"/>
        <v>0</v>
      </c>
      <c r="AA324" s="13">
        <f>IF(OR(ISERROR(FIND(DBCS(検索!C$7),DBCS(B324))),検索!C$7=""),0,1)</f>
        <v>0</v>
      </c>
      <c r="AB324" s="13">
        <f>IF(OR(ISERROR(FIND(DBCS(検索!D$7),DBCS(C324))),検索!D$7=""),0,1)</f>
        <v>0</v>
      </c>
      <c r="AC324" s="13">
        <f>IF(OR(ISERROR(FIND(検索!E$7,D324)),検索!E$7=""),0,1)</f>
        <v>0</v>
      </c>
      <c r="AD324" s="13">
        <f>IF(OR(ISERROR(FIND(検索!F$7,E324)),検索!F$7=""),0,1)</f>
        <v>0</v>
      </c>
      <c r="AE324" s="13">
        <f>IF(OR(ISERROR(FIND(検索!G$7,F324)),検索!G$7=""),0,1)</f>
        <v>0</v>
      </c>
      <c r="AF324" s="15">
        <f>IF(OR(検索!J$7="00000",AA324&amp;AB324&amp;AC324&amp;AD324&amp;AE324&lt;&gt;検索!J$7),0,1)</f>
        <v>0</v>
      </c>
      <c r="AG324" s="16">
        <f t="shared" si="29"/>
        <v>0</v>
      </c>
      <c r="AH324" s="13">
        <f>IF(検索!K$3=0,R324,S324)</f>
        <v>0</v>
      </c>
      <c r="AI324" s="13">
        <f>IF(検索!K$5=0,Y324,Z324)</f>
        <v>0</v>
      </c>
      <c r="AJ324" s="13">
        <f>IF(検索!K$7=0,AF324,AG324)</f>
        <v>0</v>
      </c>
      <c r="AK324" s="20">
        <f>IF(IF(検索!J$5="00000",AH324,IF(検索!K$4=0,AH324+AI324,AH324*AI324)*IF(AND(検索!K$6=1,検索!J$7&lt;&gt;"00000"),AJ324,1)+IF(AND(検索!K$6=0,検索!J$7&lt;&gt;"00000"),AJ324,0))&gt;0,MAX($AK$2:AK323)+1,0)</f>
        <v>0</v>
      </c>
    </row>
    <row r="325" spans="1:37" ht="12.6" customHeight="1" x14ac:dyDescent="0.15">
      <c r="A325" s="9">
        <v>3376</v>
      </c>
      <c r="B325" s="2" t="s">
        <v>1296</v>
      </c>
      <c r="C325" s="2" t="s">
        <v>1299</v>
      </c>
      <c r="D325" s="2" t="s">
        <v>1206</v>
      </c>
      <c r="E325" s="10" t="s">
        <v>159</v>
      </c>
      <c r="F325" s="11" t="s">
        <v>2278</v>
      </c>
      <c r="G325" s="2">
        <v>324</v>
      </c>
      <c r="H325" s="153">
        <f t="shared" si="25"/>
        <v>100000</v>
      </c>
      <c r="I325" s="23"/>
      <c r="J325" s="158">
        <f>IFERROR(INDEX(単価!D$3:G$16,MATCH(D325,単価!B$3:B$16,0),1+((I325&gt;29)+(I325&gt;59)+(I325&gt;89))*INDEX(単価!A:A,MATCH(D325,単価!B:B,0))),0)</f>
        <v>50000</v>
      </c>
      <c r="K325" s="153" t="str">
        <f>IFERROR(INDEX(単価!C:C,MATCH(D325,単価!B:B,0))&amp;IF(INDEX(単価!A:A,MATCH(D325,単価!B:B,0))=1,"（"&amp;INDEX(単価!D$2:G$2,1,1+(I325&gt;29)+(I325&gt;59)+(I325&gt;89))&amp;"）",""),D325)</f>
        <v>共同生活援助</v>
      </c>
      <c r="L325" s="2">
        <f t="shared" ca="1" si="26"/>
        <v>3347</v>
      </c>
      <c r="M325" s="14">
        <f>IF(OR(ISERROR(FIND(DBCS(検索!C$3),DBCS(B325))),検索!C$3=""),0,1)</f>
        <v>0</v>
      </c>
      <c r="N325" s="15">
        <f>IF(OR(ISERROR(FIND(DBCS(検索!D$3),DBCS(C325))),検索!D$3=""),0,1)</f>
        <v>0</v>
      </c>
      <c r="O325" s="15">
        <f>IF(OR(ISERROR(FIND(検索!E$3,D325)),検索!E$3=""),0,1)</f>
        <v>0</v>
      </c>
      <c r="P325" s="13">
        <f>IF(OR(ISERROR(FIND(検索!F$3,E325)),検索!F$3=""),0,1)</f>
        <v>0</v>
      </c>
      <c r="Q325" s="13">
        <f>IF(OR(ISERROR(FIND(検索!G$3,F325)),検索!G$3=""),0,1)</f>
        <v>0</v>
      </c>
      <c r="R325" s="13">
        <f>IF(OR(検索!J$3="00000",M325&amp;N325&amp;O325&amp;P325&amp;Q325&lt;&gt;検索!J$3),0,1)</f>
        <v>0</v>
      </c>
      <c r="S325" s="13">
        <f t="shared" si="27"/>
        <v>0</v>
      </c>
      <c r="T325" s="14">
        <f>IF(OR(ISERROR(FIND(DBCS(検索!C$5),DBCS(B325))),検索!C$5=""),0,1)</f>
        <v>0</v>
      </c>
      <c r="U325" s="15">
        <f>IF(OR(ISERROR(FIND(DBCS(検索!D$5),DBCS(C325))),検索!D$5=""),0,1)</f>
        <v>0</v>
      </c>
      <c r="V325" s="15">
        <f>IF(OR(ISERROR(FIND(検索!E$5,D325)),検索!E$5=""),0,1)</f>
        <v>0</v>
      </c>
      <c r="W325" s="15">
        <f>IF(OR(ISERROR(FIND(検索!F$5,E325)),検索!F$5=""),0,1)</f>
        <v>0</v>
      </c>
      <c r="X325" s="15">
        <f>IF(OR(ISERROR(FIND(検索!G$5,F325)),検索!G$5=""),0,1)</f>
        <v>0</v>
      </c>
      <c r="Y325" s="13">
        <f>IF(OR(検索!J$5="00000",T325&amp;U325&amp;V325&amp;W325&amp;X325&lt;&gt;検索!J$5),0,1)</f>
        <v>0</v>
      </c>
      <c r="Z325" s="16">
        <f t="shared" si="28"/>
        <v>0</v>
      </c>
      <c r="AA325" s="13">
        <f>IF(OR(ISERROR(FIND(DBCS(検索!C$7),DBCS(B325))),検索!C$7=""),0,1)</f>
        <v>0</v>
      </c>
      <c r="AB325" s="13">
        <f>IF(OR(ISERROR(FIND(DBCS(検索!D$7),DBCS(C325))),検索!D$7=""),0,1)</f>
        <v>0</v>
      </c>
      <c r="AC325" s="13">
        <f>IF(OR(ISERROR(FIND(検索!E$7,D325)),検索!E$7=""),0,1)</f>
        <v>0</v>
      </c>
      <c r="AD325" s="13">
        <f>IF(OR(ISERROR(FIND(検索!F$7,E325)),検索!F$7=""),0,1)</f>
        <v>0</v>
      </c>
      <c r="AE325" s="13">
        <f>IF(OR(ISERROR(FIND(検索!G$7,F325)),検索!G$7=""),0,1)</f>
        <v>0</v>
      </c>
      <c r="AF325" s="15">
        <f>IF(OR(検索!J$7="00000",AA325&amp;AB325&amp;AC325&amp;AD325&amp;AE325&lt;&gt;検索!J$7),0,1)</f>
        <v>0</v>
      </c>
      <c r="AG325" s="16">
        <f t="shared" si="29"/>
        <v>0</v>
      </c>
      <c r="AH325" s="13">
        <f>IF(検索!K$3=0,R325,S325)</f>
        <v>0</v>
      </c>
      <c r="AI325" s="13">
        <f>IF(検索!K$5=0,Y325,Z325)</f>
        <v>0</v>
      </c>
      <c r="AJ325" s="13">
        <f>IF(検索!K$7=0,AF325,AG325)</f>
        <v>0</v>
      </c>
      <c r="AK325" s="20">
        <f>IF(IF(検索!J$5="00000",AH325,IF(検索!K$4=0,AH325+AI325,AH325*AI325)*IF(AND(検索!K$6=1,検索!J$7&lt;&gt;"00000"),AJ325,1)+IF(AND(検索!K$6=0,検索!J$7&lt;&gt;"00000"),AJ325,0))&gt;0,MAX($AK$2:AK324)+1,0)</f>
        <v>0</v>
      </c>
    </row>
    <row r="326" spans="1:37" ht="12.6" customHeight="1" x14ac:dyDescent="0.15">
      <c r="A326" s="9">
        <v>3381</v>
      </c>
      <c r="B326" s="2" t="s">
        <v>1300</v>
      </c>
      <c r="C326" s="2" t="s">
        <v>1301</v>
      </c>
      <c r="D326" s="2" t="s">
        <v>1206</v>
      </c>
      <c r="E326" s="10" t="s">
        <v>57</v>
      </c>
      <c r="F326" s="11" t="s">
        <v>2279</v>
      </c>
      <c r="G326" s="2">
        <v>325</v>
      </c>
      <c r="H326" s="153">
        <f t="shared" si="25"/>
        <v>100000</v>
      </c>
      <c r="I326" s="23"/>
      <c r="J326" s="158">
        <f>IFERROR(INDEX(単価!D$3:G$16,MATCH(D326,単価!B$3:B$16,0),1+((I326&gt;29)+(I326&gt;59)+(I326&gt;89))*INDEX(単価!A:A,MATCH(D326,単価!B:B,0))),0)</f>
        <v>50000</v>
      </c>
      <c r="K326" s="153" t="str">
        <f>IFERROR(INDEX(単価!C:C,MATCH(D326,単価!B:B,0))&amp;IF(INDEX(単価!A:A,MATCH(D326,単価!B:B,0))=1,"（"&amp;INDEX(単価!D$2:G$2,1,1+(I326&gt;29)+(I326&gt;59)+(I326&gt;89))&amp;"）",""),D326)</f>
        <v>共同生活援助</v>
      </c>
      <c r="L326" s="2">
        <f t="shared" ca="1" si="26"/>
        <v>3352</v>
      </c>
      <c r="M326" s="14">
        <f>IF(OR(ISERROR(FIND(DBCS(検索!C$3),DBCS(B326))),検索!C$3=""),0,1)</f>
        <v>0</v>
      </c>
      <c r="N326" s="15">
        <f>IF(OR(ISERROR(FIND(DBCS(検索!D$3),DBCS(C326))),検索!D$3=""),0,1)</f>
        <v>0</v>
      </c>
      <c r="O326" s="15">
        <f>IF(OR(ISERROR(FIND(検索!E$3,D326)),検索!E$3=""),0,1)</f>
        <v>0</v>
      </c>
      <c r="P326" s="13">
        <f>IF(OR(ISERROR(FIND(検索!F$3,E326)),検索!F$3=""),0,1)</f>
        <v>0</v>
      </c>
      <c r="Q326" s="13">
        <f>IF(OR(ISERROR(FIND(検索!G$3,F326)),検索!G$3=""),0,1)</f>
        <v>0</v>
      </c>
      <c r="R326" s="13">
        <f>IF(OR(検索!J$3="00000",M326&amp;N326&amp;O326&amp;P326&amp;Q326&lt;&gt;検索!J$3),0,1)</f>
        <v>0</v>
      </c>
      <c r="S326" s="13">
        <f t="shared" si="27"/>
        <v>0</v>
      </c>
      <c r="T326" s="14">
        <f>IF(OR(ISERROR(FIND(DBCS(検索!C$5),DBCS(B326))),検索!C$5=""),0,1)</f>
        <v>0</v>
      </c>
      <c r="U326" s="15">
        <f>IF(OR(ISERROR(FIND(DBCS(検索!D$5),DBCS(C326))),検索!D$5=""),0,1)</f>
        <v>0</v>
      </c>
      <c r="V326" s="15">
        <f>IF(OR(ISERROR(FIND(検索!E$5,D326)),検索!E$5=""),0,1)</f>
        <v>0</v>
      </c>
      <c r="W326" s="15">
        <f>IF(OR(ISERROR(FIND(検索!F$5,E326)),検索!F$5=""),0,1)</f>
        <v>0</v>
      </c>
      <c r="X326" s="15">
        <f>IF(OR(ISERROR(FIND(検索!G$5,F326)),検索!G$5=""),0,1)</f>
        <v>0</v>
      </c>
      <c r="Y326" s="13">
        <f>IF(OR(検索!J$5="00000",T326&amp;U326&amp;V326&amp;W326&amp;X326&lt;&gt;検索!J$5),0,1)</f>
        <v>0</v>
      </c>
      <c r="Z326" s="16">
        <f t="shared" si="28"/>
        <v>0</v>
      </c>
      <c r="AA326" s="13">
        <f>IF(OR(ISERROR(FIND(DBCS(検索!C$7),DBCS(B326))),検索!C$7=""),0,1)</f>
        <v>0</v>
      </c>
      <c r="AB326" s="13">
        <f>IF(OR(ISERROR(FIND(DBCS(検索!D$7),DBCS(C326))),検索!D$7=""),0,1)</f>
        <v>0</v>
      </c>
      <c r="AC326" s="13">
        <f>IF(OR(ISERROR(FIND(検索!E$7,D326)),検索!E$7=""),0,1)</f>
        <v>0</v>
      </c>
      <c r="AD326" s="13">
        <f>IF(OR(ISERROR(FIND(検索!F$7,E326)),検索!F$7=""),0,1)</f>
        <v>0</v>
      </c>
      <c r="AE326" s="13">
        <f>IF(OR(ISERROR(FIND(検索!G$7,F326)),検索!G$7=""),0,1)</f>
        <v>0</v>
      </c>
      <c r="AF326" s="15">
        <f>IF(OR(検索!J$7="00000",AA326&amp;AB326&amp;AC326&amp;AD326&amp;AE326&lt;&gt;検索!J$7),0,1)</f>
        <v>0</v>
      </c>
      <c r="AG326" s="16">
        <f t="shared" si="29"/>
        <v>0</v>
      </c>
      <c r="AH326" s="13">
        <f>IF(検索!K$3=0,R326,S326)</f>
        <v>0</v>
      </c>
      <c r="AI326" s="13">
        <f>IF(検索!K$5=0,Y326,Z326)</f>
        <v>0</v>
      </c>
      <c r="AJ326" s="13">
        <f>IF(検索!K$7=0,AF326,AG326)</f>
        <v>0</v>
      </c>
      <c r="AK326" s="20">
        <f>IF(IF(検索!J$5="00000",AH326,IF(検索!K$4=0,AH326+AI326,AH326*AI326)*IF(AND(検索!K$6=1,検索!J$7&lt;&gt;"00000"),AJ326,1)+IF(AND(検索!K$6=0,検索!J$7&lt;&gt;"00000"),AJ326,0))&gt;0,MAX($AK$2:AK325)+1,0)</f>
        <v>0</v>
      </c>
    </row>
    <row r="327" spans="1:37" ht="12.6" customHeight="1" x14ac:dyDescent="0.15">
      <c r="A327" s="9">
        <v>3392</v>
      </c>
      <c r="B327" s="2" t="s">
        <v>1300</v>
      </c>
      <c r="C327" s="2" t="s">
        <v>1302</v>
      </c>
      <c r="D327" s="2" t="s">
        <v>1206</v>
      </c>
      <c r="E327" s="10" t="s">
        <v>57</v>
      </c>
      <c r="F327" s="11" t="s">
        <v>2279</v>
      </c>
      <c r="G327" s="2">
        <v>326</v>
      </c>
      <c r="H327" s="153">
        <f t="shared" si="25"/>
        <v>100000</v>
      </c>
      <c r="I327" s="23"/>
      <c r="J327" s="158">
        <f>IFERROR(INDEX(単価!D$3:G$16,MATCH(D327,単価!B$3:B$16,0),1+((I327&gt;29)+(I327&gt;59)+(I327&gt;89))*INDEX(単価!A:A,MATCH(D327,単価!B:B,0))),0)</f>
        <v>50000</v>
      </c>
      <c r="K327" s="153" t="str">
        <f>IFERROR(INDEX(単価!C:C,MATCH(D327,単価!B:B,0))&amp;IF(INDEX(単価!A:A,MATCH(D327,単価!B:B,0))=1,"（"&amp;INDEX(単価!D$2:G$2,1,1+(I327&gt;29)+(I327&gt;59)+(I327&gt;89))&amp;"）",""),D327)</f>
        <v>共同生活援助</v>
      </c>
      <c r="L327" s="2">
        <f t="shared" ca="1" si="26"/>
        <v>3362</v>
      </c>
      <c r="M327" s="14">
        <f>IF(OR(ISERROR(FIND(DBCS(検索!C$3),DBCS(B327))),検索!C$3=""),0,1)</f>
        <v>0</v>
      </c>
      <c r="N327" s="15">
        <f>IF(OR(ISERROR(FIND(DBCS(検索!D$3),DBCS(C327))),検索!D$3=""),0,1)</f>
        <v>0</v>
      </c>
      <c r="O327" s="15">
        <f>IF(OR(ISERROR(FIND(検索!E$3,D327)),検索!E$3=""),0,1)</f>
        <v>0</v>
      </c>
      <c r="P327" s="13">
        <f>IF(OR(ISERROR(FIND(検索!F$3,E327)),検索!F$3=""),0,1)</f>
        <v>0</v>
      </c>
      <c r="Q327" s="13">
        <f>IF(OR(ISERROR(FIND(検索!G$3,F327)),検索!G$3=""),0,1)</f>
        <v>0</v>
      </c>
      <c r="R327" s="13">
        <f>IF(OR(検索!J$3="00000",M327&amp;N327&amp;O327&amp;P327&amp;Q327&lt;&gt;検索!J$3),0,1)</f>
        <v>0</v>
      </c>
      <c r="S327" s="13">
        <f t="shared" si="27"/>
        <v>0</v>
      </c>
      <c r="T327" s="14">
        <f>IF(OR(ISERROR(FIND(DBCS(検索!C$5),DBCS(B327))),検索!C$5=""),0,1)</f>
        <v>0</v>
      </c>
      <c r="U327" s="15">
        <f>IF(OR(ISERROR(FIND(DBCS(検索!D$5),DBCS(C327))),検索!D$5=""),0,1)</f>
        <v>0</v>
      </c>
      <c r="V327" s="15">
        <f>IF(OR(ISERROR(FIND(検索!E$5,D327)),検索!E$5=""),0,1)</f>
        <v>0</v>
      </c>
      <c r="W327" s="15">
        <f>IF(OR(ISERROR(FIND(検索!F$5,E327)),検索!F$5=""),0,1)</f>
        <v>0</v>
      </c>
      <c r="X327" s="15">
        <f>IF(OR(ISERROR(FIND(検索!G$5,F327)),検索!G$5=""),0,1)</f>
        <v>0</v>
      </c>
      <c r="Y327" s="13">
        <f>IF(OR(検索!J$5="00000",T327&amp;U327&amp;V327&amp;W327&amp;X327&lt;&gt;検索!J$5),0,1)</f>
        <v>0</v>
      </c>
      <c r="Z327" s="16">
        <f t="shared" si="28"/>
        <v>0</v>
      </c>
      <c r="AA327" s="13">
        <f>IF(OR(ISERROR(FIND(DBCS(検索!C$7),DBCS(B327))),検索!C$7=""),0,1)</f>
        <v>0</v>
      </c>
      <c r="AB327" s="13">
        <f>IF(OR(ISERROR(FIND(DBCS(検索!D$7),DBCS(C327))),検索!D$7=""),0,1)</f>
        <v>0</v>
      </c>
      <c r="AC327" s="13">
        <f>IF(OR(ISERROR(FIND(検索!E$7,D327)),検索!E$7=""),0,1)</f>
        <v>0</v>
      </c>
      <c r="AD327" s="13">
        <f>IF(OR(ISERROR(FIND(検索!F$7,E327)),検索!F$7=""),0,1)</f>
        <v>0</v>
      </c>
      <c r="AE327" s="13">
        <f>IF(OR(ISERROR(FIND(検索!G$7,F327)),検索!G$7=""),0,1)</f>
        <v>0</v>
      </c>
      <c r="AF327" s="15">
        <f>IF(OR(検索!J$7="00000",AA327&amp;AB327&amp;AC327&amp;AD327&amp;AE327&lt;&gt;検索!J$7),0,1)</f>
        <v>0</v>
      </c>
      <c r="AG327" s="16">
        <f t="shared" si="29"/>
        <v>0</v>
      </c>
      <c r="AH327" s="13">
        <f>IF(検索!K$3=0,R327,S327)</f>
        <v>0</v>
      </c>
      <c r="AI327" s="13">
        <f>IF(検索!K$5=0,Y327,Z327)</f>
        <v>0</v>
      </c>
      <c r="AJ327" s="13">
        <f>IF(検索!K$7=0,AF327,AG327)</f>
        <v>0</v>
      </c>
      <c r="AK327" s="20">
        <f>IF(IF(検索!J$5="00000",AH327,IF(検索!K$4=0,AH327+AI327,AH327*AI327)*IF(AND(検索!K$6=1,検索!J$7&lt;&gt;"00000"),AJ327,1)+IF(AND(検索!K$6=0,検索!J$7&lt;&gt;"00000"),AJ327,0))&gt;0,MAX($AK$2:AK326)+1,0)</f>
        <v>0</v>
      </c>
    </row>
    <row r="328" spans="1:37" ht="12.6" customHeight="1" x14ac:dyDescent="0.15">
      <c r="A328" s="9">
        <v>3409</v>
      </c>
      <c r="B328" s="2" t="s">
        <v>907</v>
      </c>
      <c r="C328" s="2" t="s">
        <v>1303</v>
      </c>
      <c r="D328" s="2" t="s">
        <v>1206</v>
      </c>
      <c r="E328" s="10" t="s">
        <v>58</v>
      </c>
      <c r="F328" s="11" t="s">
        <v>2265</v>
      </c>
      <c r="G328" s="2">
        <v>327</v>
      </c>
      <c r="H328" s="153">
        <f t="shared" si="25"/>
        <v>650000</v>
      </c>
      <c r="I328" s="23"/>
      <c r="J328" s="158">
        <f>IFERROR(INDEX(単価!D$3:G$16,MATCH(D328,単価!B$3:B$16,0),1+((I328&gt;29)+(I328&gt;59)+(I328&gt;89))*INDEX(単価!A:A,MATCH(D328,単価!B:B,0))),0)</f>
        <v>50000</v>
      </c>
      <c r="K328" s="153" t="str">
        <f>IFERROR(INDEX(単価!C:C,MATCH(D328,単価!B:B,0))&amp;IF(INDEX(単価!A:A,MATCH(D328,単価!B:B,0))=1,"（"&amp;INDEX(単価!D$2:G$2,1,1+(I328&gt;29)+(I328&gt;59)+(I328&gt;89))&amp;"）",""),D328)</f>
        <v>共同生活援助</v>
      </c>
      <c r="L328" s="2">
        <f t="shared" ca="1" si="26"/>
        <v>3376</v>
      </c>
      <c r="M328" s="14">
        <f>IF(OR(ISERROR(FIND(DBCS(検索!C$3),DBCS(B328))),検索!C$3=""),0,1)</f>
        <v>0</v>
      </c>
      <c r="N328" s="15">
        <f>IF(OR(ISERROR(FIND(DBCS(検索!D$3),DBCS(C328))),検索!D$3=""),0,1)</f>
        <v>0</v>
      </c>
      <c r="O328" s="15">
        <f>IF(OR(ISERROR(FIND(検索!E$3,D328)),検索!E$3=""),0,1)</f>
        <v>0</v>
      </c>
      <c r="P328" s="13">
        <f>IF(OR(ISERROR(FIND(検索!F$3,E328)),検索!F$3=""),0,1)</f>
        <v>0</v>
      </c>
      <c r="Q328" s="13">
        <f>IF(OR(ISERROR(FIND(検索!G$3,F328)),検索!G$3=""),0,1)</f>
        <v>0</v>
      </c>
      <c r="R328" s="13">
        <f>IF(OR(検索!J$3="00000",M328&amp;N328&amp;O328&amp;P328&amp;Q328&lt;&gt;検索!J$3),0,1)</f>
        <v>0</v>
      </c>
      <c r="S328" s="13">
        <f t="shared" si="27"/>
        <v>0</v>
      </c>
      <c r="T328" s="14">
        <f>IF(OR(ISERROR(FIND(DBCS(検索!C$5),DBCS(B328))),検索!C$5=""),0,1)</f>
        <v>0</v>
      </c>
      <c r="U328" s="15">
        <f>IF(OR(ISERROR(FIND(DBCS(検索!D$5),DBCS(C328))),検索!D$5=""),0,1)</f>
        <v>0</v>
      </c>
      <c r="V328" s="15">
        <f>IF(OR(ISERROR(FIND(検索!E$5,D328)),検索!E$5=""),0,1)</f>
        <v>0</v>
      </c>
      <c r="W328" s="15">
        <f>IF(OR(ISERROR(FIND(検索!F$5,E328)),検索!F$5=""),0,1)</f>
        <v>0</v>
      </c>
      <c r="X328" s="15">
        <f>IF(OR(ISERROR(FIND(検索!G$5,F328)),検索!G$5=""),0,1)</f>
        <v>0</v>
      </c>
      <c r="Y328" s="13">
        <f>IF(OR(検索!J$5="00000",T328&amp;U328&amp;V328&amp;W328&amp;X328&lt;&gt;検索!J$5),0,1)</f>
        <v>0</v>
      </c>
      <c r="Z328" s="16">
        <f t="shared" si="28"/>
        <v>0</v>
      </c>
      <c r="AA328" s="13">
        <f>IF(OR(ISERROR(FIND(DBCS(検索!C$7),DBCS(B328))),検索!C$7=""),0,1)</f>
        <v>0</v>
      </c>
      <c r="AB328" s="13">
        <f>IF(OR(ISERROR(FIND(DBCS(検索!D$7),DBCS(C328))),検索!D$7=""),0,1)</f>
        <v>0</v>
      </c>
      <c r="AC328" s="13">
        <f>IF(OR(ISERROR(FIND(検索!E$7,D328)),検索!E$7=""),0,1)</f>
        <v>0</v>
      </c>
      <c r="AD328" s="13">
        <f>IF(OR(ISERROR(FIND(検索!F$7,E328)),検索!F$7=""),0,1)</f>
        <v>0</v>
      </c>
      <c r="AE328" s="13">
        <f>IF(OR(ISERROR(FIND(検索!G$7,F328)),検索!G$7=""),0,1)</f>
        <v>0</v>
      </c>
      <c r="AF328" s="15">
        <f>IF(OR(検索!J$7="00000",AA328&amp;AB328&amp;AC328&amp;AD328&amp;AE328&lt;&gt;検索!J$7),0,1)</f>
        <v>0</v>
      </c>
      <c r="AG328" s="16">
        <f t="shared" si="29"/>
        <v>0</v>
      </c>
      <c r="AH328" s="13">
        <f>IF(検索!K$3=0,R328,S328)</f>
        <v>0</v>
      </c>
      <c r="AI328" s="13">
        <f>IF(検索!K$5=0,Y328,Z328)</f>
        <v>0</v>
      </c>
      <c r="AJ328" s="13">
        <f>IF(検索!K$7=0,AF328,AG328)</f>
        <v>0</v>
      </c>
      <c r="AK328" s="20">
        <f>IF(IF(検索!J$5="00000",AH328,IF(検索!K$4=0,AH328+AI328,AH328*AI328)*IF(AND(検索!K$6=1,検索!J$7&lt;&gt;"00000"),AJ328,1)+IF(AND(検索!K$6=0,検索!J$7&lt;&gt;"00000"),AJ328,0))&gt;0,MAX($AK$2:AK327)+1,0)</f>
        <v>0</v>
      </c>
    </row>
    <row r="329" spans="1:37" ht="12.6" customHeight="1" x14ac:dyDescent="0.15">
      <c r="A329" s="9">
        <v>3419</v>
      </c>
      <c r="B329" s="2" t="s">
        <v>1304</v>
      </c>
      <c r="C329" s="2" t="s">
        <v>1305</v>
      </c>
      <c r="D329" s="2" t="s">
        <v>1206</v>
      </c>
      <c r="E329" s="10" t="s">
        <v>2280</v>
      </c>
      <c r="F329" s="11" t="s">
        <v>2281</v>
      </c>
      <c r="G329" s="2">
        <v>328</v>
      </c>
      <c r="H329" s="153">
        <f t="shared" si="25"/>
        <v>100000</v>
      </c>
      <c r="I329" s="23"/>
      <c r="J329" s="158">
        <f>IFERROR(INDEX(単価!D$3:G$16,MATCH(D329,単価!B$3:B$16,0),1+((I329&gt;29)+(I329&gt;59)+(I329&gt;89))*INDEX(単価!A:A,MATCH(D329,単価!B:B,0))),0)</f>
        <v>50000</v>
      </c>
      <c r="K329" s="153" t="str">
        <f>IFERROR(INDEX(単価!C:C,MATCH(D329,単価!B:B,0))&amp;IF(INDEX(単価!A:A,MATCH(D329,単価!B:B,0))=1,"（"&amp;INDEX(単価!D$2:G$2,1,1+(I329&gt;29)+(I329&gt;59)+(I329&gt;89))&amp;"）",""),D329)</f>
        <v>共同生活援助</v>
      </c>
      <c r="L329" s="2">
        <f t="shared" ca="1" si="26"/>
        <v>3380</v>
      </c>
      <c r="M329" s="14">
        <f>IF(OR(ISERROR(FIND(DBCS(検索!C$3),DBCS(B329))),検索!C$3=""),0,1)</f>
        <v>0</v>
      </c>
      <c r="N329" s="15">
        <f>IF(OR(ISERROR(FIND(DBCS(検索!D$3),DBCS(C329))),検索!D$3=""),0,1)</f>
        <v>0</v>
      </c>
      <c r="O329" s="15">
        <f>IF(OR(ISERROR(FIND(検索!E$3,D329)),検索!E$3=""),0,1)</f>
        <v>0</v>
      </c>
      <c r="P329" s="13">
        <f>IF(OR(ISERROR(FIND(検索!F$3,E329)),検索!F$3=""),0,1)</f>
        <v>0</v>
      </c>
      <c r="Q329" s="13">
        <f>IF(OR(ISERROR(FIND(検索!G$3,F329)),検索!G$3=""),0,1)</f>
        <v>0</v>
      </c>
      <c r="R329" s="13">
        <f>IF(OR(検索!J$3="00000",M329&amp;N329&amp;O329&amp;P329&amp;Q329&lt;&gt;検索!J$3),0,1)</f>
        <v>0</v>
      </c>
      <c r="S329" s="13">
        <f t="shared" si="27"/>
        <v>0</v>
      </c>
      <c r="T329" s="14">
        <f>IF(OR(ISERROR(FIND(DBCS(検索!C$5),DBCS(B329))),検索!C$5=""),0,1)</f>
        <v>0</v>
      </c>
      <c r="U329" s="15">
        <f>IF(OR(ISERROR(FIND(DBCS(検索!D$5),DBCS(C329))),検索!D$5=""),0,1)</f>
        <v>0</v>
      </c>
      <c r="V329" s="15">
        <f>IF(OR(ISERROR(FIND(検索!E$5,D329)),検索!E$5=""),0,1)</f>
        <v>0</v>
      </c>
      <c r="W329" s="15">
        <f>IF(OR(ISERROR(FIND(検索!F$5,E329)),検索!F$5=""),0,1)</f>
        <v>0</v>
      </c>
      <c r="X329" s="15">
        <f>IF(OR(ISERROR(FIND(検索!G$5,F329)),検索!G$5=""),0,1)</f>
        <v>0</v>
      </c>
      <c r="Y329" s="13">
        <f>IF(OR(検索!J$5="00000",T329&amp;U329&amp;V329&amp;W329&amp;X329&lt;&gt;検索!J$5),0,1)</f>
        <v>0</v>
      </c>
      <c r="Z329" s="16">
        <f t="shared" si="28"/>
        <v>0</v>
      </c>
      <c r="AA329" s="13">
        <f>IF(OR(ISERROR(FIND(DBCS(検索!C$7),DBCS(B329))),検索!C$7=""),0,1)</f>
        <v>0</v>
      </c>
      <c r="AB329" s="13">
        <f>IF(OR(ISERROR(FIND(DBCS(検索!D$7),DBCS(C329))),検索!D$7=""),0,1)</f>
        <v>0</v>
      </c>
      <c r="AC329" s="13">
        <f>IF(OR(ISERROR(FIND(検索!E$7,D329)),検索!E$7=""),0,1)</f>
        <v>0</v>
      </c>
      <c r="AD329" s="13">
        <f>IF(OR(ISERROR(FIND(検索!F$7,E329)),検索!F$7=""),0,1)</f>
        <v>0</v>
      </c>
      <c r="AE329" s="13">
        <f>IF(OR(ISERROR(FIND(検索!G$7,F329)),検索!G$7=""),0,1)</f>
        <v>0</v>
      </c>
      <c r="AF329" s="15">
        <f>IF(OR(検索!J$7="00000",AA329&amp;AB329&amp;AC329&amp;AD329&amp;AE329&lt;&gt;検索!J$7),0,1)</f>
        <v>0</v>
      </c>
      <c r="AG329" s="16">
        <f t="shared" si="29"/>
        <v>0</v>
      </c>
      <c r="AH329" s="13">
        <f>IF(検索!K$3=0,R329,S329)</f>
        <v>0</v>
      </c>
      <c r="AI329" s="13">
        <f>IF(検索!K$5=0,Y329,Z329)</f>
        <v>0</v>
      </c>
      <c r="AJ329" s="13">
        <f>IF(検索!K$7=0,AF329,AG329)</f>
        <v>0</v>
      </c>
      <c r="AK329" s="20">
        <f>IF(IF(検索!J$5="00000",AH329,IF(検索!K$4=0,AH329+AI329,AH329*AI329)*IF(AND(検索!K$6=1,検索!J$7&lt;&gt;"00000"),AJ329,1)+IF(AND(検索!K$6=0,検索!J$7&lt;&gt;"00000"),AJ329,0))&gt;0,MAX($AK$2:AK328)+1,0)</f>
        <v>0</v>
      </c>
    </row>
    <row r="330" spans="1:37" ht="12.6" customHeight="1" x14ac:dyDescent="0.15">
      <c r="A330" s="9">
        <v>3421</v>
      </c>
      <c r="B330" s="2" t="s">
        <v>1304</v>
      </c>
      <c r="C330" s="2" t="s">
        <v>1306</v>
      </c>
      <c r="D330" s="2" t="s">
        <v>1206</v>
      </c>
      <c r="E330" s="10" t="s">
        <v>2280</v>
      </c>
      <c r="F330" s="11" t="s">
        <v>2281</v>
      </c>
      <c r="G330" s="2">
        <v>329</v>
      </c>
      <c r="H330" s="153">
        <f t="shared" si="25"/>
        <v>100000</v>
      </c>
      <c r="I330" s="23"/>
      <c r="J330" s="158">
        <f>IFERROR(INDEX(単価!D$3:G$16,MATCH(D330,単価!B$3:B$16,0),1+((I330&gt;29)+(I330&gt;59)+(I330&gt;89))*INDEX(単価!A:A,MATCH(D330,単価!B:B,0))),0)</f>
        <v>50000</v>
      </c>
      <c r="K330" s="153" t="str">
        <f>IFERROR(INDEX(単価!C:C,MATCH(D330,単価!B:B,0))&amp;IF(INDEX(単価!A:A,MATCH(D330,単価!B:B,0))=1,"（"&amp;INDEX(単価!D$2:G$2,1,1+(I330&gt;29)+(I330&gt;59)+(I330&gt;89))&amp;"）",""),D330)</f>
        <v>共同生活援助</v>
      </c>
      <c r="L330" s="2">
        <f t="shared" ca="1" si="26"/>
        <v>3394</v>
      </c>
      <c r="M330" s="14">
        <f>IF(OR(ISERROR(FIND(DBCS(検索!C$3),DBCS(B330))),検索!C$3=""),0,1)</f>
        <v>0</v>
      </c>
      <c r="N330" s="15">
        <f>IF(OR(ISERROR(FIND(DBCS(検索!D$3),DBCS(C330))),検索!D$3=""),0,1)</f>
        <v>0</v>
      </c>
      <c r="O330" s="15">
        <f>IF(OR(ISERROR(FIND(検索!E$3,D330)),検索!E$3=""),0,1)</f>
        <v>0</v>
      </c>
      <c r="P330" s="13">
        <f>IF(OR(ISERROR(FIND(検索!F$3,E330)),検索!F$3=""),0,1)</f>
        <v>0</v>
      </c>
      <c r="Q330" s="13">
        <f>IF(OR(ISERROR(FIND(検索!G$3,F330)),検索!G$3=""),0,1)</f>
        <v>0</v>
      </c>
      <c r="R330" s="13">
        <f>IF(OR(検索!J$3="00000",M330&amp;N330&amp;O330&amp;P330&amp;Q330&lt;&gt;検索!J$3),0,1)</f>
        <v>0</v>
      </c>
      <c r="S330" s="13">
        <f t="shared" si="27"/>
        <v>0</v>
      </c>
      <c r="T330" s="14">
        <f>IF(OR(ISERROR(FIND(DBCS(検索!C$5),DBCS(B330))),検索!C$5=""),0,1)</f>
        <v>0</v>
      </c>
      <c r="U330" s="15">
        <f>IF(OR(ISERROR(FIND(DBCS(検索!D$5),DBCS(C330))),検索!D$5=""),0,1)</f>
        <v>0</v>
      </c>
      <c r="V330" s="15">
        <f>IF(OR(ISERROR(FIND(検索!E$5,D330)),検索!E$5=""),0,1)</f>
        <v>0</v>
      </c>
      <c r="W330" s="15">
        <f>IF(OR(ISERROR(FIND(検索!F$5,E330)),検索!F$5=""),0,1)</f>
        <v>0</v>
      </c>
      <c r="X330" s="15">
        <f>IF(OR(ISERROR(FIND(検索!G$5,F330)),検索!G$5=""),0,1)</f>
        <v>0</v>
      </c>
      <c r="Y330" s="13">
        <f>IF(OR(検索!J$5="00000",T330&amp;U330&amp;V330&amp;W330&amp;X330&lt;&gt;検索!J$5),0,1)</f>
        <v>0</v>
      </c>
      <c r="Z330" s="16">
        <f t="shared" si="28"/>
        <v>0</v>
      </c>
      <c r="AA330" s="13">
        <f>IF(OR(ISERROR(FIND(DBCS(検索!C$7),DBCS(B330))),検索!C$7=""),0,1)</f>
        <v>0</v>
      </c>
      <c r="AB330" s="13">
        <f>IF(OR(ISERROR(FIND(DBCS(検索!D$7),DBCS(C330))),検索!D$7=""),0,1)</f>
        <v>0</v>
      </c>
      <c r="AC330" s="13">
        <f>IF(OR(ISERROR(FIND(検索!E$7,D330)),検索!E$7=""),0,1)</f>
        <v>0</v>
      </c>
      <c r="AD330" s="13">
        <f>IF(OR(ISERROR(FIND(検索!F$7,E330)),検索!F$7=""),0,1)</f>
        <v>0</v>
      </c>
      <c r="AE330" s="13">
        <f>IF(OR(ISERROR(FIND(検索!G$7,F330)),検索!G$7=""),0,1)</f>
        <v>0</v>
      </c>
      <c r="AF330" s="15">
        <f>IF(OR(検索!J$7="00000",AA330&amp;AB330&amp;AC330&amp;AD330&amp;AE330&lt;&gt;検索!J$7),0,1)</f>
        <v>0</v>
      </c>
      <c r="AG330" s="16">
        <f t="shared" si="29"/>
        <v>0</v>
      </c>
      <c r="AH330" s="13">
        <f>IF(検索!K$3=0,R330,S330)</f>
        <v>0</v>
      </c>
      <c r="AI330" s="13">
        <f>IF(検索!K$5=0,Y330,Z330)</f>
        <v>0</v>
      </c>
      <c r="AJ330" s="13">
        <f>IF(検索!K$7=0,AF330,AG330)</f>
        <v>0</v>
      </c>
      <c r="AK330" s="20">
        <f>IF(IF(検索!J$5="00000",AH330,IF(検索!K$4=0,AH330+AI330,AH330*AI330)*IF(AND(検索!K$6=1,検索!J$7&lt;&gt;"00000"),AJ330,1)+IF(AND(検索!K$6=0,検索!J$7&lt;&gt;"00000"),AJ330,0))&gt;0,MAX($AK$2:AK329)+1,0)</f>
        <v>0</v>
      </c>
    </row>
    <row r="331" spans="1:37" ht="12.6" customHeight="1" x14ac:dyDescent="0.15">
      <c r="A331" s="9">
        <v>3439</v>
      </c>
      <c r="B331" s="2" t="s">
        <v>1307</v>
      </c>
      <c r="C331" s="2" t="s">
        <v>1308</v>
      </c>
      <c r="D331" s="2" t="s">
        <v>1206</v>
      </c>
      <c r="E331" s="10" t="s">
        <v>150</v>
      </c>
      <c r="F331" s="11" t="s">
        <v>2282</v>
      </c>
      <c r="G331" s="2">
        <v>330</v>
      </c>
      <c r="H331" s="153">
        <f t="shared" si="25"/>
        <v>250000</v>
      </c>
      <c r="I331" s="23"/>
      <c r="J331" s="158">
        <f>IFERROR(INDEX(単価!D$3:G$16,MATCH(D331,単価!B$3:B$16,0),1+((I331&gt;29)+(I331&gt;59)+(I331&gt;89))*INDEX(単価!A:A,MATCH(D331,単価!B:B,0))),0)</f>
        <v>50000</v>
      </c>
      <c r="K331" s="153" t="str">
        <f>IFERROR(INDEX(単価!C:C,MATCH(D331,単価!B:B,0))&amp;IF(INDEX(単価!A:A,MATCH(D331,単価!B:B,0))=1,"（"&amp;INDEX(単価!D$2:G$2,1,1+(I331&gt;29)+(I331&gt;59)+(I331&gt;89))&amp;"）",""),D331)</f>
        <v>共同生活援助</v>
      </c>
      <c r="L331" s="2">
        <f t="shared" ca="1" si="26"/>
        <v>3400</v>
      </c>
      <c r="M331" s="14">
        <f>IF(OR(ISERROR(FIND(DBCS(検索!C$3),DBCS(B331))),検索!C$3=""),0,1)</f>
        <v>0</v>
      </c>
      <c r="N331" s="15">
        <f>IF(OR(ISERROR(FIND(DBCS(検索!D$3),DBCS(C331))),検索!D$3=""),0,1)</f>
        <v>0</v>
      </c>
      <c r="O331" s="15">
        <f>IF(OR(ISERROR(FIND(検索!E$3,D331)),検索!E$3=""),0,1)</f>
        <v>0</v>
      </c>
      <c r="P331" s="13">
        <f>IF(OR(ISERROR(FIND(検索!F$3,E331)),検索!F$3=""),0,1)</f>
        <v>0</v>
      </c>
      <c r="Q331" s="13">
        <f>IF(OR(ISERROR(FIND(検索!G$3,F331)),検索!G$3=""),0,1)</f>
        <v>0</v>
      </c>
      <c r="R331" s="13">
        <f>IF(OR(検索!J$3="00000",M331&amp;N331&amp;O331&amp;P331&amp;Q331&lt;&gt;検索!J$3),0,1)</f>
        <v>0</v>
      </c>
      <c r="S331" s="13">
        <f t="shared" si="27"/>
        <v>0</v>
      </c>
      <c r="T331" s="14">
        <f>IF(OR(ISERROR(FIND(DBCS(検索!C$5),DBCS(B331))),検索!C$5=""),0,1)</f>
        <v>0</v>
      </c>
      <c r="U331" s="15">
        <f>IF(OR(ISERROR(FIND(DBCS(検索!D$5),DBCS(C331))),検索!D$5=""),0,1)</f>
        <v>0</v>
      </c>
      <c r="V331" s="15">
        <f>IF(OR(ISERROR(FIND(検索!E$5,D331)),検索!E$5=""),0,1)</f>
        <v>0</v>
      </c>
      <c r="W331" s="15">
        <f>IF(OR(ISERROR(FIND(検索!F$5,E331)),検索!F$5=""),0,1)</f>
        <v>0</v>
      </c>
      <c r="X331" s="15">
        <f>IF(OR(ISERROR(FIND(検索!G$5,F331)),検索!G$5=""),0,1)</f>
        <v>0</v>
      </c>
      <c r="Y331" s="13">
        <f>IF(OR(検索!J$5="00000",T331&amp;U331&amp;V331&amp;W331&amp;X331&lt;&gt;検索!J$5),0,1)</f>
        <v>0</v>
      </c>
      <c r="Z331" s="16">
        <f t="shared" si="28"/>
        <v>0</v>
      </c>
      <c r="AA331" s="13">
        <f>IF(OR(ISERROR(FIND(DBCS(検索!C$7),DBCS(B331))),検索!C$7=""),0,1)</f>
        <v>0</v>
      </c>
      <c r="AB331" s="13">
        <f>IF(OR(ISERROR(FIND(DBCS(検索!D$7),DBCS(C331))),検索!D$7=""),0,1)</f>
        <v>0</v>
      </c>
      <c r="AC331" s="13">
        <f>IF(OR(ISERROR(FIND(検索!E$7,D331)),検索!E$7=""),0,1)</f>
        <v>0</v>
      </c>
      <c r="AD331" s="13">
        <f>IF(OR(ISERROR(FIND(検索!F$7,E331)),検索!F$7=""),0,1)</f>
        <v>0</v>
      </c>
      <c r="AE331" s="13">
        <f>IF(OR(ISERROR(FIND(検索!G$7,F331)),検索!G$7=""),0,1)</f>
        <v>0</v>
      </c>
      <c r="AF331" s="15">
        <f>IF(OR(検索!J$7="00000",AA331&amp;AB331&amp;AC331&amp;AD331&amp;AE331&lt;&gt;検索!J$7),0,1)</f>
        <v>0</v>
      </c>
      <c r="AG331" s="16">
        <f t="shared" si="29"/>
        <v>0</v>
      </c>
      <c r="AH331" s="13">
        <f>IF(検索!K$3=0,R331,S331)</f>
        <v>0</v>
      </c>
      <c r="AI331" s="13">
        <f>IF(検索!K$5=0,Y331,Z331)</f>
        <v>0</v>
      </c>
      <c r="AJ331" s="13">
        <f>IF(検索!K$7=0,AF331,AG331)</f>
        <v>0</v>
      </c>
      <c r="AK331" s="20">
        <f>IF(IF(検索!J$5="00000",AH331,IF(検索!K$4=0,AH331+AI331,AH331*AI331)*IF(AND(検索!K$6=1,検索!J$7&lt;&gt;"00000"),AJ331,1)+IF(AND(検索!K$6=0,検索!J$7&lt;&gt;"00000"),AJ331,0))&gt;0,MAX($AK$2:AK330)+1,0)</f>
        <v>0</v>
      </c>
    </row>
    <row r="332" spans="1:37" ht="12.6" customHeight="1" x14ac:dyDescent="0.15">
      <c r="A332" s="9">
        <v>3444</v>
      </c>
      <c r="B332" s="2" t="s">
        <v>1307</v>
      </c>
      <c r="C332" s="2" t="s">
        <v>1309</v>
      </c>
      <c r="D332" s="2" t="s">
        <v>1206</v>
      </c>
      <c r="E332" s="10" t="s">
        <v>150</v>
      </c>
      <c r="F332" s="11" t="s">
        <v>2282</v>
      </c>
      <c r="G332" s="2">
        <v>331</v>
      </c>
      <c r="H332" s="153">
        <f t="shared" si="25"/>
        <v>250000</v>
      </c>
      <c r="I332" s="23"/>
      <c r="J332" s="158">
        <f>IFERROR(INDEX(単価!D$3:G$16,MATCH(D332,単価!B$3:B$16,0),1+((I332&gt;29)+(I332&gt;59)+(I332&gt;89))*INDEX(単価!A:A,MATCH(D332,単価!B:B,0))),0)</f>
        <v>50000</v>
      </c>
      <c r="K332" s="153" t="str">
        <f>IFERROR(INDEX(単価!C:C,MATCH(D332,単価!B:B,0))&amp;IF(INDEX(単価!A:A,MATCH(D332,単価!B:B,0))=1,"（"&amp;INDEX(単価!D$2:G$2,1,1+(I332&gt;29)+(I332&gt;59)+(I332&gt;89))&amp;"）",""),D332)</f>
        <v>共同生活援助</v>
      </c>
      <c r="L332" s="2">
        <f t="shared" ca="1" si="26"/>
        <v>3417</v>
      </c>
      <c r="M332" s="14">
        <f>IF(OR(ISERROR(FIND(DBCS(検索!C$3),DBCS(B332))),検索!C$3=""),0,1)</f>
        <v>0</v>
      </c>
      <c r="N332" s="15">
        <f>IF(OR(ISERROR(FIND(DBCS(検索!D$3),DBCS(C332))),検索!D$3=""),0,1)</f>
        <v>0</v>
      </c>
      <c r="O332" s="15">
        <f>IF(OR(ISERROR(FIND(検索!E$3,D332)),検索!E$3=""),0,1)</f>
        <v>0</v>
      </c>
      <c r="P332" s="13">
        <f>IF(OR(ISERROR(FIND(検索!F$3,E332)),検索!F$3=""),0,1)</f>
        <v>0</v>
      </c>
      <c r="Q332" s="13">
        <f>IF(OR(ISERROR(FIND(検索!G$3,F332)),検索!G$3=""),0,1)</f>
        <v>0</v>
      </c>
      <c r="R332" s="13">
        <f>IF(OR(検索!J$3="00000",M332&amp;N332&amp;O332&amp;P332&amp;Q332&lt;&gt;検索!J$3),0,1)</f>
        <v>0</v>
      </c>
      <c r="S332" s="13">
        <f t="shared" si="27"/>
        <v>0</v>
      </c>
      <c r="T332" s="14">
        <f>IF(OR(ISERROR(FIND(DBCS(検索!C$5),DBCS(B332))),検索!C$5=""),0,1)</f>
        <v>0</v>
      </c>
      <c r="U332" s="15">
        <f>IF(OR(ISERROR(FIND(DBCS(検索!D$5),DBCS(C332))),検索!D$5=""),0,1)</f>
        <v>0</v>
      </c>
      <c r="V332" s="15">
        <f>IF(OR(ISERROR(FIND(検索!E$5,D332)),検索!E$5=""),0,1)</f>
        <v>0</v>
      </c>
      <c r="W332" s="15">
        <f>IF(OR(ISERROR(FIND(検索!F$5,E332)),検索!F$5=""),0,1)</f>
        <v>0</v>
      </c>
      <c r="X332" s="15">
        <f>IF(OR(ISERROR(FIND(検索!G$5,F332)),検索!G$5=""),0,1)</f>
        <v>0</v>
      </c>
      <c r="Y332" s="13">
        <f>IF(OR(検索!J$5="00000",T332&amp;U332&amp;V332&amp;W332&amp;X332&lt;&gt;検索!J$5),0,1)</f>
        <v>0</v>
      </c>
      <c r="Z332" s="16">
        <f t="shared" si="28"/>
        <v>0</v>
      </c>
      <c r="AA332" s="13">
        <f>IF(OR(ISERROR(FIND(DBCS(検索!C$7),DBCS(B332))),検索!C$7=""),0,1)</f>
        <v>0</v>
      </c>
      <c r="AB332" s="13">
        <f>IF(OR(ISERROR(FIND(DBCS(検索!D$7),DBCS(C332))),検索!D$7=""),0,1)</f>
        <v>0</v>
      </c>
      <c r="AC332" s="13">
        <f>IF(OR(ISERROR(FIND(検索!E$7,D332)),検索!E$7=""),0,1)</f>
        <v>0</v>
      </c>
      <c r="AD332" s="13">
        <f>IF(OR(ISERROR(FIND(検索!F$7,E332)),検索!F$7=""),0,1)</f>
        <v>0</v>
      </c>
      <c r="AE332" s="13">
        <f>IF(OR(ISERROR(FIND(検索!G$7,F332)),検索!G$7=""),0,1)</f>
        <v>0</v>
      </c>
      <c r="AF332" s="15">
        <f>IF(OR(検索!J$7="00000",AA332&amp;AB332&amp;AC332&amp;AD332&amp;AE332&lt;&gt;検索!J$7),0,1)</f>
        <v>0</v>
      </c>
      <c r="AG332" s="16">
        <f t="shared" si="29"/>
        <v>0</v>
      </c>
      <c r="AH332" s="13">
        <f>IF(検索!K$3=0,R332,S332)</f>
        <v>0</v>
      </c>
      <c r="AI332" s="13">
        <f>IF(検索!K$5=0,Y332,Z332)</f>
        <v>0</v>
      </c>
      <c r="AJ332" s="13">
        <f>IF(検索!K$7=0,AF332,AG332)</f>
        <v>0</v>
      </c>
      <c r="AK332" s="20">
        <f>IF(IF(検索!J$5="00000",AH332,IF(検索!K$4=0,AH332+AI332,AH332*AI332)*IF(AND(検索!K$6=1,検索!J$7&lt;&gt;"00000"),AJ332,1)+IF(AND(検索!K$6=0,検索!J$7&lt;&gt;"00000"),AJ332,0))&gt;0,MAX($AK$2:AK331)+1,0)</f>
        <v>0</v>
      </c>
    </row>
    <row r="333" spans="1:37" ht="12.6" customHeight="1" x14ac:dyDescent="0.15">
      <c r="A333" s="9">
        <v>3454</v>
      </c>
      <c r="B333" s="2" t="s">
        <v>1307</v>
      </c>
      <c r="C333" s="2" t="s">
        <v>1310</v>
      </c>
      <c r="D333" s="2" t="s">
        <v>1206</v>
      </c>
      <c r="E333" s="10" t="s">
        <v>150</v>
      </c>
      <c r="F333" s="11" t="s">
        <v>2282</v>
      </c>
      <c r="G333" s="2">
        <v>332</v>
      </c>
      <c r="H333" s="153">
        <f t="shared" si="25"/>
        <v>250000</v>
      </c>
      <c r="I333" s="23"/>
      <c r="J333" s="158">
        <f>IFERROR(INDEX(単価!D$3:G$16,MATCH(D333,単価!B$3:B$16,0),1+((I333&gt;29)+(I333&gt;59)+(I333&gt;89))*INDEX(単価!A:A,MATCH(D333,単価!B:B,0))),0)</f>
        <v>50000</v>
      </c>
      <c r="K333" s="153" t="str">
        <f>IFERROR(INDEX(単価!C:C,MATCH(D333,単価!B:B,0))&amp;IF(INDEX(単価!A:A,MATCH(D333,単価!B:B,0))=1,"（"&amp;INDEX(単価!D$2:G$2,1,1+(I333&gt;29)+(I333&gt;59)+(I333&gt;89))&amp;"）",""),D333)</f>
        <v>共同生活援助</v>
      </c>
      <c r="L333" s="2">
        <f t="shared" ca="1" si="26"/>
        <v>3422</v>
      </c>
      <c r="M333" s="14">
        <f>IF(OR(ISERROR(FIND(DBCS(検索!C$3),DBCS(B333))),検索!C$3=""),0,1)</f>
        <v>0</v>
      </c>
      <c r="N333" s="15">
        <f>IF(OR(ISERROR(FIND(DBCS(検索!D$3),DBCS(C333))),検索!D$3=""),0,1)</f>
        <v>0</v>
      </c>
      <c r="O333" s="15">
        <f>IF(OR(ISERROR(FIND(検索!E$3,D333)),検索!E$3=""),0,1)</f>
        <v>0</v>
      </c>
      <c r="P333" s="13">
        <f>IF(OR(ISERROR(FIND(検索!F$3,E333)),検索!F$3=""),0,1)</f>
        <v>0</v>
      </c>
      <c r="Q333" s="13">
        <f>IF(OR(ISERROR(FIND(検索!G$3,F333)),検索!G$3=""),0,1)</f>
        <v>0</v>
      </c>
      <c r="R333" s="13">
        <f>IF(OR(検索!J$3="00000",M333&amp;N333&amp;O333&amp;P333&amp;Q333&lt;&gt;検索!J$3),0,1)</f>
        <v>0</v>
      </c>
      <c r="S333" s="13">
        <f t="shared" si="27"/>
        <v>0</v>
      </c>
      <c r="T333" s="14">
        <f>IF(OR(ISERROR(FIND(DBCS(検索!C$5),DBCS(B333))),検索!C$5=""),0,1)</f>
        <v>0</v>
      </c>
      <c r="U333" s="15">
        <f>IF(OR(ISERROR(FIND(DBCS(検索!D$5),DBCS(C333))),検索!D$5=""),0,1)</f>
        <v>0</v>
      </c>
      <c r="V333" s="15">
        <f>IF(OR(ISERROR(FIND(検索!E$5,D333)),検索!E$5=""),0,1)</f>
        <v>0</v>
      </c>
      <c r="W333" s="15">
        <f>IF(OR(ISERROR(FIND(検索!F$5,E333)),検索!F$5=""),0,1)</f>
        <v>0</v>
      </c>
      <c r="X333" s="15">
        <f>IF(OR(ISERROR(FIND(検索!G$5,F333)),検索!G$5=""),0,1)</f>
        <v>0</v>
      </c>
      <c r="Y333" s="13">
        <f>IF(OR(検索!J$5="00000",T333&amp;U333&amp;V333&amp;W333&amp;X333&lt;&gt;検索!J$5),0,1)</f>
        <v>0</v>
      </c>
      <c r="Z333" s="16">
        <f t="shared" si="28"/>
        <v>0</v>
      </c>
      <c r="AA333" s="13">
        <f>IF(OR(ISERROR(FIND(DBCS(検索!C$7),DBCS(B333))),検索!C$7=""),0,1)</f>
        <v>0</v>
      </c>
      <c r="AB333" s="13">
        <f>IF(OR(ISERROR(FIND(DBCS(検索!D$7),DBCS(C333))),検索!D$7=""),0,1)</f>
        <v>0</v>
      </c>
      <c r="AC333" s="13">
        <f>IF(OR(ISERROR(FIND(検索!E$7,D333)),検索!E$7=""),0,1)</f>
        <v>0</v>
      </c>
      <c r="AD333" s="13">
        <f>IF(OR(ISERROR(FIND(検索!F$7,E333)),検索!F$7=""),0,1)</f>
        <v>0</v>
      </c>
      <c r="AE333" s="13">
        <f>IF(OR(ISERROR(FIND(検索!G$7,F333)),検索!G$7=""),0,1)</f>
        <v>0</v>
      </c>
      <c r="AF333" s="15">
        <f>IF(OR(検索!J$7="00000",AA333&amp;AB333&amp;AC333&amp;AD333&amp;AE333&lt;&gt;検索!J$7),0,1)</f>
        <v>0</v>
      </c>
      <c r="AG333" s="16">
        <f t="shared" si="29"/>
        <v>0</v>
      </c>
      <c r="AH333" s="13">
        <f>IF(検索!K$3=0,R333,S333)</f>
        <v>0</v>
      </c>
      <c r="AI333" s="13">
        <f>IF(検索!K$5=0,Y333,Z333)</f>
        <v>0</v>
      </c>
      <c r="AJ333" s="13">
        <f>IF(検索!K$7=0,AF333,AG333)</f>
        <v>0</v>
      </c>
      <c r="AK333" s="20">
        <f>IF(IF(検索!J$5="00000",AH333,IF(検索!K$4=0,AH333+AI333,AH333*AI333)*IF(AND(検索!K$6=1,検索!J$7&lt;&gt;"00000"),AJ333,1)+IF(AND(検索!K$6=0,検索!J$7&lt;&gt;"00000"),AJ333,0))&gt;0,MAX($AK$2:AK332)+1,0)</f>
        <v>0</v>
      </c>
    </row>
    <row r="334" spans="1:37" ht="12.6" customHeight="1" x14ac:dyDescent="0.15">
      <c r="A334" s="9">
        <v>3469</v>
      </c>
      <c r="B334" s="2" t="s">
        <v>1282</v>
      </c>
      <c r="C334" s="2" t="s">
        <v>1311</v>
      </c>
      <c r="D334" s="2" t="s">
        <v>1206</v>
      </c>
      <c r="E334" s="10" t="s">
        <v>432</v>
      </c>
      <c r="F334" s="11" t="s">
        <v>2272</v>
      </c>
      <c r="G334" s="2">
        <v>333</v>
      </c>
      <c r="H334" s="153">
        <f t="shared" si="25"/>
        <v>250000</v>
      </c>
      <c r="I334" s="23"/>
      <c r="J334" s="158">
        <f>IFERROR(INDEX(単価!D$3:G$16,MATCH(D334,単価!B$3:B$16,0),1+((I334&gt;29)+(I334&gt;59)+(I334&gt;89))*INDEX(単価!A:A,MATCH(D334,単価!B:B,0))),0)</f>
        <v>50000</v>
      </c>
      <c r="K334" s="153" t="str">
        <f>IFERROR(INDEX(単価!C:C,MATCH(D334,単価!B:B,0))&amp;IF(INDEX(単価!A:A,MATCH(D334,単価!B:B,0))=1,"（"&amp;INDEX(単価!D$2:G$2,1,1+(I334&gt;29)+(I334&gt;59)+(I334&gt;89))&amp;"）",""),D334)</f>
        <v>共同生活援助</v>
      </c>
      <c r="L334" s="2">
        <f t="shared" ca="1" si="26"/>
        <v>3437</v>
      </c>
      <c r="M334" s="14">
        <f>IF(OR(ISERROR(FIND(DBCS(検索!C$3),DBCS(B334))),検索!C$3=""),0,1)</f>
        <v>0</v>
      </c>
      <c r="N334" s="15">
        <f>IF(OR(ISERROR(FIND(DBCS(検索!D$3),DBCS(C334))),検索!D$3=""),0,1)</f>
        <v>0</v>
      </c>
      <c r="O334" s="15">
        <f>IF(OR(ISERROR(FIND(検索!E$3,D334)),検索!E$3=""),0,1)</f>
        <v>0</v>
      </c>
      <c r="P334" s="13">
        <f>IF(OR(ISERROR(FIND(検索!F$3,E334)),検索!F$3=""),0,1)</f>
        <v>0</v>
      </c>
      <c r="Q334" s="13">
        <f>IF(OR(ISERROR(FIND(検索!G$3,F334)),検索!G$3=""),0,1)</f>
        <v>0</v>
      </c>
      <c r="R334" s="13">
        <f>IF(OR(検索!J$3="00000",M334&amp;N334&amp;O334&amp;P334&amp;Q334&lt;&gt;検索!J$3),0,1)</f>
        <v>0</v>
      </c>
      <c r="S334" s="13">
        <f t="shared" si="27"/>
        <v>0</v>
      </c>
      <c r="T334" s="14">
        <f>IF(OR(ISERROR(FIND(DBCS(検索!C$5),DBCS(B334))),検索!C$5=""),0,1)</f>
        <v>0</v>
      </c>
      <c r="U334" s="15">
        <f>IF(OR(ISERROR(FIND(DBCS(検索!D$5),DBCS(C334))),検索!D$5=""),0,1)</f>
        <v>0</v>
      </c>
      <c r="V334" s="15">
        <f>IF(OR(ISERROR(FIND(検索!E$5,D334)),検索!E$5=""),0,1)</f>
        <v>0</v>
      </c>
      <c r="W334" s="15">
        <f>IF(OR(ISERROR(FIND(検索!F$5,E334)),検索!F$5=""),0,1)</f>
        <v>0</v>
      </c>
      <c r="X334" s="15">
        <f>IF(OR(ISERROR(FIND(検索!G$5,F334)),検索!G$5=""),0,1)</f>
        <v>0</v>
      </c>
      <c r="Y334" s="13">
        <f>IF(OR(検索!J$5="00000",T334&amp;U334&amp;V334&amp;W334&amp;X334&lt;&gt;検索!J$5),0,1)</f>
        <v>0</v>
      </c>
      <c r="Z334" s="16">
        <f t="shared" si="28"/>
        <v>0</v>
      </c>
      <c r="AA334" s="13">
        <f>IF(OR(ISERROR(FIND(DBCS(検索!C$7),DBCS(B334))),検索!C$7=""),0,1)</f>
        <v>0</v>
      </c>
      <c r="AB334" s="13">
        <f>IF(OR(ISERROR(FIND(DBCS(検索!D$7),DBCS(C334))),検索!D$7=""),0,1)</f>
        <v>0</v>
      </c>
      <c r="AC334" s="13">
        <f>IF(OR(ISERROR(FIND(検索!E$7,D334)),検索!E$7=""),0,1)</f>
        <v>0</v>
      </c>
      <c r="AD334" s="13">
        <f>IF(OR(ISERROR(FIND(検索!F$7,E334)),検索!F$7=""),0,1)</f>
        <v>0</v>
      </c>
      <c r="AE334" s="13">
        <f>IF(OR(ISERROR(FIND(検索!G$7,F334)),検索!G$7=""),0,1)</f>
        <v>0</v>
      </c>
      <c r="AF334" s="15">
        <f>IF(OR(検索!J$7="00000",AA334&amp;AB334&amp;AC334&amp;AD334&amp;AE334&lt;&gt;検索!J$7),0,1)</f>
        <v>0</v>
      </c>
      <c r="AG334" s="16">
        <f t="shared" si="29"/>
        <v>0</v>
      </c>
      <c r="AH334" s="13">
        <f>IF(検索!K$3=0,R334,S334)</f>
        <v>0</v>
      </c>
      <c r="AI334" s="13">
        <f>IF(検索!K$5=0,Y334,Z334)</f>
        <v>0</v>
      </c>
      <c r="AJ334" s="13">
        <f>IF(検索!K$7=0,AF334,AG334)</f>
        <v>0</v>
      </c>
      <c r="AK334" s="20">
        <f>IF(IF(検索!J$5="00000",AH334,IF(検索!K$4=0,AH334+AI334,AH334*AI334)*IF(AND(検索!K$6=1,検索!J$7&lt;&gt;"00000"),AJ334,1)+IF(AND(検索!K$6=0,検索!J$7&lt;&gt;"00000"),AJ334,0))&gt;0,MAX($AK$2:AK333)+1,0)</f>
        <v>0</v>
      </c>
    </row>
    <row r="335" spans="1:37" ht="12.6" customHeight="1" x14ac:dyDescent="0.15">
      <c r="A335" s="9">
        <v>3470</v>
      </c>
      <c r="B335" s="2" t="s">
        <v>1312</v>
      </c>
      <c r="C335" s="2" t="s">
        <v>1313</v>
      </c>
      <c r="D335" s="2" t="s">
        <v>1206</v>
      </c>
      <c r="E335" s="10" t="s">
        <v>150</v>
      </c>
      <c r="F335" s="11" t="s">
        <v>2283</v>
      </c>
      <c r="G335" s="2">
        <v>334</v>
      </c>
      <c r="H335" s="153">
        <f t="shared" si="25"/>
        <v>100000</v>
      </c>
      <c r="I335" s="23"/>
      <c r="J335" s="158">
        <f>IFERROR(INDEX(単価!D$3:G$16,MATCH(D335,単価!B$3:B$16,0),1+((I335&gt;29)+(I335&gt;59)+(I335&gt;89))*INDEX(単価!A:A,MATCH(D335,単価!B:B,0))),0)</f>
        <v>50000</v>
      </c>
      <c r="K335" s="153" t="str">
        <f>IFERROR(INDEX(単価!C:C,MATCH(D335,単価!B:B,0))&amp;IF(INDEX(単価!A:A,MATCH(D335,単価!B:B,0))=1,"（"&amp;INDEX(単価!D$2:G$2,1,1+(I335&gt;29)+(I335&gt;59)+(I335&gt;89))&amp;"）",""),D335)</f>
        <v>共同生活援助</v>
      </c>
      <c r="L335" s="2">
        <f t="shared" ca="1" si="26"/>
        <v>3449</v>
      </c>
      <c r="M335" s="14">
        <f>IF(OR(ISERROR(FIND(DBCS(検索!C$3),DBCS(B335))),検索!C$3=""),0,1)</f>
        <v>0</v>
      </c>
      <c r="N335" s="15">
        <f>IF(OR(ISERROR(FIND(DBCS(検索!D$3),DBCS(C335))),検索!D$3=""),0,1)</f>
        <v>0</v>
      </c>
      <c r="O335" s="15">
        <f>IF(OR(ISERROR(FIND(検索!E$3,D335)),検索!E$3=""),0,1)</f>
        <v>0</v>
      </c>
      <c r="P335" s="13">
        <f>IF(OR(ISERROR(FIND(検索!F$3,E335)),検索!F$3=""),0,1)</f>
        <v>0</v>
      </c>
      <c r="Q335" s="13">
        <f>IF(OR(ISERROR(FIND(検索!G$3,F335)),検索!G$3=""),0,1)</f>
        <v>0</v>
      </c>
      <c r="R335" s="13">
        <f>IF(OR(検索!J$3="00000",M335&amp;N335&amp;O335&amp;P335&amp;Q335&lt;&gt;検索!J$3),0,1)</f>
        <v>0</v>
      </c>
      <c r="S335" s="13">
        <f t="shared" si="27"/>
        <v>0</v>
      </c>
      <c r="T335" s="14">
        <f>IF(OR(ISERROR(FIND(DBCS(検索!C$5),DBCS(B335))),検索!C$5=""),0,1)</f>
        <v>0</v>
      </c>
      <c r="U335" s="15">
        <f>IF(OR(ISERROR(FIND(DBCS(検索!D$5),DBCS(C335))),検索!D$5=""),0,1)</f>
        <v>0</v>
      </c>
      <c r="V335" s="15">
        <f>IF(OR(ISERROR(FIND(検索!E$5,D335)),検索!E$5=""),0,1)</f>
        <v>0</v>
      </c>
      <c r="W335" s="15">
        <f>IF(OR(ISERROR(FIND(検索!F$5,E335)),検索!F$5=""),0,1)</f>
        <v>0</v>
      </c>
      <c r="X335" s="15">
        <f>IF(OR(ISERROR(FIND(検索!G$5,F335)),検索!G$5=""),0,1)</f>
        <v>0</v>
      </c>
      <c r="Y335" s="13">
        <f>IF(OR(検索!J$5="00000",T335&amp;U335&amp;V335&amp;W335&amp;X335&lt;&gt;検索!J$5),0,1)</f>
        <v>0</v>
      </c>
      <c r="Z335" s="16">
        <f t="shared" si="28"/>
        <v>0</v>
      </c>
      <c r="AA335" s="13">
        <f>IF(OR(ISERROR(FIND(DBCS(検索!C$7),DBCS(B335))),検索!C$7=""),0,1)</f>
        <v>0</v>
      </c>
      <c r="AB335" s="13">
        <f>IF(OR(ISERROR(FIND(DBCS(検索!D$7),DBCS(C335))),検索!D$7=""),0,1)</f>
        <v>0</v>
      </c>
      <c r="AC335" s="13">
        <f>IF(OR(ISERROR(FIND(検索!E$7,D335)),検索!E$7=""),0,1)</f>
        <v>0</v>
      </c>
      <c r="AD335" s="13">
        <f>IF(OR(ISERROR(FIND(検索!F$7,E335)),検索!F$7=""),0,1)</f>
        <v>0</v>
      </c>
      <c r="AE335" s="13">
        <f>IF(OR(ISERROR(FIND(検索!G$7,F335)),検索!G$7=""),0,1)</f>
        <v>0</v>
      </c>
      <c r="AF335" s="15">
        <f>IF(OR(検索!J$7="00000",AA335&amp;AB335&amp;AC335&amp;AD335&amp;AE335&lt;&gt;検索!J$7),0,1)</f>
        <v>0</v>
      </c>
      <c r="AG335" s="16">
        <f t="shared" si="29"/>
        <v>0</v>
      </c>
      <c r="AH335" s="13">
        <f>IF(検索!K$3=0,R335,S335)</f>
        <v>0</v>
      </c>
      <c r="AI335" s="13">
        <f>IF(検索!K$5=0,Y335,Z335)</f>
        <v>0</v>
      </c>
      <c r="AJ335" s="13">
        <f>IF(検索!K$7=0,AF335,AG335)</f>
        <v>0</v>
      </c>
      <c r="AK335" s="20">
        <f>IF(IF(検索!J$5="00000",AH335,IF(検索!K$4=0,AH335+AI335,AH335*AI335)*IF(AND(検索!K$6=1,検索!J$7&lt;&gt;"00000"),AJ335,1)+IF(AND(検索!K$6=0,検索!J$7&lt;&gt;"00000"),AJ335,0))&gt;0,MAX($AK$2:AK334)+1,0)</f>
        <v>0</v>
      </c>
    </row>
    <row r="336" spans="1:37" ht="12.6" customHeight="1" x14ac:dyDescent="0.15">
      <c r="A336" s="9">
        <v>3483</v>
      </c>
      <c r="B336" s="2" t="s">
        <v>1312</v>
      </c>
      <c r="C336" s="2" t="s">
        <v>1314</v>
      </c>
      <c r="D336" s="2" t="s">
        <v>1206</v>
      </c>
      <c r="E336" s="10" t="s">
        <v>150</v>
      </c>
      <c r="F336" s="11" t="s">
        <v>2283</v>
      </c>
      <c r="G336" s="2">
        <v>335</v>
      </c>
      <c r="H336" s="153">
        <f t="shared" si="25"/>
        <v>100000</v>
      </c>
      <c r="I336" s="23"/>
      <c r="J336" s="158">
        <f>IFERROR(INDEX(単価!D$3:G$16,MATCH(D336,単価!B$3:B$16,0),1+((I336&gt;29)+(I336&gt;59)+(I336&gt;89))*INDEX(単価!A:A,MATCH(D336,単価!B:B,0))),0)</f>
        <v>50000</v>
      </c>
      <c r="K336" s="153" t="str">
        <f>IFERROR(INDEX(単価!C:C,MATCH(D336,単価!B:B,0))&amp;IF(INDEX(単価!A:A,MATCH(D336,単価!B:B,0))=1,"（"&amp;INDEX(単価!D$2:G$2,1,1+(I336&gt;29)+(I336&gt;59)+(I336&gt;89))&amp;"）",""),D336)</f>
        <v>共同生活援助</v>
      </c>
      <c r="L336" s="2">
        <f t="shared" ca="1" si="26"/>
        <v>3454</v>
      </c>
      <c r="M336" s="14">
        <f>IF(OR(ISERROR(FIND(DBCS(検索!C$3),DBCS(B336))),検索!C$3=""),0,1)</f>
        <v>0</v>
      </c>
      <c r="N336" s="15">
        <f>IF(OR(ISERROR(FIND(DBCS(検索!D$3),DBCS(C336))),検索!D$3=""),0,1)</f>
        <v>0</v>
      </c>
      <c r="O336" s="15">
        <f>IF(OR(ISERROR(FIND(検索!E$3,D336)),検索!E$3=""),0,1)</f>
        <v>0</v>
      </c>
      <c r="P336" s="13">
        <f>IF(OR(ISERROR(FIND(検索!F$3,E336)),検索!F$3=""),0,1)</f>
        <v>0</v>
      </c>
      <c r="Q336" s="13">
        <f>IF(OR(ISERROR(FIND(検索!G$3,F336)),検索!G$3=""),0,1)</f>
        <v>0</v>
      </c>
      <c r="R336" s="13">
        <f>IF(OR(検索!J$3="00000",M336&amp;N336&amp;O336&amp;P336&amp;Q336&lt;&gt;検索!J$3),0,1)</f>
        <v>0</v>
      </c>
      <c r="S336" s="13">
        <f t="shared" si="27"/>
        <v>0</v>
      </c>
      <c r="T336" s="14">
        <f>IF(OR(ISERROR(FIND(DBCS(検索!C$5),DBCS(B336))),検索!C$5=""),0,1)</f>
        <v>0</v>
      </c>
      <c r="U336" s="15">
        <f>IF(OR(ISERROR(FIND(DBCS(検索!D$5),DBCS(C336))),検索!D$5=""),0,1)</f>
        <v>0</v>
      </c>
      <c r="V336" s="15">
        <f>IF(OR(ISERROR(FIND(検索!E$5,D336)),検索!E$5=""),0,1)</f>
        <v>0</v>
      </c>
      <c r="W336" s="15">
        <f>IF(OR(ISERROR(FIND(検索!F$5,E336)),検索!F$5=""),0,1)</f>
        <v>0</v>
      </c>
      <c r="X336" s="15">
        <f>IF(OR(ISERROR(FIND(検索!G$5,F336)),検索!G$5=""),0,1)</f>
        <v>0</v>
      </c>
      <c r="Y336" s="13">
        <f>IF(OR(検索!J$5="00000",T336&amp;U336&amp;V336&amp;W336&amp;X336&lt;&gt;検索!J$5),0,1)</f>
        <v>0</v>
      </c>
      <c r="Z336" s="16">
        <f t="shared" si="28"/>
        <v>0</v>
      </c>
      <c r="AA336" s="13">
        <f>IF(OR(ISERROR(FIND(DBCS(検索!C$7),DBCS(B336))),検索!C$7=""),0,1)</f>
        <v>0</v>
      </c>
      <c r="AB336" s="13">
        <f>IF(OR(ISERROR(FIND(DBCS(検索!D$7),DBCS(C336))),検索!D$7=""),0,1)</f>
        <v>0</v>
      </c>
      <c r="AC336" s="13">
        <f>IF(OR(ISERROR(FIND(検索!E$7,D336)),検索!E$7=""),0,1)</f>
        <v>0</v>
      </c>
      <c r="AD336" s="13">
        <f>IF(OR(ISERROR(FIND(検索!F$7,E336)),検索!F$7=""),0,1)</f>
        <v>0</v>
      </c>
      <c r="AE336" s="13">
        <f>IF(OR(ISERROR(FIND(検索!G$7,F336)),検索!G$7=""),0,1)</f>
        <v>0</v>
      </c>
      <c r="AF336" s="15">
        <f>IF(OR(検索!J$7="00000",AA336&amp;AB336&amp;AC336&amp;AD336&amp;AE336&lt;&gt;検索!J$7),0,1)</f>
        <v>0</v>
      </c>
      <c r="AG336" s="16">
        <f t="shared" si="29"/>
        <v>0</v>
      </c>
      <c r="AH336" s="13">
        <f>IF(検索!K$3=0,R336,S336)</f>
        <v>0</v>
      </c>
      <c r="AI336" s="13">
        <f>IF(検索!K$5=0,Y336,Z336)</f>
        <v>0</v>
      </c>
      <c r="AJ336" s="13">
        <f>IF(検索!K$7=0,AF336,AG336)</f>
        <v>0</v>
      </c>
      <c r="AK336" s="20">
        <f>IF(IF(検索!J$5="00000",AH336,IF(検索!K$4=0,AH336+AI336,AH336*AI336)*IF(AND(検索!K$6=1,検索!J$7&lt;&gt;"00000"),AJ336,1)+IF(AND(検索!K$6=0,検索!J$7&lt;&gt;"00000"),AJ336,0))&gt;0,MAX($AK$2:AK335)+1,0)</f>
        <v>0</v>
      </c>
    </row>
    <row r="337" spans="1:37" ht="12.6" customHeight="1" x14ac:dyDescent="0.15">
      <c r="A337" s="9">
        <v>3497</v>
      </c>
      <c r="B337" s="2" t="s">
        <v>907</v>
      </c>
      <c r="C337" s="2" t="s">
        <v>1315</v>
      </c>
      <c r="D337" s="2" t="s">
        <v>1206</v>
      </c>
      <c r="E337" s="10" t="s">
        <v>58</v>
      </c>
      <c r="F337" s="11" t="s">
        <v>2265</v>
      </c>
      <c r="G337" s="2">
        <v>336</v>
      </c>
      <c r="H337" s="153">
        <f t="shared" si="25"/>
        <v>650000</v>
      </c>
      <c r="I337" s="23"/>
      <c r="J337" s="158">
        <f>IFERROR(INDEX(単価!D$3:G$16,MATCH(D337,単価!B$3:B$16,0),1+((I337&gt;29)+(I337&gt;59)+(I337&gt;89))*INDEX(単価!A:A,MATCH(D337,単価!B:B,0))),0)</f>
        <v>50000</v>
      </c>
      <c r="K337" s="153" t="str">
        <f>IFERROR(INDEX(単価!C:C,MATCH(D337,単価!B:B,0))&amp;IF(INDEX(単価!A:A,MATCH(D337,単価!B:B,0))=1,"（"&amp;INDEX(単価!D$2:G$2,1,1+(I337&gt;29)+(I337&gt;59)+(I337&gt;89))&amp;"）",""),D337)</f>
        <v>共同生活援助</v>
      </c>
      <c r="L337" s="2">
        <f t="shared" ca="1" si="26"/>
        <v>3462</v>
      </c>
      <c r="M337" s="14">
        <f>IF(OR(ISERROR(FIND(DBCS(検索!C$3),DBCS(B337))),検索!C$3=""),0,1)</f>
        <v>0</v>
      </c>
      <c r="N337" s="15">
        <f>IF(OR(ISERROR(FIND(DBCS(検索!D$3),DBCS(C337))),検索!D$3=""),0,1)</f>
        <v>0</v>
      </c>
      <c r="O337" s="15">
        <f>IF(OR(ISERROR(FIND(検索!E$3,D337)),検索!E$3=""),0,1)</f>
        <v>0</v>
      </c>
      <c r="P337" s="13">
        <f>IF(OR(ISERROR(FIND(検索!F$3,E337)),検索!F$3=""),0,1)</f>
        <v>0</v>
      </c>
      <c r="Q337" s="13">
        <f>IF(OR(ISERROR(FIND(検索!G$3,F337)),検索!G$3=""),0,1)</f>
        <v>0</v>
      </c>
      <c r="R337" s="13">
        <f>IF(OR(検索!J$3="00000",M337&amp;N337&amp;O337&amp;P337&amp;Q337&lt;&gt;検索!J$3),0,1)</f>
        <v>0</v>
      </c>
      <c r="S337" s="13">
        <f t="shared" si="27"/>
        <v>0</v>
      </c>
      <c r="T337" s="14">
        <f>IF(OR(ISERROR(FIND(DBCS(検索!C$5),DBCS(B337))),検索!C$5=""),0,1)</f>
        <v>0</v>
      </c>
      <c r="U337" s="15">
        <f>IF(OR(ISERROR(FIND(DBCS(検索!D$5),DBCS(C337))),検索!D$5=""),0,1)</f>
        <v>0</v>
      </c>
      <c r="V337" s="15">
        <f>IF(OR(ISERROR(FIND(検索!E$5,D337)),検索!E$5=""),0,1)</f>
        <v>0</v>
      </c>
      <c r="W337" s="15">
        <f>IF(OR(ISERROR(FIND(検索!F$5,E337)),検索!F$5=""),0,1)</f>
        <v>0</v>
      </c>
      <c r="X337" s="15">
        <f>IF(OR(ISERROR(FIND(検索!G$5,F337)),検索!G$5=""),0,1)</f>
        <v>0</v>
      </c>
      <c r="Y337" s="13">
        <f>IF(OR(検索!J$5="00000",T337&amp;U337&amp;V337&amp;W337&amp;X337&lt;&gt;検索!J$5),0,1)</f>
        <v>0</v>
      </c>
      <c r="Z337" s="16">
        <f t="shared" si="28"/>
        <v>0</v>
      </c>
      <c r="AA337" s="13">
        <f>IF(OR(ISERROR(FIND(DBCS(検索!C$7),DBCS(B337))),検索!C$7=""),0,1)</f>
        <v>0</v>
      </c>
      <c r="AB337" s="13">
        <f>IF(OR(ISERROR(FIND(DBCS(検索!D$7),DBCS(C337))),検索!D$7=""),0,1)</f>
        <v>0</v>
      </c>
      <c r="AC337" s="13">
        <f>IF(OR(ISERROR(FIND(検索!E$7,D337)),検索!E$7=""),0,1)</f>
        <v>0</v>
      </c>
      <c r="AD337" s="13">
        <f>IF(OR(ISERROR(FIND(検索!F$7,E337)),検索!F$7=""),0,1)</f>
        <v>0</v>
      </c>
      <c r="AE337" s="13">
        <f>IF(OR(ISERROR(FIND(検索!G$7,F337)),検索!G$7=""),0,1)</f>
        <v>0</v>
      </c>
      <c r="AF337" s="15">
        <f>IF(OR(検索!J$7="00000",AA337&amp;AB337&amp;AC337&amp;AD337&amp;AE337&lt;&gt;検索!J$7),0,1)</f>
        <v>0</v>
      </c>
      <c r="AG337" s="16">
        <f t="shared" si="29"/>
        <v>0</v>
      </c>
      <c r="AH337" s="13">
        <f>IF(検索!K$3=0,R337,S337)</f>
        <v>0</v>
      </c>
      <c r="AI337" s="13">
        <f>IF(検索!K$5=0,Y337,Z337)</f>
        <v>0</v>
      </c>
      <c r="AJ337" s="13">
        <f>IF(検索!K$7=0,AF337,AG337)</f>
        <v>0</v>
      </c>
      <c r="AK337" s="20">
        <f>IF(IF(検索!J$5="00000",AH337,IF(検索!K$4=0,AH337+AI337,AH337*AI337)*IF(AND(検索!K$6=1,検索!J$7&lt;&gt;"00000"),AJ337,1)+IF(AND(検索!K$6=0,検索!J$7&lt;&gt;"00000"),AJ337,0))&gt;0,MAX($AK$2:AK336)+1,0)</f>
        <v>0</v>
      </c>
    </row>
    <row r="338" spans="1:37" ht="12.6" customHeight="1" x14ac:dyDescent="0.15">
      <c r="A338" s="9">
        <v>3506</v>
      </c>
      <c r="B338" s="2" t="s">
        <v>1316</v>
      </c>
      <c r="C338" s="2" t="s">
        <v>1317</v>
      </c>
      <c r="D338" s="2" t="s">
        <v>1206</v>
      </c>
      <c r="E338" s="10" t="s">
        <v>134</v>
      </c>
      <c r="F338" s="11" t="s">
        <v>2284</v>
      </c>
      <c r="G338" s="2">
        <v>337</v>
      </c>
      <c r="H338" s="153">
        <f t="shared" si="25"/>
        <v>50000</v>
      </c>
      <c r="I338" s="23"/>
      <c r="J338" s="158">
        <f>IFERROR(INDEX(単価!D$3:G$16,MATCH(D338,単価!B$3:B$16,0),1+((I338&gt;29)+(I338&gt;59)+(I338&gt;89))*INDEX(単価!A:A,MATCH(D338,単価!B:B,0))),0)</f>
        <v>50000</v>
      </c>
      <c r="K338" s="153" t="str">
        <f>IFERROR(INDEX(単価!C:C,MATCH(D338,単価!B:B,0))&amp;IF(INDEX(単価!A:A,MATCH(D338,単価!B:B,0))=1,"（"&amp;INDEX(単価!D$2:G$2,1,1+(I338&gt;29)+(I338&gt;59)+(I338&gt;89))&amp;"）",""),D338)</f>
        <v>共同生活援助</v>
      </c>
      <c r="L338" s="2">
        <f t="shared" ca="1" si="26"/>
        <v>3478</v>
      </c>
      <c r="M338" s="14">
        <f>IF(OR(ISERROR(FIND(DBCS(検索!C$3),DBCS(B338))),検索!C$3=""),0,1)</f>
        <v>0</v>
      </c>
      <c r="N338" s="15">
        <f>IF(OR(ISERROR(FIND(DBCS(検索!D$3),DBCS(C338))),検索!D$3=""),0,1)</f>
        <v>0</v>
      </c>
      <c r="O338" s="15">
        <f>IF(OR(ISERROR(FIND(検索!E$3,D338)),検索!E$3=""),0,1)</f>
        <v>0</v>
      </c>
      <c r="P338" s="13">
        <f>IF(OR(ISERROR(FIND(検索!F$3,E338)),検索!F$3=""),0,1)</f>
        <v>0</v>
      </c>
      <c r="Q338" s="13">
        <f>IF(OR(ISERROR(FIND(検索!G$3,F338)),検索!G$3=""),0,1)</f>
        <v>0</v>
      </c>
      <c r="R338" s="13">
        <f>IF(OR(検索!J$3="00000",M338&amp;N338&amp;O338&amp;P338&amp;Q338&lt;&gt;検索!J$3),0,1)</f>
        <v>0</v>
      </c>
      <c r="S338" s="13">
        <f t="shared" si="27"/>
        <v>0</v>
      </c>
      <c r="T338" s="14">
        <f>IF(OR(ISERROR(FIND(DBCS(検索!C$5),DBCS(B338))),検索!C$5=""),0,1)</f>
        <v>0</v>
      </c>
      <c r="U338" s="15">
        <f>IF(OR(ISERROR(FIND(DBCS(検索!D$5),DBCS(C338))),検索!D$5=""),0,1)</f>
        <v>0</v>
      </c>
      <c r="V338" s="15">
        <f>IF(OR(ISERROR(FIND(検索!E$5,D338)),検索!E$5=""),0,1)</f>
        <v>0</v>
      </c>
      <c r="W338" s="15">
        <f>IF(OR(ISERROR(FIND(検索!F$5,E338)),検索!F$5=""),0,1)</f>
        <v>0</v>
      </c>
      <c r="X338" s="15">
        <f>IF(OR(ISERROR(FIND(検索!G$5,F338)),検索!G$5=""),0,1)</f>
        <v>0</v>
      </c>
      <c r="Y338" s="13">
        <f>IF(OR(検索!J$5="00000",T338&amp;U338&amp;V338&amp;W338&amp;X338&lt;&gt;検索!J$5),0,1)</f>
        <v>0</v>
      </c>
      <c r="Z338" s="16">
        <f t="shared" si="28"/>
        <v>0</v>
      </c>
      <c r="AA338" s="13">
        <f>IF(OR(ISERROR(FIND(DBCS(検索!C$7),DBCS(B338))),検索!C$7=""),0,1)</f>
        <v>0</v>
      </c>
      <c r="AB338" s="13">
        <f>IF(OR(ISERROR(FIND(DBCS(検索!D$7),DBCS(C338))),検索!D$7=""),0,1)</f>
        <v>0</v>
      </c>
      <c r="AC338" s="13">
        <f>IF(OR(ISERROR(FIND(検索!E$7,D338)),検索!E$7=""),0,1)</f>
        <v>0</v>
      </c>
      <c r="AD338" s="13">
        <f>IF(OR(ISERROR(FIND(検索!F$7,E338)),検索!F$7=""),0,1)</f>
        <v>0</v>
      </c>
      <c r="AE338" s="13">
        <f>IF(OR(ISERROR(FIND(検索!G$7,F338)),検索!G$7=""),0,1)</f>
        <v>0</v>
      </c>
      <c r="AF338" s="15">
        <f>IF(OR(検索!J$7="00000",AA338&amp;AB338&amp;AC338&amp;AD338&amp;AE338&lt;&gt;検索!J$7),0,1)</f>
        <v>0</v>
      </c>
      <c r="AG338" s="16">
        <f t="shared" si="29"/>
        <v>0</v>
      </c>
      <c r="AH338" s="13">
        <f>IF(検索!K$3=0,R338,S338)</f>
        <v>0</v>
      </c>
      <c r="AI338" s="13">
        <f>IF(検索!K$5=0,Y338,Z338)</f>
        <v>0</v>
      </c>
      <c r="AJ338" s="13">
        <f>IF(検索!K$7=0,AF338,AG338)</f>
        <v>0</v>
      </c>
      <c r="AK338" s="20">
        <f>IF(IF(検索!J$5="00000",AH338,IF(検索!K$4=0,AH338+AI338,AH338*AI338)*IF(AND(検索!K$6=1,検索!J$7&lt;&gt;"00000"),AJ338,1)+IF(AND(検索!K$6=0,検索!J$7&lt;&gt;"00000"),AJ338,0))&gt;0,MAX($AK$2:AK337)+1,0)</f>
        <v>0</v>
      </c>
    </row>
    <row r="339" spans="1:37" ht="12.6" customHeight="1" x14ac:dyDescent="0.15">
      <c r="A339" s="9">
        <v>3519</v>
      </c>
      <c r="B339" s="2" t="s">
        <v>1318</v>
      </c>
      <c r="C339" s="2" t="s">
        <v>1319</v>
      </c>
      <c r="D339" s="2" t="s">
        <v>1206</v>
      </c>
      <c r="E339" s="10" t="s">
        <v>122</v>
      </c>
      <c r="F339" s="11" t="s">
        <v>2285</v>
      </c>
      <c r="G339" s="2">
        <v>338</v>
      </c>
      <c r="H339" s="153">
        <f t="shared" si="25"/>
        <v>200000</v>
      </c>
      <c r="I339" s="23"/>
      <c r="J339" s="158">
        <f>IFERROR(INDEX(単価!D$3:G$16,MATCH(D339,単価!B$3:B$16,0),1+((I339&gt;29)+(I339&gt;59)+(I339&gt;89))*INDEX(単価!A:A,MATCH(D339,単価!B:B,0))),0)</f>
        <v>50000</v>
      </c>
      <c r="K339" s="153" t="str">
        <f>IFERROR(INDEX(単価!C:C,MATCH(D339,単価!B:B,0))&amp;IF(INDEX(単価!A:A,MATCH(D339,単価!B:B,0))=1,"（"&amp;INDEX(単価!D$2:G$2,1,1+(I339&gt;29)+(I339&gt;59)+(I339&gt;89))&amp;"）",""),D339)</f>
        <v>共同生活援助</v>
      </c>
      <c r="L339" s="2">
        <f t="shared" ca="1" si="26"/>
        <v>3483</v>
      </c>
      <c r="M339" s="14">
        <f>IF(OR(ISERROR(FIND(DBCS(検索!C$3),DBCS(B339))),検索!C$3=""),0,1)</f>
        <v>0</v>
      </c>
      <c r="N339" s="15">
        <f>IF(OR(ISERROR(FIND(DBCS(検索!D$3),DBCS(C339))),検索!D$3=""),0,1)</f>
        <v>0</v>
      </c>
      <c r="O339" s="15">
        <f>IF(OR(ISERROR(FIND(検索!E$3,D339)),検索!E$3=""),0,1)</f>
        <v>0</v>
      </c>
      <c r="P339" s="13">
        <f>IF(OR(ISERROR(FIND(検索!F$3,E339)),検索!F$3=""),0,1)</f>
        <v>0</v>
      </c>
      <c r="Q339" s="13">
        <f>IF(OR(ISERROR(FIND(検索!G$3,F339)),検索!G$3=""),0,1)</f>
        <v>0</v>
      </c>
      <c r="R339" s="13">
        <f>IF(OR(検索!J$3="00000",M339&amp;N339&amp;O339&amp;P339&amp;Q339&lt;&gt;検索!J$3),0,1)</f>
        <v>0</v>
      </c>
      <c r="S339" s="13">
        <f t="shared" si="27"/>
        <v>0</v>
      </c>
      <c r="T339" s="14">
        <f>IF(OR(ISERROR(FIND(DBCS(検索!C$5),DBCS(B339))),検索!C$5=""),0,1)</f>
        <v>0</v>
      </c>
      <c r="U339" s="15">
        <f>IF(OR(ISERROR(FIND(DBCS(検索!D$5),DBCS(C339))),検索!D$5=""),0,1)</f>
        <v>0</v>
      </c>
      <c r="V339" s="15">
        <f>IF(OR(ISERROR(FIND(検索!E$5,D339)),検索!E$5=""),0,1)</f>
        <v>0</v>
      </c>
      <c r="W339" s="15">
        <f>IF(OR(ISERROR(FIND(検索!F$5,E339)),検索!F$5=""),0,1)</f>
        <v>0</v>
      </c>
      <c r="X339" s="15">
        <f>IF(OR(ISERROR(FIND(検索!G$5,F339)),検索!G$5=""),0,1)</f>
        <v>0</v>
      </c>
      <c r="Y339" s="13">
        <f>IF(OR(検索!J$5="00000",T339&amp;U339&amp;V339&amp;W339&amp;X339&lt;&gt;検索!J$5),0,1)</f>
        <v>0</v>
      </c>
      <c r="Z339" s="16">
        <f t="shared" si="28"/>
        <v>0</v>
      </c>
      <c r="AA339" s="13">
        <f>IF(OR(ISERROR(FIND(DBCS(検索!C$7),DBCS(B339))),検索!C$7=""),0,1)</f>
        <v>0</v>
      </c>
      <c r="AB339" s="13">
        <f>IF(OR(ISERROR(FIND(DBCS(検索!D$7),DBCS(C339))),検索!D$7=""),0,1)</f>
        <v>0</v>
      </c>
      <c r="AC339" s="13">
        <f>IF(OR(ISERROR(FIND(検索!E$7,D339)),検索!E$7=""),0,1)</f>
        <v>0</v>
      </c>
      <c r="AD339" s="13">
        <f>IF(OR(ISERROR(FIND(検索!F$7,E339)),検索!F$7=""),0,1)</f>
        <v>0</v>
      </c>
      <c r="AE339" s="13">
        <f>IF(OR(ISERROR(FIND(検索!G$7,F339)),検索!G$7=""),0,1)</f>
        <v>0</v>
      </c>
      <c r="AF339" s="15">
        <f>IF(OR(検索!J$7="00000",AA339&amp;AB339&amp;AC339&amp;AD339&amp;AE339&lt;&gt;検索!J$7),0,1)</f>
        <v>0</v>
      </c>
      <c r="AG339" s="16">
        <f t="shared" si="29"/>
        <v>0</v>
      </c>
      <c r="AH339" s="13">
        <f>IF(検索!K$3=0,R339,S339)</f>
        <v>0</v>
      </c>
      <c r="AI339" s="13">
        <f>IF(検索!K$5=0,Y339,Z339)</f>
        <v>0</v>
      </c>
      <c r="AJ339" s="13">
        <f>IF(検索!K$7=0,AF339,AG339)</f>
        <v>0</v>
      </c>
      <c r="AK339" s="20">
        <f>IF(IF(検索!J$5="00000",AH339,IF(検索!K$4=0,AH339+AI339,AH339*AI339)*IF(AND(検索!K$6=1,検索!J$7&lt;&gt;"00000"),AJ339,1)+IF(AND(検索!K$6=0,検索!J$7&lt;&gt;"00000"),AJ339,0))&gt;0,MAX($AK$2:AK338)+1,0)</f>
        <v>0</v>
      </c>
    </row>
    <row r="340" spans="1:37" ht="12.6" customHeight="1" x14ac:dyDescent="0.15">
      <c r="A340" s="9">
        <v>3525</v>
      </c>
      <c r="B340" s="2" t="s">
        <v>1318</v>
      </c>
      <c r="C340" s="2" t="s">
        <v>1320</v>
      </c>
      <c r="D340" s="2" t="s">
        <v>1206</v>
      </c>
      <c r="E340" s="10" t="s">
        <v>122</v>
      </c>
      <c r="F340" s="11" t="s">
        <v>2285</v>
      </c>
      <c r="G340" s="2">
        <v>339</v>
      </c>
      <c r="H340" s="153">
        <f t="shared" si="25"/>
        <v>200000</v>
      </c>
      <c r="I340" s="23"/>
      <c r="J340" s="158">
        <f>IFERROR(INDEX(単価!D$3:G$16,MATCH(D340,単価!B$3:B$16,0),1+((I340&gt;29)+(I340&gt;59)+(I340&gt;89))*INDEX(単価!A:A,MATCH(D340,単価!B:B,0))),0)</f>
        <v>50000</v>
      </c>
      <c r="K340" s="153" t="str">
        <f>IFERROR(INDEX(単価!C:C,MATCH(D340,単価!B:B,0))&amp;IF(INDEX(単価!A:A,MATCH(D340,単価!B:B,0))=1,"（"&amp;INDEX(単価!D$2:G$2,1,1+(I340&gt;29)+(I340&gt;59)+(I340&gt;89))&amp;"）",""),D340)</f>
        <v>共同生活援助</v>
      </c>
      <c r="L340" s="2">
        <f t="shared" ca="1" si="26"/>
        <v>3496</v>
      </c>
      <c r="M340" s="14">
        <f>IF(OR(ISERROR(FIND(DBCS(検索!C$3),DBCS(B340))),検索!C$3=""),0,1)</f>
        <v>0</v>
      </c>
      <c r="N340" s="15">
        <f>IF(OR(ISERROR(FIND(DBCS(検索!D$3),DBCS(C340))),検索!D$3=""),0,1)</f>
        <v>0</v>
      </c>
      <c r="O340" s="15">
        <f>IF(OR(ISERROR(FIND(検索!E$3,D340)),検索!E$3=""),0,1)</f>
        <v>0</v>
      </c>
      <c r="P340" s="13">
        <f>IF(OR(ISERROR(FIND(検索!F$3,E340)),検索!F$3=""),0,1)</f>
        <v>0</v>
      </c>
      <c r="Q340" s="13">
        <f>IF(OR(ISERROR(FIND(検索!G$3,F340)),検索!G$3=""),0,1)</f>
        <v>0</v>
      </c>
      <c r="R340" s="13">
        <f>IF(OR(検索!J$3="00000",M340&amp;N340&amp;O340&amp;P340&amp;Q340&lt;&gt;検索!J$3),0,1)</f>
        <v>0</v>
      </c>
      <c r="S340" s="13">
        <f t="shared" si="27"/>
        <v>0</v>
      </c>
      <c r="T340" s="14">
        <f>IF(OR(ISERROR(FIND(DBCS(検索!C$5),DBCS(B340))),検索!C$5=""),0,1)</f>
        <v>0</v>
      </c>
      <c r="U340" s="15">
        <f>IF(OR(ISERROR(FIND(DBCS(検索!D$5),DBCS(C340))),検索!D$5=""),0,1)</f>
        <v>0</v>
      </c>
      <c r="V340" s="15">
        <f>IF(OR(ISERROR(FIND(検索!E$5,D340)),検索!E$5=""),0,1)</f>
        <v>0</v>
      </c>
      <c r="W340" s="15">
        <f>IF(OR(ISERROR(FIND(検索!F$5,E340)),検索!F$5=""),0,1)</f>
        <v>0</v>
      </c>
      <c r="X340" s="15">
        <f>IF(OR(ISERROR(FIND(検索!G$5,F340)),検索!G$5=""),0,1)</f>
        <v>0</v>
      </c>
      <c r="Y340" s="13">
        <f>IF(OR(検索!J$5="00000",T340&amp;U340&amp;V340&amp;W340&amp;X340&lt;&gt;検索!J$5),0,1)</f>
        <v>0</v>
      </c>
      <c r="Z340" s="16">
        <f t="shared" si="28"/>
        <v>0</v>
      </c>
      <c r="AA340" s="13">
        <f>IF(OR(ISERROR(FIND(DBCS(検索!C$7),DBCS(B340))),検索!C$7=""),0,1)</f>
        <v>0</v>
      </c>
      <c r="AB340" s="13">
        <f>IF(OR(ISERROR(FIND(DBCS(検索!D$7),DBCS(C340))),検索!D$7=""),0,1)</f>
        <v>0</v>
      </c>
      <c r="AC340" s="13">
        <f>IF(OR(ISERROR(FIND(検索!E$7,D340)),検索!E$7=""),0,1)</f>
        <v>0</v>
      </c>
      <c r="AD340" s="13">
        <f>IF(OR(ISERROR(FIND(検索!F$7,E340)),検索!F$7=""),0,1)</f>
        <v>0</v>
      </c>
      <c r="AE340" s="13">
        <f>IF(OR(ISERROR(FIND(検索!G$7,F340)),検索!G$7=""),0,1)</f>
        <v>0</v>
      </c>
      <c r="AF340" s="15">
        <f>IF(OR(検索!J$7="00000",AA340&amp;AB340&amp;AC340&amp;AD340&amp;AE340&lt;&gt;検索!J$7),0,1)</f>
        <v>0</v>
      </c>
      <c r="AG340" s="16">
        <f t="shared" si="29"/>
        <v>0</v>
      </c>
      <c r="AH340" s="13">
        <f>IF(検索!K$3=0,R340,S340)</f>
        <v>0</v>
      </c>
      <c r="AI340" s="13">
        <f>IF(検索!K$5=0,Y340,Z340)</f>
        <v>0</v>
      </c>
      <c r="AJ340" s="13">
        <f>IF(検索!K$7=0,AF340,AG340)</f>
        <v>0</v>
      </c>
      <c r="AK340" s="20">
        <f>IF(IF(検索!J$5="00000",AH340,IF(検索!K$4=0,AH340+AI340,AH340*AI340)*IF(AND(検索!K$6=1,検索!J$7&lt;&gt;"00000"),AJ340,1)+IF(AND(検索!K$6=0,検索!J$7&lt;&gt;"00000"),AJ340,0))&gt;0,MAX($AK$2:AK339)+1,0)</f>
        <v>0</v>
      </c>
    </row>
    <row r="341" spans="1:37" ht="12.6" customHeight="1" x14ac:dyDescent="0.15">
      <c r="A341" s="9">
        <v>3531</v>
      </c>
      <c r="B341" s="2" t="s">
        <v>1318</v>
      </c>
      <c r="C341" s="2" t="s">
        <v>1321</v>
      </c>
      <c r="D341" s="2" t="s">
        <v>1206</v>
      </c>
      <c r="E341" s="10" t="s">
        <v>122</v>
      </c>
      <c r="F341" s="11" t="s">
        <v>2285</v>
      </c>
      <c r="G341" s="2">
        <v>340</v>
      </c>
      <c r="H341" s="153">
        <f t="shared" si="25"/>
        <v>200000</v>
      </c>
      <c r="I341" s="23"/>
      <c r="J341" s="158">
        <f>IFERROR(INDEX(単価!D$3:G$16,MATCH(D341,単価!B$3:B$16,0),1+((I341&gt;29)+(I341&gt;59)+(I341&gt;89))*INDEX(単価!A:A,MATCH(D341,単価!B:B,0))),0)</f>
        <v>50000</v>
      </c>
      <c r="K341" s="153" t="str">
        <f>IFERROR(INDEX(単価!C:C,MATCH(D341,単価!B:B,0))&amp;IF(INDEX(単価!A:A,MATCH(D341,単価!B:B,0))=1,"（"&amp;INDEX(単価!D$2:G$2,1,1+(I341&gt;29)+(I341&gt;59)+(I341&gt;89))&amp;"）",""),D341)</f>
        <v>共同生活援助</v>
      </c>
      <c r="L341" s="2">
        <f t="shared" ca="1" si="26"/>
        <v>3500</v>
      </c>
      <c r="M341" s="14">
        <f>IF(OR(ISERROR(FIND(DBCS(検索!C$3),DBCS(B341))),検索!C$3=""),0,1)</f>
        <v>0</v>
      </c>
      <c r="N341" s="15">
        <f>IF(OR(ISERROR(FIND(DBCS(検索!D$3),DBCS(C341))),検索!D$3=""),0,1)</f>
        <v>0</v>
      </c>
      <c r="O341" s="15">
        <f>IF(OR(ISERROR(FIND(検索!E$3,D341)),検索!E$3=""),0,1)</f>
        <v>0</v>
      </c>
      <c r="P341" s="13">
        <f>IF(OR(ISERROR(FIND(検索!F$3,E341)),検索!F$3=""),0,1)</f>
        <v>0</v>
      </c>
      <c r="Q341" s="13">
        <f>IF(OR(ISERROR(FIND(検索!G$3,F341)),検索!G$3=""),0,1)</f>
        <v>0</v>
      </c>
      <c r="R341" s="13">
        <f>IF(OR(検索!J$3="00000",M341&amp;N341&amp;O341&amp;P341&amp;Q341&lt;&gt;検索!J$3),0,1)</f>
        <v>0</v>
      </c>
      <c r="S341" s="13">
        <f t="shared" si="27"/>
        <v>0</v>
      </c>
      <c r="T341" s="14">
        <f>IF(OR(ISERROR(FIND(DBCS(検索!C$5),DBCS(B341))),検索!C$5=""),0,1)</f>
        <v>0</v>
      </c>
      <c r="U341" s="15">
        <f>IF(OR(ISERROR(FIND(DBCS(検索!D$5),DBCS(C341))),検索!D$5=""),0,1)</f>
        <v>0</v>
      </c>
      <c r="V341" s="15">
        <f>IF(OR(ISERROR(FIND(検索!E$5,D341)),検索!E$5=""),0,1)</f>
        <v>0</v>
      </c>
      <c r="W341" s="15">
        <f>IF(OR(ISERROR(FIND(検索!F$5,E341)),検索!F$5=""),0,1)</f>
        <v>0</v>
      </c>
      <c r="X341" s="15">
        <f>IF(OR(ISERROR(FIND(検索!G$5,F341)),検索!G$5=""),0,1)</f>
        <v>0</v>
      </c>
      <c r="Y341" s="13">
        <f>IF(OR(検索!J$5="00000",T341&amp;U341&amp;V341&amp;W341&amp;X341&lt;&gt;検索!J$5),0,1)</f>
        <v>0</v>
      </c>
      <c r="Z341" s="16">
        <f t="shared" si="28"/>
        <v>0</v>
      </c>
      <c r="AA341" s="13">
        <f>IF(OR(ISERROR(FIND(DBCS(検索!C$7),DBCS(B341))),検索!C$7=""),0,1)</f>
        <v>0</v>
      </c>
      <c r="AB341" s="13">
        <f>IF(OR(ISERROR(FIND(DBCS(検索!D$7),DBCS(C341))),検索!D$7=""),0,1)</f>
        <v>0</v>
      </c>
      <c r="AC341" s="13">
        <f>IF(OR(ISERROR(FIND(検索!E$7,D341)),検索!E$7=""),0,1)</f>
        <v>0</v>
      </c>
      <c r="AD341" s="13">
        <f>IF(OR(ISERROR(FIND(検索!F$7,E341)),検索!F$7=""),0,1)</f>
        <v>0</v>
      </c>
      <c r="AE341" s="13">
        <f>IF(OR(ISERROR(FIND(検索!G$7,F341)),検索!G$7=""),0,1)</f>
        <v>0</v>
      </c>
      <c r="AF341" s="15">
        <f>IF(OR(検索!J$7="00000",AA341&amp;AB341&amp;AC341&amp;AD341&amp;AE341&lt;&gt;検索!J$7),0,1)</f>
        <v>0</v>
      </c>
      <c r="AG341" s="16">
        <f t="shared" si="29"/>
        <v>0</v>
      </c>
      <c r="AH341" s="13">
        <f>IF(検索!K$3=0,R341,S341)</f>
        <v>0</v>
      </c>
      <c r="AI341" s="13">
        <f>IF(検索!K$5=0,Y341,Z341)</f>
        <v>0</v>
      </c>
      <c r="AJ341" s="13">
        <f>IF(検索!K$7=0,AF341,AG341)</f>
        <v>0</v>
      </c>
      <c r="AK341" s="20">
        <f>IF(IF(検索!J$5="00000",AH341,IF(検索!K$4=0,AH341+AI341,AH341*AI341)*IF(AND(検索!K$6=1,検索!J$7&lt;&gt;"00000"),AJ341,1)+IF(AND(検索!K$6=0,検索!J$7&lt;&gt;"00000"),AJ341,0))&gt;0,MAX($AK$2:AK340)+1,0)</f>
        <v>0</v>
      </c>
    </row>
    <row r="342" spans="1:37" ht="12.6" customHeight="1" x14ac:dyDescent="0.15">
      <c r="A342" s="9">
        <v>3543</v>
      </c>
      <c r="B342" s="2" t="s">
        <v>1318</v>
      </c>
      <c r="C342" s="2" t="s">
        <v>1322</v>
      </c>
      <c r="D342" s="2" t="s">
        <v>1206</v>
      </c>
      <c r="E342" s="10" t="s">
        <v>122</v>
      </c>
      <c r="F342" s="11" t="s">
        <v>2285</v>
      </c>
      <c r="G342" s="2">
        <v>341</v>
      </c>
      <c r="H342" s="153">
        <f t="shared" si="25"/>
        <v>200000</v>
      </c>
      <c r="I342" s="23"/>
      <c r="J342" s="158">
        <f>IFERROR(INDEX(単価!D$3:G$16,MATCH(D342,単価!B$3:B$16,0),1+((I342&gt;29)+(I342&gt;59)+(I342&gt;89))*INDEX(単価!A:A,MATCH(D342,単価!B:B,0))),0)</f>
        <v>50000</v>
      </c>
      <c r="K342" s="153" t="str">
        <f>IFERROR(INDEX(単価!C:C,MATCH(D342,単価!B:B,0))&amp;IF(INDEX(単価!A:A,MATCH(D342,単価!B:B,0))=1,"（"&amp;INDEX(単価!D$2:G$2,1,1+(I342&gt;29)+(I342&gt;59)+(I342&gt;89))&amp;"）",""),D342)</f>
        <v>共同生活援助</v>
      </c>
      <c r="L342" s="2">
        <f t="shared" ca="1" si="26"/>
        <v>3514</v>
      </c>
      <c r="M342" s="14">
        <f>IF(OR(ISERROR(FIND(DBCS(検索!C$3),DBCS(B342))),検索!C$3=""),0,1)</f>
        <v>0</v>
      </c>
      <c r="N342" s="15">
        <f>IF(OR(ISERROR(FIND(DBCS(検索!D$3),DBCS(C342))),検索!D$3=""),0,1)</f>
        <v>0</v>
      </c>
      <c r="O342" s="15">
        <f>IF(OR(ISERROR(FIND(検索!E$3,D342)),検索!E$3=""),0,1)</f>
        <v>0</v>
      </c>
      <c r="P342" s="13">
        <f>IF(OR(ISERROR(FIND(検索!F$3,E342)),検索!F$3=""),0,1)</f>
        <v>0</v>
      </c>
      <c r="Q342" s="13">
        <f>IF(OR(ISERROR(FIND(検索!G$3,F342)),検索!G$3=""),0,1)</f>
        <v>0</v>
      </c>
      <c r="R342" s="13">
        <f>IF(OR(検索!J$3="00000",M342&amp;N342&amp;O342&amp;P342&amp;Q342&lt;&gt;検索!J$3),0,1)</f>
        <v>0</v>
      </c>
      <c r="S342" s="13">
        <f t="shared" si="27"/>
        <v>0</v>
      </c>
      <c r="T342" s="14">
        <f>IF(OR(ISERROR(FIND(DBCS(検索!C$5),DBCS(B342))),検索!C$5=""),0,1)</f>
        <v>0</v>
      </c>
      <c r="U342" s="15">
        <f>IF(OR(ISERROR(FIND(DBCS(検索!D$5),DBCS(C342))),検索!D$5=""),0,1)</f>
        <v>0</v>
      </c>
      <c r="V342" s="15">
        <f>IF(OR(ISERROR(FIND(検索!E$5,D342)),検索!E$5=""),0,1)</f>
        <v>0</v>
      </c>
      <c r="W342" s="15">
        <f>IF(OR(ISERROR(FIND(検索!F$5,E342)),検索!F$5=""),0,1)</f>
        <v>0</v>
      </c>
      <c r="X342" s="15">
        <f>IF(OR(ISERROR(FIND(検索!G$5,F342)),検索!G$5=""),0,1)</f>
        <v>0</v>
      </c>
      <c r="Y342" s="13">
        <f>IF(OR(検索!J$5="00000",T342&amp;U342&amp;V342&amp;W342&amp;X342&lt;&gt;検索!J$5),0,1)</f>
        <v>0</v>
      </c>
      <c r="Z342" s="16">
        <f t="shared" si="28"/>
        <v>0</v>
      </c>
      <c r="AA342" s="13">
        <f>IF(OR(ISERROR(FIND(DBCS(検索!C$7),DBCS(B342))),検索!C$7=""),0,1)</f>
        <v>0</v>
      </c>
      <c r="AB342" s="13">
        <f>IF(OR(ISERROR(FIND(DBCS(検索!D$7),DBCS(C342))),検索!D$7=""),0,1)</f>
        <v>0</v>
      </c>
      <c r="AC342" s="13">
        <f>IF(OR(ISERROR(FIND(検索!E$7,D342)),検索!E$7=""),0,1)</f>
        <v>0</v>
      </c>
      <c r="AD342" s="13">
        <f>IF(OR(ISERROR(FIND(検索!F$7,E342)),検索!F$7=""),0,1)</f>
        <v>0</v>
      </c>
      <c r="AE342" s="13">
        <f>IF(OR(ISERROR(FIND(検索!G$7,F342)),検索!G$7=""),0,1)</f>
        <v>0</v>
      </c>
      <c r="AF342" s="15">
        <f>IF(OR(検索!J$7="00000",AA342&amp;AB342&amp;AC342&amp;AD342&amp;AE342&lt;&gt;検索!J$7),0,1)</f>
        <v>0</v>
      </c>
      <c r="AG342" s="16">
        <f t="shared" si="29"/>
        <v>0</v>
      </c>
      <c r="AH342" s="13">
        <f>IF(検索!K$3=0,R342,S342)</f>
        <v>0</v>
      </c>
      <c r="AI342" s="13">
        <f>IF(検索!K$5=0,Y342,Z342)</f>
        <v>0</v>
      </c>
      <c r="AJ342" s="13">
        <f>IF(検索!K$7=0,AF342,AG342)</f>
        <v>0</v>
      </c>
      <c r="AK342" s="20">
        <f>IF(IF(検索!J$5="00000",AH342,IF(検索!K$4=0,AH342+AI342,AH342*AI342)*IF(AND(検索!K$6=1,検索!J$7&lt;&gt;"00000"),AJ342,1)+IF(AND(検索!K$6=0,検索!J$7&lt;&gt;"00000"),AJ342,0))&gt;0,MAX($AK$2:AK341)+1,0)</f>
        <v>0</v>
      </c>
    </row>
    <row r="343" spans="1:37" ht="12.6" customHeight="1" x14ac:dyDescent="0.15">
      <c r="A343" s="9">
        <v>3552</v>
      </c>
      <c r="B343" s="2" t="s">
        <v>1323</v>
      </c>
      <c r="C343" s="2" t="s">
        <v>1324</v>
      </c>
      <c r="D343" s="2" t="s">
        <v>1206</v>
      </c>
      <c r="E343" s="10" t="s">
        <v>77</v>
      </c>
      <c r="F343" s="11" t="s">
        <v>2286</v>
      </c>
      <c r="G343" s="2">
        <v>342</v>
      </c>
      <c r="H343" s="153">
        <f t="shared" si="25"/>
        <v>100000</v>
      </c>
      <c r="I343" s="23"/>
      <c r="J343" s="158">
        <f>IFERROR(INDEX(単価!D$3:G$16,MATCH(D343,単価!B$3:B$16,0),1+((I343&gt;29)+(I343&gt;59)+(I343&gt;89))*INDEX(単価!A:A,MATCH(D343,単価!B:B,0))),0)</f>
        <v>50000</v>
      </c>
      <c r="K343" s="153" t="str">
        <f>IFERROR(INDEX(単価!C:C,MATCH(D343,単価!B:B,0))&amp;IF(INDEX(単価!A:A,MATCH(D343,単価!B:B,0))=1,"（"&amp;INDEX(単価!D$2:G$2,1,1+(I343&gt;29)+(I343&gt;59)+(I343&gt;89))&amp;"）",""),D343)</f>
        <v>共同生活援助</v>
      </c>
      <c r="L343" s="2">
        <f t="shared" ca="1" si="26"/>
        <v>3527</v>
      </c>
      <c r="M343" s="14">
        <f>IF(OR(ISERROR(FIND(DBCS(検索!C$3),DBCS(B343))),検索!C$3=""),0,1)</f>
        <v>0</v>
      </c>
      <c r="N343" s="15">
        <f>IF(OR(ISERROR(FIND(DBCS(検索!D$3),DBCS(C343))),検索!D$3=""),0,1)</f>
        <v>0</v>
      </c>
      <c r="O343" s="15">
        <f>IF(OR(ISERROR(FIND(検索!E$3,D343)),検索!E$3=""),0,1)</f>
        <v>0</v>
      </c>
      <c r="P343" s="13">
        <f>IF(OR(ISERROR(FIND(検索!F$3,E343)),検索!F$3=""),0,1)</f>
        <v>0</v>
      </c>
      <c r="Q343" s="13">
        <f>IF(OR(ISERROR(FIND(検索!G$3,F343)),検索!G$3=""),0,1)</f>
        <v>0</v>
      </c>
      <c r="R343" s="13">
        <f>IF(OR(検索!J$3="00000",M343&amp;N343&amp;O343&amp;P343&amp;Q343&lt;&gt;検索!J$3),0,1)</f>
        <v>0</v>
      </c>
      <c r="S343" s="13">
        <f t="shared" si="27"/>
        <v>0</v>
      </c>
      <c r="T343" s="14">
        <f>IF(OR(ISERROR(FIND(DBCS(検索!C$5),DBCS(B343))),検索!C$5=""),0,1)</f>
        <v>0</v>
      </c>
      <c r="U343" s="15">
        <f>IF(OR(ISERROR(FIND(DBCS(検索!D$5),DBCS(C343))),検索!D$5=""),0,1)</f>
        <v>0</v>
      </c>
      <c r="V343" s="15">
        <f>IF(OR(ISERROR(FIND(検索!E$5,D343)),検索!E$5=""),0,1)</f>
        <v>0</v>
      </c>
      <c r="W343" s="15">
        <f>IF(OR(ISERROR(FIND(検索!F$5,E343)),検索!F$5=""),0,1)</f>
        <v>0</v>
      </c>
      <c r="X343" s="15">
        <f>IF(OR(ISERROR(FIND(検索!G$5,F343)),検索!G$5=""),0,1)</f>
        <v>0</v>
      </c>
      <c r="Y343" s="13">
        <f>IF(OR(検索!J$5="00000",T343&amp;U343&amp;V343&amp;W343&amp;X343&lt;&gt;検索!J$5),0,1)</f>
        <v>0</v>
      </c>
      <c r="Z343" s="16">
        <f t="shared" si="28"/>
        <v>0</v>
      </c>
      <c r="AA343" s="13">
        <f>IF(OR(ISERROR(FIND(DBCS(検索!C$7),DBCS(B343))),検索!C$7=""),0,1)</f>
        <v>0</v>
      </c>
      <c r="AB343" s="13">
        <f>IF(OR(ISERROR(FIND(DBCS(検索!D$7),DBCS(C343))),検索!D$7=""),0,1)</f>
        <v>0</v>
      </c>
      <c r="AC343" s="13">
        <f>IF(OR(ISERROR(FIND(検索!E$7,D343)),検索!E$7=""),0,1)</f>
        <v>0</v>
      </c>
      <c r="AD343" s="13">
        <f>IF(OR(ISERROR(FIND(検索!F$7,E343)),検索!F$7=""),0,1)</f>
        <v>0</v>
      </c>
      <c r="AE343" s="13">
        <f>IF(OR(ISERROR(FIND(検索!G$7,F343)),検索!G$7=""),0,1)</f>
        <v>0</v>
      </c>
      <c r="AF343" s="15">
        <f>IF(OR(検索!J$7="00000",AA343&amp;AB343&amp;AC343&amp;AD343&amp;AE343&lt;&gt;検索!J$7),0,1)</f>
        <v>0</v>
      </c>
      <c r="AG343" s="16">
        <f t="shared" si="29"/>
        <v>0</v>
      </c>
      <c r="AH343" s="13">
        <f>IF(検索!K$3=0,R343,S343)</f>
        <v>0</v>
      </c>
      <c r="AI343" s="13">
        <f>IF(検索!K$5=0,Y343,Z343)</f>
        <v>0</v>
      </c>
      <c r="AJ343" s="13">
        <f>IF(検索!K$7=0,AF343,AG343)</f>
        <v>0</v>
      </c>
      <c r="AK343" s="20">
        <f>IF(IF(検索!J$5="00000",AH343,IF(検索!K$4=0,AH343+AI343,AH343*AI343)*IF(AND(検索!K$6=1,検索!J$7&lt;&gt;"00000"),AJ343,1)+IF(AND(検索!K$6=0,検索!J$7&lt;&gt;"00000"),AJ343,0))&gt;0,MAX($AK$2:AK342)+1,0)</f>
        <v>0</v>
      </c>
    </row>
    <row r="344" spans="1:37" ht="12.6" customHeight="1" x14ac:dyDescent="0.15">
      <c r="A344" s="9">
        <v>3565</v>
      </c>
      <c r="B344" s="2" t="s">
        <v>1323</v>
      </c>
      <c r="C344" s="2" t="s">
        <v>1325</v>
      </c>
      <c r="D344" s="2" t="s">
        <v>1206</v>
      </c>
      <c r="E344" s="10" t="s">
        <v>77</v>
      </c>
      <c r="F344" s="11" t="s">
        <v>2286</v>
      </c>
      <c r="G344" s="2">
        <v>343</v>
      </c>
      <c r="H344" s="153">
        <f t="shared" si="25"/>
        <v>100000</v>
      </c>
      <c r="I344" s="23"/>
      <c r="J344" s="158">
        <f>IFERROR(INDEX(単価!D$3:G$16,MATCH(D344,単価!B$3:B$16,0),1+((I344&gt;29)+(I344&gt;59)+(I344&gt;89))*INDEX(単価!A:A,MATCH(D344,単価!B:B,0))),0)</f>
        <v>50000</v>
      </c>
      <c r="K344" s="153" t="str">
        <f>IFERROR(INDEX(単価!C:C,MATCH(D344,単価!B:B,0))&amp;IF(INDEX(単価!A:A,MATCH(D344,単価!B:B,0))=1,"（"&amp;INDEX(単価!D$2:G$2,1,1+(I344&gt;29)+(I344&gt;59)+(I344&gt;89))&amp;"）",""),D344)</f>
        <v>共同生活援助</v>
      </c>
      <c r="L344" s="2">
        <f t="shared" ca="1" si="26"/>
        <v>3535</v>
      </c>
      <c r="M344" s="14">
        <f>IF(OR(ISERROR(FIND(DBCS(検索!C$3),DBCS(B344))),検索!C$3=""),0,1)</f>
        <v>0</v>
      </c>
      <c r="N344" s="15">
        <f>IF(OR(ISERROR(FIND(DBCS(検索!D$3),DBCS(C344))),検索!D$3=""),0,1)</f>
        <v>0</v>
      </c>
      <c r="O344" s="15">
        <f>IF(OR(ISERROR(FIND(検索!E$3,D344)),検索!E$3=""),0,1)</f>
        <v>0</v>
      </c>
      <c r="P344" s="13">
        <f>IF(OR(ISERROR(FIND(検索!F$3,E344)),検索!F$3=""),0,1)</f>
        <v>0</v>
      </c>
      <c r="Q344" s="13">
        <f>IF(OR(ISERROR(FIND(検索!G$3,F344)),検索!G$3=""),0,1)</f>
        <v>0</v>
      </c>
      <c r="R344" s="13">
        <f>IF(OR(検索!J$3="00000",M344&amp;N344&amp;O344&amp;P344&amp;Q344&lt;&gt;検索!J$3),0,1)</f>
        <v>0</v>
      </c>
      <c r="S344" s="13">
        <f t="shared" si="27"/>
        <v>0</v>
      </c>
      <c r="T344" s="14">
        <f>IF(OR(ISERROR(FIND(DBCS(検索!C$5),DBCS(B344))),検索!C$5=""),0,1)</f>
        <v>0</v>
      </c>
      <c r="U344" s="15">
        <f>IF(OR(ISERROR(FIND(DBCS(検索!D$5),DBCS(C344))),検索!D$5=""),0,1)</f>
        <v>0</v>
      </c>
      <c r="V344" s="15">
        <f>IF(OR(ISERROR(FIND(検索!E$5,D344)),検索!E$5=""),0,1)</f>
        <v>0</v>
      </c>
      <c r="W344" s="15">
        <f>IF(OR(ISERROR(FIND(検索!F$5,E344)),検索!F$5=""),0,1)</f>
        <v>0</v>
      </c>
      <c r="X344" s="15">
        <f>IF(OR(ISERROR(FIND(検索!G$5,F344)),検索!G$5=""),0,1)</f>
        <v>0</v>
      </c>
      <c r="Y344" s="13">
        <f>IF(OR(検索!J$5="00000",T344&amp;U344&amp;V344&amp;W344&amp;X344&lt;&gt;検索!J$5),0,1)</f>
        <v>0</v>
      </c>
      <c r="Z344" s="16">
        <f t="shared" si="28"/>
        <v>0</v>
      </c>
      <c r="AA344" s="13">
        <f>IF(OR(ISERROR(FIND(DBCS(検索!C$7),DBCS(B344))),検索!C$7=""),0,1)</f>
        <v>0</v>
      </c>
      <c r="AB344" s="13">
        <f>IF(OR(ISERROR(FIND(DBCS(検索!D$7),DBCS(C344))),検索!D$7=""),0,1)</f>
        <v>0</v>
      </c>
      <c r="AC344" s="13">
        <f>IF(OR(ISERROR(FIND(検索!E$7,D344)),検索!E$7=""),0,1)</f>
        <v>0</v>
      </c>
      <c r="AD344" s="13">
        <f>IF(OR(ISERROR(FIND(検索!F$7,E344)),検索!F$7=""),0,1)</f>
        <v>0</v>
      </c>
      <c r="AE344" s="13">
        <f>IF(OR(ISERROR(FIND(検索!G$7,F344)),検索!G$7=""),0,1)</f>
        <v>0</v>
      </c>
      <c r="AF344" s="15">
        <f>IF(OR(検索!J$7="00000",AA344&amp;AB344&amp;AC344&amp;AD344&amp;AE344&lt;&gt;検索!J$7),0,1)</f>
        <v>0</v>
      </c>
      <c r="AG344" s="16">
        <f t="shared" si="29"/>
        <v>0</v>
      </c>
      <c r="AH344" s="13">
        <f>IF(検索!K$3=0,R344,S344)</f>
        <v>0</v>
      </c>
      <c r="AI344" s="13">
        <f>IF(検索!K$5=0,Y344,Z344)</f>
        <v>0</v>
      </c>
      <c r="AJ344" s="13">
        <f>IF(検索!K$7=0,AF344,AG344)</f>
        <v>0</v>
      </c>
      <c r="AK344" s="20">
        <f>IF(IF(検索!J$5="00000",AH344,IF(検索!K$4=0,AH344+AI344,AH344*AI344)*IF(AND(検索!K$6=1,検索!J$7&lt;&gt;"00000"),AJ344,1)+IF(AND(検索!K$6=0,検索!J$7&lt;&gt;"00000"),AJ344,0))&gt;0,MAX($AK$2:AK343)+1,0)</f>
        <v>0</v>
      </c>
    </row>
    <row r="345" spans="1:37" ht="12.6" customHeight="1" x14ac:dyDescent="0.15">
      <c r="A345" s="9">
        <v>3570</v>
      </c>
      <c r="B345" s="2" t="s">
        <v>803</v>
      </c>
      <c r="C345" s="2" t="s">
        <v>1326</v>
      </c>
      <c r="D345" s="2" t="s">
        <v>1206</v>
      </c>
      <c r="E345" s="10" t="s">
        <v>563</v>
      </c>
      <c r="F345" s="11" t="s">
        <v>2287</v>
      </c>
      <c r="G345" s="2">
        <v>344</v>
      </c>
      <c r="H345" s="153">
        <f t="shared" si="25"/>
        <v>100000</v>
      </c>
      <c r="I345" s="23"/>
      <c r="J345" s="158">
        <f>IFERROR(INDEX(単価!D$3:G$16,MATCH(D345,単価!B$3:B$16,0),1+((I345&gt;29)+(I345&gt;59)+(I345&gt;89))*INDEX(単価!A:A,MATCH(D345,単価!B:B,0))),0)</f>
        <v>50000</v>
      </c>
      <c r="K345" s="153" t="str">
        <f>IFERROR(INDEX(単価!C:C,MATCH(D345,単価!B:B,0))&amp;IF(INDEX(単価!A:A,MATCH(D345,単価!B:B,0))=1,"（"&amp;INDEX(単価!D$2:G$2,1,1+(I345&gt;29)+(I345&gt;59)+(I345&gt;89))&amp;"）",""),D345)</f>
        <v>共同生活援助</v>
      </c>
      <c r="L345" s="2">
        <f t="shared" ca="1" si="26"/>
        <v>3540</v>
      </c>
      <c r="M345" s="14">
        <f>IF(OR(ISERROR(FIND(DBCS(検索!C$3),DBCS(B345))),検索!C$3=""),0,1)</f>
        <v>0</v>
      </c>
      <c r="N345" s="15">
        <f>IF(OR(ISERROR(FIND(DBCS(検索!D$3),DBCS(C345))),検索!D$3=""),0,1)</f>
        <v>0</v>
      </c>
      <c r="O345" s="15">
        <f>IF(OR(ISERROR(FIND(検索!E$3,D345)),検索!E$3=""),0,1)</f>
        <v>0</v>
      </c>
      <c r="P345" s="13">
        <f>IF(OR(ISERROR(FIND(検索!F$3,E345)),検索!F$3=""),0,1)</f>
        <v>0</v>
      </c>
      <c r="Q345" s="13">
        <f>IF(OR(ISERROR(FIND(検索!G$3,F345)),検索!G$3=""),0,1)</f>
        <v>0</v>
      </c>
      <c r="R345" s="13">
        <f>IF(OR(検索!J$3="00000",M345&amp;N345&amp;O345&amp;P345&amp;Q345&lt;&gt;検索!J$3),0,1)</f>
        <v>0</v>
      </c>
      <c r="S345" s="13">
        <f t="shared" si="27"/>
        <v>0</v>
      </c>
      <c r="T345" s="14">
        <f>IF(OR(ISERROR(FIND(DBCS(検索!C$5),DBCS(B345))),検索!C$5=""),0,1)</f>
        <v>0</v>
      </c>
      <c r="U345" s="15">
        <f>IF(OR(ISERROR(FIND(DBCS(検索!D$5),DBCS(C345))),検索!D$5=""),0,1)</f>
        <v>0</v>
      </c>
      <c r="V345" s="15">
        <f>IF(OR(ISERROR(FIND(検索!E$5,D345)),検索!E$5=""),0,1)</f>
        <v>0</v>
      </c>
      <c r="W345" s="15">
        <f>IF(OR(ISERROR(FIND(検索!F$5,E345)),検索!F$5=""),0,1)</f>
        <v>0</v>
      </c>
      <c r="X345" s="15">
        <f>IF(OR(ISERROR(FIND(検索!G$5,F345)),検索!G$5=""),0,1)</f>
        <v>0</v>
      </c>
      <c r="Y345" s="13">
        <f>IF(OR(検索!J$5="00000",T345&amp;U345&amp;V345&amp;W345&amp;X345&lt;&gt;検索!J$5),0,1)</f>
        <v>0</v>
      </c>
      <c r="Z345" s="16">
        <f t="shared" si="28"/>
        <v>0</v>
      </c>
      <c r="AA345" s="13">
        <f>IF(OR(ISERROR(FIND(DBCS(検索!C$7),DBCS(B345))),検索!C$7=""),0,1)</f>
        <v>0</v>
      </c>
      <c r="AB345" s="13">
        <f>IF(OR(ISERROR(FIND(DBCS(検索!D$7),DBCS(C345))),検索!D$7=""),0,1)</f>
        <v>0</v>
      </c>
      <c r="AC345" s="13">
        <f>IF(OR(ISERROR(FIND(検索!E$7,D345)),検索!E$7=""),0,1)</f>
        <v>0</v>
      </c>
      <c r="AD345" s="13">
        <f>IF(OR(ISERROR(FIND(検索!F$7,E345)),検索!F$7=""),0,1)</f>
        <v>0</v>
      </c>
      <c r="AE345" s="13">
        <f>IF(OR(ISERROR(FIND(検索!G$7,F345)),検索!G$7=""),0,1)</f>
        <v>0</v>
      </c>
      <c r="AF345" s="15">
        <f>IF(OR(検索!J$7="00000",AA345&amp;AB345&amp;AC345&amp;AD345&amp;AE345&lt;&gt;検索!J$7),0,1)</f>
        <v>0</v>
      </c>
      <c r="AG345" s="16">
        <f t="shared" si="29"/>
        <v>0</v>
      </c>
      <c r="AH345" s="13">
        <f>IF(検索!K$3=0,R345,S345)</f>
        <v>0</v>
      </c>
      <c r="AI345" s="13">
        <f>IF(検索!K$5=0,Y345,Z345)</f>
        <v>0</v>
      </c>
      <c r="AJ345" s="13">
        <f>IF(検索!K$7=0,AF345,AG345)</f>
        <v>0</v>
      </c>
      <c r="AK345" s="20">
        <f>IF(IF(検索!J$5="00000",AH345,IF(検索!K$4=0,AH345+AI345,AH345*AI345)*IF(AND(検索!K$6=1,検索!J$7&lt;&gt;"00000"),AJ345,1)+IF(AND(検索!K$6=0,検索!J$7&lt;&gt;"00000"),AJ345,0))&gt;0,MAX($AK$2:AK344)+1,0)</f>
        <v>0</v>
      </c>
    </row>
    <row r="346" spans="1:37" ht="12.6" customHeight="1" x14ac:dyDescent="0.15">
      <c r="A346" s="9">
        <v>3589</v>
      </c>
      <c r="B346" s="2" t="s">
        <v>907</v>
      </c>
      <c r="C346" s="2" t="s">
        <v>1327</v>
      </c>
      <c r="D346" s="2" t="s">
        <v>1206</v>
      </c>
      <c r="E346" s="10" t="s">
        <v>58</v>
      </c>
      <c r="F346" s="11" t="s">
        <v>2265</v>
      </c>
      <c r="G346" s="2">
        <v>345</v>
      </c>
      <c r="H346" s="153">
        <f t="shared" si="25"/>
        <v>650000</v>
      </c>
      <c r="I346" s="23"/>
      <c r="J346" s="158">
        <f>IFERROR(INDEX(単価!D$3:G$16,MATCH(D346,単価!B$3:B$16,0),1+((I346&gt;29)+(I346&gt;59)+(I346&gt;89))*INDEX(単価!A:A,MATCH(D346,単価!B:B,0))),0)</f>
        <v>50000</v>
      </c>
      <c r="K346" s="153" t="str">
        <f>IFERROR(INDEX(単価!C:C,MATCH(D346,単価!B:B,0))&amp;IF(INDEX(単価!A:A,MATCH(D346,単価!B:B,0))=1,"（"&amp;INDEX(単価!D$2:G$2,1,1+(I346&gt;29)+(I346&gt;59)+(I346&gt;89))&amp;"）",""),D346)</f>
        <v>共同生活援助</v>
      </c>
      <c r="L346" s="2">
        <f t="shared" ca="1" si="26"/>
        <v>3553</v>
      </c>
      <c r="M346" s="14">
        <f>IF(OR(ISERROR(FIND(DBCS(検索!C$3),DBCS(B346))),検索!C$3=""),0,1)</f>
        <v>0</v>
      </c>
      <c r="N346" s="15">
        <f>IF(OR(ISERROR(FIND(DBCS(検索!D$3),DBCS(C346))),検索!D$3=""),0,1)</f>
        <v>0</v>
      </c>
      <c r="O346" s="15">
        <f>IF(OR(ISERROR(FIND(検索!E$3,D346)),検索!E$3=""),0,1)</f>
        <v>0</v>
      </c>
      <c r="P346" s="13">
        <f>IF(OR(ISERROR(FIND(検索!F$3,E346)),検索!F$3=""),0,1)</f>
        <v>0</v>
      </c>
      <c r="Q346" s="13">
        <f>IF(OR(ISERROR(FIND(検索!G$3,F346)),検索!G$3=""),0,1)</f>
        <v>0</v>
      </c>
      <c r="R346" s="13">
        <f>IF(OR(検索!J$3="00000",M346&amp;N346&amp;O346&amp;P346&amp;Q346&lt;&gt;検索!J$3),0,1)</f>
        <v>0</v>
      </c>
      <c r="S346" s="13">
        <f t="shared" si="27"/>
        <v>0</v>
      </c>
      <c r="T346" s="14">
        <f>IF(OR(ISERROR(FIND(DBCS(検索!C$5),DBCS(B346))),検索!C$5=""),0,1)</f>
        <v>0</v>
      </c>
      <c r="U346" s="15">
        <f>IF(OR(ISERROR(FIND(DBCS(検索!D$5),DBCS(C346))),検索!D$5=""),0,1)</f>
        <v>0</v>
      </c>
      <c r="V346" s="15">
        <f>IF(OR(ISERROR(FIND(検索!E$5,D346)),検索!E$5=""),0,1)</f>
        <v>0</v>
      </c>
      <c r="W346" s="15">
        <f>IF(OR(ISERROR(FIND(検索!F$5,E346)),検索!F$5=""),0,1)</f>
        <v>0</v>
      </c>
      <c r="X346" s="15">
        <f>IF(OR(ISERROR(FIND(検索!G$5,F346)),検索!G$5=""),0,1)</f>
        <v>0</v>
      </c>
      <c r="Y346" s="13">
        <f>IF(OR(検索!J$5="00000",T346&amp;U346&amp;V346&amp;W346&amp;X346&lt;&gt;検索!J$5),0,1)</f>
        <v>0</v>
      </c>
      <c r="Z346" s="16">
        <f t="shared" si="28"/>
        <v>0</v>
      </c>
      <c r="AA346" s="13">
        <f>IF(OR(ISERROR(FIND(DBCS(検索!C$7),DBCS(B346))),検索!C$7=""),0,1)</f>
        <v>0</v>
      </c>
      <c r="AB346" s="13">
        <f>IF(OR(ISERROR(FIND(DBCS(検索!D$7),DBCS(C346))),検索!D$7=""),0,1)</f>
        <v>0</v>
      </c>
      <c r="AC346" s="13">
        <f>IF(OR(ISERROR(FIND(検索!E$7,D346)),検索!E$7=""),0,1)</f>
        <v>0</v>
      </c>
      <c r="AD346" s="13">
        <f>IF(OR(ISERROR(FIND(検索!F$7,E346)),検索!F$7=""),0,1)</f>
        <v>0</v>
      </c>
      <c r="AE346" s="13">
        <f>IF(OR(ISERROR(FIND(検索!G$7,F346)),検索!G$7=""),0,1)</f>
        <v>0</v>
      </c>
      <c r="AF346" s="15">
        <f>IF(OR(検索!J$7="00000",AA346&amp;AB346&amp;AC346&amp;AD346&amp;AE346&lt;&gt;検索!J$7),0,1)</f>
        <v>0</v>
      </c>
      <c r="AG346" s="16">
        <f t="shared" si="29"/>
        <v>0</v>
      </c>
      <c r="AH346" s="13">
        <f>IF(検索!K$3=0,R346,S346)</f>
        <v>0</v>
      </c>
      <c r="AI346" s="13">
        <f>IF(検索!K$5=0,Y346,Z346)</f>
        <v>0</v>
      </c>
      <c r="AJ346" s="13">
        <f>IF(検索!K$7=0,AF346,AG346)</f>
        <v>0</v>
      </c>
      <c r="AK346" s="20">
        <f>IF(IF(検索!J$5="00000",AH346,IF(検索!K$4=0,AH346+AI346,AH346*AI346)*IF(AND(検索!K$6=1,検索!J$7&lt;&gt;"00000"),AJ346,1)+IF(AND(検索!K$6=0,検索!J$7&lt;&gt;"00000"),AJ346,0))&gt;0,MAX($AK$2:AK345)+1,0)</f>
        <v>0</v>
      </c>
    </row>
    <row r="347" spans="1:37" ht="12.6" customHeight="1" x14ac:dyDescent="0.15">
      <c r="A347" s="9">
        <v>3596</v>
      </c>
      <c r="B347" s="2" t="s">
        <v>817</v>
      </c>
      <c r="C347" s="2" t="s">
        <v>1328</v>
      </c>
      <c r="D347" s="2" t="s">
        <v>1206</v>
      </c>
      <c r="E347" s="10" t="s">
        <v>83</v>
      </c>
      <c r="F347" s="11" t="s">
        <v>2288</v>
      </c>
      <c r="G347" s="2">
        <v>346</v>
      </c>
      <c r="H347" s="153">
        <f t="shared" si="25"/>
        <v>100000</v>
      </c>
      <c r="I347" s="23"/>
      <c r="J347" s="158">
        <f>IFERROR(INDEX(単価!D$3:G$16,MATCH(D347,単価!B$3:B$16,0),1+((I347&gt;29)+(I347&gt;59)+(I347&gt;89))*INDEX(単価!A:A,MATCH(D347,単価!B:B,0))),0)</f>
        <v>50000</v>
      </c>
      <c r="K347" s="153" t="str">
        <f>IFERROR(INDEX(単価!C:C,MATCH(D347,単価!B:B,0))&amp;IF(INDEX(単価!A:A,MATCH(D347,単価!B:B,0))=1,"（"&amp;INDEX(単価!D$2:G$2,1,1+(I347&gt;29)+(I347&gt;59)+(I347&gt;89))&amp;"）",""),D347)</f>
        <v>共同生活援助</v>
      </c>
      <c r="L347" s="2">
        <f t="shared" ca="1" si="26"/>
        <v>3565</v>
      </c>
      <c r="M347" s="14">
        <f>IF(OR(ISERROR(FIND(DBCS(検索!C$3),DBCS(B347))),検索!C$3=""),0,1)</f>
        <v>0</v>
      </c>
      <c r="N347" s="15">
        <f>IF(OR(ISERROR(FIND(DBCS(検索!D$3),DBCS(C347))),検索!D$3=""),0,1)</f>
        <v>0</v>
      </c>
      <c r="O347" s="15">
        <f>IF(OR(ISERROR(FIND(検索!E$3,D347)),検索!E$3=""),0,1)</f>
        <v>0</v>
      </c>
      <c r="P347" s="13">
        <f>IF(OR(ISERROR(FIND(検索!F$3,E347)),検索!F$3=""),0,1)</f>
        <v>0</v>
      </c>
      <c r="Q347" s="13">
        <f>IF(OR(ISERROR(FIND(検索!G$3,F347)),検索!G$3=""),0,1)</f>
        <v>0</v>
      </c>
      <c r="R347" s="13">
        <f>IF(OR(検索!J$3="00000",M347&amp;N347&amp;O347&amp;P347&amp;Q347&lt;&gt;検索!J$3),0,1)</f>
        <v>0</v>
      </c>
      <c r="S347" s="13">
        <f t="shared" si="27"/>
        <v>0</v>
      </c>
      <c r="T347" s="14">
        <f>IF(OR(ISERROR(FIND(DBCS(検索!C$5),DBCS(B347))),検索!C$5=""),0,1)</f>
        <v>0</v>
      </c>
      <c r="U347" s="15">
        <f>IF(OR(ISERROR(FIND(DBCS(検索!D$5),DBCS(C347))),検索!D$5=""),0,1)</f>
        <v>0</v>
      </c>
      <c r="V347" s="15">
        <f>IF(OR(ISERROR(FIND(検索!E$5,D347)),検索!E$5=""),0,1)</f>
        <v>0</v>
      </c>
      <c r="W347" s="15">
        <f>IF(OR(ISERROR(FIND(検索!F$5,E347)),検索!F$5=""),0,1)</f>
        <v>0</v>
      </c>
      <c r="X347" s="15">
        <f>IF(OR(ISERROR(FIND(検索!G$5,F347)),検索!G$5=""),0,1)</f>
        <v>0</v>
      </c>
      <c r="Y347" s="13">
        <f>IF(OR(検索!J$5="00000",T347&amp;U347&amp;V347&amp;W347&amp;X347&lt;&gt;検索!J$5),0,1)</f>
        <v>0</v>
      </c>
      <c r="Z347" s="16">
        <f t="shared" si="28"/>
        <v>0</v>
      </c>
      <c r="AA347" s="13">
        <f>IF(OR(ISERROR(FIND(DBCS(検索!C$7),DBCS(B347))),検索!C$7=""),0,1)</f>
        <v>0</v>
      </c>
      <c r="AB347" s="13">
        <f>IF(OR(ISERROR(FIND(DBCS(検索!D$7),DBCS(C347))),検索!D$7=""),0,1)</f>
        <v>0</v>
      </c>
      <c r="AC347" s="13">
        <f>IF(OR(ISERROR(FIND(検索!E$7,D347)),検索!E$7=""),0,1)</f>
        <v>0</v>
      </c>
      <c r="AD347" s="13">
        <f>IF(OR(ISERROR(FIND(検索!F$7,E347)),検索!F$7=""),0,1)</f>
        <v>0</v>
      </c>
      <c r="AE347" s="13">
        <f>IF(OR(ISERROR(FIND(検索!G$7,F347)),検索!G$7=""),0,1)</f>
        <v>0</v>
      </c>
      <c r="AF347" s="15">
        <f>IF(OR(検索!J$7="00000",AA347&amp;AB347&amp;AC347&amp;AD347&amp;AE347&lt;&gt;検索!J$7),0,1)</f>
        <v>0</v>
      </c>
      <c r="AG347" s="16">
        <f t="shared" si="29"/>
        <v>0</v>
      </c>
      <c r="AH347" s="13">
        <f>IF(検索!K$3=0,R347,S347)</f>
        <v>0</v>
      </c>
      <c r="AI347" s="13">
        <f>IF(検索!K$5=0,Y347,Z347)</f>
        <v>0</v>
      </c>
      <c r="AJ347" s="13">
        <f>IF(検索!K$7=0,AF347,AG347)</f>
        <v>0</v>
      </c>
      <c r="AK347" s="20">
        <f>IF(IF(検索!J$5="00000",AH347,IF(検索!K$4=0,AH347+AI347,AH347*AI347)*IF(AND(検索!K$6=1,検索!J$7&lt;&gt;"00000"),AJ347,1)+IF(AND(検索!K$6=0,検索!J$7&lt;&gt;"00000"),AJ347,0))&gt;0,MAX($AK$2:AK346)+1,0)</f>
        <v>0</v>
      </c>
    </row>
    <row r="348" spans="1:37" ht="12.6" customHeight="1" x14ac:dyDescent="0.15">
      <c r="A348" s="9">
        <v>3608</v>
      </c>
      <c r="B348" s="2" t="s">
        <v>1282</v>
      </c>
      <c r="C348" s="2" t="s">
        <v>1329</v>
      </c>
      <c r="D348" s="2" t="s">
        <v>1206</v>
      </c>
      <c r="E348" s="10" t="s">
        <v>432</v>
      </c>
      <c r="F348" s="11" t="s">
        <v>2272</v>
      </c>
      <c r="G348" s="2">
        <v>347</v>
      </c>
      <c r="H348" s="153">
        <f t="shared" si="25"/>
        <v>250000</v>
      </c>
      <c r="I348" s="23"/>
      <c r="J348" s="158">
        <f>IFERROR(INDEX(単価!D$3:G$16,MATCH(D348,単価!B$3:B$16,0),1+((I348&gt;29)+(I348&gt;59)+(I348&gt;89))*INDEX(単価!A:A,MATCH(D348,単価!B:B,0))),0)</f>
        <v>50000</v>
      </c>
      <c r="K348" s="153" t="str">
        <f>IFERROR(INDEX(単価!C:C,MATCH(D348,単価!B:B,0))&amp;IF(INDEX(単価!A:A,MATCH(D348,単価!B:B,0))=1,"（"&amp;INDEX(単価!D$2:G$2,1,1+(I348&gt;29)+(I348&gt;59)+(I348&gt;89))&amp;"）",""),D348)</f>
        <v>共同生活援助</v>
      </c>
      <c r="L348" s="2">
        <f t="shared" ca="1" si="26"/>
        <v>3572</v>
      </c>
      <c r="M348" s="14">
        <f>IF(OR(ISERROR(FIND(DBCS(検索!C$3),DBCS(B348))),検索!C$3=""),0,1)</f>
        <v>0</v>
      </c>
      <c r="N348" s="15">
        <f>IF(OR(ISERROR(FIND(DBCS(検索!D$3),DBCS(C348))),検索!D$3=""),0,1)</f>
        <v>0</v>
      </c>
      <c r="O348" s="15">
        <f>IF(OR(ISERROR(FIND(検索!E$3,D348)),検索!E$3=""),0,1)</f>
        <v>0</v>
      </c>
      <c r="P348" s="13">
        <f>IF(OR(ISERROR(FIND(検索!F$3,E348)),検索!F$3=""),0,1)</f>
        <v>0</v>
      </c>
      <c r="Q348" s="13">
        <f>IF(OR(ISERROR(FIND(検索!G$3,F348)),検索!G$3=""),0,1)</f>
        <v>0</v>
      </c>
      <c r="R348" s="13">
        <f>IF(OR(検索!J$3="00000",M348&amp;N348&amp;O348&amp;P348&amp;Q348&lt;&gt;検索!J$3),0,1)</f>
        <v>0</v>
      </c>
      <c r="S348" s="13">
        <f t="shared" si="27"/>
        <v>0</v>
      </c>
      <c r="T348" s="14">
        <f>IF(OR(ISERROR(FIND(DBCS(検索!C$5),DBCS(B348))),検索!C$5=""),0,1)</f>
        <v>0</v>
      </c>
      <c r="U348" s="15">
        <f>IF(OR(ISERROR(FIND(DBCS(検索!D$5),DBCS(C348))),検索!D$5=""),0,1)</f>
        <v>0</v>
      </c>
      <c r="V348" s="15">
        <f>IF(OR(ISERROR(FIND(検索!E$5,D348)),検索!E$5=""),0,1)</f>
        <v>0</v>
      </c>
      <c r="W348" s="15">
        <f>IF(OR(ISERROR(FIND(検索!F$5,E348)),検索!F$5=""),0,1)</f>
        <v>0</v>
      </c>
      <c r="X348" s="15">
        <f>IF(OR(ISERROR(FIND(検索!G$5,F348)),検索!G$5=""),0,1)</f>
        <v>0</v>
      </c>
      <c r="Y348" s="13">
        <f>IF(OR(検索!J$5="00000",T348&amp;U348&amp;V348&amp;W348&amp;X348&lt;&gt;検索!J$5),0,1)</f>
        <v>0</v>
      </c>
      <c r="Z348" s="16">
        <f t="shared" si="28"/>
        <v>0</v>
      </c>
      <c r="AA348" s="13">
        <f>IF(OR(ISERROR(FIND(DBCS(検索!C$7),DBCS(B348))),検索!C$7=""),0,1)</f>
        <v>0</v>
      </c>
      <c r="AB348" s="13">
        <f>IF(OR(ISERROR(FIND(DBCS(検索!D$7),DBCS(C348))),検索!D$7=""),0,1)</f>
        <v>0</v>
      </c>
      <c r="AC348" s="13">
        <f>IF(OR(ISERROR(FIND(検索!E$7,D348)),検索!E$7=""),0,1)</f>
        <v>0</v>
      </c>
      <c r="AD348" s="13">
        <f>IF(OR(ISERROR(FIND(検索!F$7,E348)),検索!F$7=""),0,1)</f>
        <v>0</v>
      </c>
      <c r="AE348" s="13">
        <f>IF(OR(ISERROR(FIND(検索!G$7,F348)),検索!G$7=""),0,1)</f>
        <v>0</v>
      </c>
      <c r="AF348" s="15">
        <f>IF(OR(検索!J$7="00000",AA348&amp;AB348&amp;AC348&amp;AD348&amp;AE348&lt;&gt;検索!J$7),0,1)</f>
        <v>0</v>
      </c>
      <c r="AG348" s="16">
        <f t="shared" si="29"/>
        <v>0</v>
      </c>
      <c r="AH348" s="13">
        <f>IF(検索!K$3=0,R348,S348)</f>
        <v>0</v>
      </c>
      <c r="AI348" s="13">
        <f>IF(検索!K$5=0,Y348,Z348)</f>
        <v>0</v>
      </c>
      <c r="AJ348" s="13">
        <f>IF(検索!K$7=0,AF348,AG348)</f>
        <v>0</v>
      </c>
      <c r="AK348" s="20">
        <f>IF(IF(検索!J$5="00000",AH348,IF(検索!K$4=0,AH348+AI348,AH348*AI348)*IF(AND(検索!K$6=1,検索!J$7&lt;&gt;"00000"),AJ348,1)+IF(AND(検索!K$6=0,検索!J$7&lt;&gt;"00000"),AJ348,0))&gt;0,MAX($AK$2:AK347)+1,0)</f>
        <v>0</v>
      </c>
    </row>
    <row r="349" spans="1:37" ht="12.6" customHeight="1" x14ac:dyDescent="0.15">
      <c r="A349" s="9">
        <v>3618</v>
      </c>
      <c r="B349" s="2" t="s">
        <v>907</v>
      </c>
      <c r="C349" s="2" t="s">
        <v>1330</v>
      </c>
      <c r="D349" s="2" t="s">
        <v>1206</v>
      </c>
      <c r="E349" s="10" t="s">
        <v>58</v>
      </c>
      <c r="F349" s="11" t="s">
        <v>2265</v>
      </c>
      <c r="G349" s="2">
        <v>348</v>
      </c>
      <c r="H349" s="153">
        <f t="shared" si="25"/>
        <v>650000</v>
      </c>
      <c r="I349" s="23"/>
      <c r="J349" s="158">
        <f>IFERROR(INDEX(単価!D$3:G$16,MATCH(D349,単価!B$3:B$16,0),1+((I349&gt;29)+(I349&gt;59)+(I349&gt;89))*INDEX(単価!A:A,MATCH(D349,単価!B:B,0))),0)</f>
        <v>50000</v>
      </c>
      <c r="K349" s="153" t="str">
        <f>IFERROR(INDEX(単価!C:C,MATCH(D349,単価!B:B,0))&amp;IF(INDEX(単価!A:A,MATCH(D349,単価!B:B,0))=1,"（"&amp;INDEX(単価!D$2:G$2,1,1+(I349&gt;29)+(I349&gt;59)+(I349&gt;89))&amp;"）",""),D349)</f>
        <v>共同生活援助</v>
      </c>
      <c r="L349" s="2">
        <f t="shared" ca="1" si="26"/>
        <v>3581</v>
      </c>
      <c r="M349" s="14">
        <f>IF(OR(ISERROR(FIND(DBCS(検索!C$3),DBCS(B349))),検索!C$3=""),0,1)</f>
        <v>0</v>
      </c>
      <c r="N349" s="15">
        <f>IF(OR(ISERROR(FIND(DBCS(検索!D$3),DBCS(C349))),検索!D$3=""),0,1)</f>
        <v>0</v>
      </c>
      <c r="O349" s="15">
        <f>IF(OR(ISERROR(FIND(検索!E$3,D349)),検索!E$3=""),0,1)</f>
        <v>0</v>
      </c>
      <c r="P349" s="13">
        <f>IF(OR(ISERROR(FIND(検索!F$3,E349)),検索!F$3=""),0,1)</f>
        <v>0</v>
      </c>
      <c r="Q349" s="13">
        <f>IF(OR(ISERROR(FIND(検索!G$3,F349)),検索!G$3=""),0,1)</f>
        <v>0</v>
      </c>
      <c r="R349" s="13">
        <f>IF(OR(検索!J$3="00000",M349&amp;N349&amp;O349&amp;P349&amp;Q349&lt;&gt;検索!J$3),0,1)</f>
        <v>0</v>
      </c>
      <c r="S349" s="13">
        <f t="shared" si="27"/>
        <v>0</v>
      </c>
      <c r="T349" s="14">
        <f>IF(OR(ISERROR(FIND(DBCS(検索!C$5),DBCS(B349))),検索!C$5=""),0,1)</f>
        <v>0</v>
      </c>
      <c r="U349" s="15">
        <f>IF(OR(ISERROR(FIND(DBCS(検索!D$5),DBCS(C349))),検索!D$5=""),0,1)</f>
        <v>0</v>
      </c>
      <c r="V349" s="15">
        <f>IF(OR(ISERROR(FIND(検索!E$5,D349)),検索!E$5=""),0,1)</f>
        <v>0</v>
      </c>
      <c r="W349" s="15">
        <f>IF(OR(ISERROR(FIND(検索!F$5,E349)),検索!F$5=""),0,1)</f>
        <v>0</v>
      </c>
      <c r="X349" s="15">
        <f>IF(OR(ISERROR(FIND(検索!G$5,F349)),検索!G$5=""),0,1)</f>
        <v>0</v>
      </c>
      <c r="Y349" s="13">
        <f>IF(OR(検索!J$5="00000",T349&amp;U349&amp;V349&amp;W349&amp;X349&lt;&gt;検索!J$5),0,1)</f>
        <v>0</v>
      </c>
      <c r="Z349" s="16">
        <f t="shared" si="28"/>
        <v>0</v>
      </c>
      <c r="AA349" s="13">
        <f>IF(OR(ISERROR(FIND(DBCS(検索!C$7),DBCS(B349))),検索!C$7=""),0,1)</f>
        <v>0</v>
      </c>
      <c r="AB349" s="13">
        <f>IF(OR(ISERROR(FIND(DBCS(検索!D$7),DBCS(C349))),検索!D$7=""),0,1)</f>
        <v>0</v>
      </c>
      <c r="AC349" s="13">
        <f>IF(OR(ISERROR(FIND(検索!E$7,D349)),検索!E$7=""),0,1)</f>
        <v>0</v>
      </c>
      <c r="AD349" s="13">
        <f>IF(OR(ISERROR(FIND(検索!F$7,E349)),検索!F$7=""),0,1)</f>
        <v>0</v>
      </c>
      <c r="AE349" s="13">
        <f>IF(OR(ISERROR(FIND(検索!G$7,F349)),検索!G$7=""),0,1)</f>
        <v>0</v>
      </c>
      <c r="AF349" s="15">
        <f>IF(OR(検索!J$7="00000",AA349&amp;AB349&amp;AC349&amp;AD349&amp;AE349&lt;&gt;検索!J$7),0,1)</f>
        <v>0</v>
      </c>
      <c r="AG349" s="16">
        <f t="shared" si="29"/>
        <v>0</v>
      </c>
      <c r="AH349" s="13">
        <f>IF(検索!K$3=0,R349,S349)</f>
        <v>0</v>
      </c>
      <c r="AI349" s="13">
        <f>IF(検索!K$5=0,Y349,Z349)</f>
        <v>0</v>
      </c>
      <c r="AJ349" s="13">
        <f>IF(検索!K$7=0,AF349,AG349)</f>
        <v>0</v>
      </c>
      <c r="AK349" s="20">
        <f>IF(IF(検索!J$5="00000",AH349,IF(検索!K$4=0,AH349+AI349,AH349*AI349)*IF(AND(検索!K$6=1,検索!J$7&lt;&gt;"00000"),AJ349,1)+IF(AND(検索!K$6=0,検索!J$7&lt;&gt;"00000"),AJ349,0))&gt;0,MAX($AK$2:AK348)+1,0)</f>
        <v>0</v>
      </c>
    </row>
    <row r="350" spans="1:37" ht="12.6" customHeight="1" x14ac:dyDescent="0.15">
      <c r="A350" s="9">
        <v>3625</v>
      </c>
      <c r="B350" s="2" t="s">
        <v>1013</v>
      </c>
      <c r="C350" s="2" t="s">
        <v>1331</v>
      </c>
      <c r="D350" s="2" t="s">
        <v>1206</v>
      </c>
      <c r="E350" s="10" t="s">
        <v>166</v>
      </c>
      <c r="F350" s="11" t="s">
        <v>2289</v>
      </c>
      <c r="G350" s="2">
        <v>349</v>
      </c>
      <c r="H350" s="153">
        <f t="shared" si="25"/>
        <v>250000</v>
      </c>
      <c r="I350" s="23"/>
      <c r="J350" s="158">
        <f>IFERROR(INDEX(単価!D$3:G$16,MATCH(D350,単価!B$3:B$16,0),1+((I350&gt;29)+(I350&gt;59)+(I350&gt;89))*INDEX(単価!A:A,MATCH(D350,単価!B:B,0))),0)</f>
        <v>50000</v>
      </c>
      <c r="K350" s="153" t="str">
        <f>IFERROR(INDEX(単価!C:C,MATCH(D350,単価!B:B,0))&amp;IF(INDEX(単価!A:A,MATCH(D350,単価!B:B,0))=1,"（"&amp;INDEX(単価!D$2:G$2,1,1+(I350&gt;29)+(I350&gt;59)+(I350&gt;89))&amp;"）",""),D350)</f>
        <v>共同生活援助</v>
      </c>
      <c r="L350" s="2">
        <f t="shared" ca="1" si="26"/>
        <v>3593</v>
      </c>
      <c r="M350" s="14">
        <f>IF(OR(ISERROR(FIND(DBCS(検索!C$3),DBCS(B350))),検索!C$3=""),0,1)</f>
        <v>0</v>
      </c>
      <c r="N350" s="15">
        <f>IF(OR(ISERROR(FIND(DBCS(検索!D$3),DBCS(C350))),検索!D$3=""),0,1)</f>
        <v>0</v>
      </c>
      <c r="O350" s="15">
        <f>IF(OR(ISERROR(FIND(検索!E$3,D350)),検索!E$3=""),0,1)</f>
        <v>0</v>
      </c>
      <c r="P350" s="13">
        <f>IF(OR(ISERROR(FIND(検索!F$3,E350)),検索!F$3=""),0,1)</f>
        <v>0</v>
      </c>
      <c r="Q350" s="13">
        <f>IF(OR(ISERROR(FIND(検索!G$3,F350)),検索!G$3=""),0,1)</f>
        <v>0</v>
      </c>
      <c r="R350" s="13">
        <f>IF(OR(検索!J$3="00000",M350&amp;N350&amp;O350&amp;P350&amp;Q350&lt;&gt;検索!J$3),0,1)</f>
        <v>0</v>
      </c>
      <c r="S350" s="13">
        <f t="shared" si="27"/>
        <v>0</v>
      </c>
      <c r="T350" s="14">
        <f>IF(OR(ISERROR(FIND(DBCS(検索!C$5),DBCS(B350))),検索!C$5=""),0,1)</f>
        <v>0</v>
      </c>
      <c r="U350" s="15">
        <f>IF(OR(ISERROR(FIND(DBCS(検索!D$5),DBCS(C350))),検索!D$5=""),0,1)</f>
        <v>0</v>
      </c>
      <c r="V350" s="15">
        <f>IF(OR(ISERROR(FIND(検索!E$5,D350)),検索!E$5=""),0,1)</f>
        <v>0</v>
      </c>
      <c r="W350" s="15">
        <f>IF(OR(ISERROR(FIND(検索!F$5,E350)),検索!F$5=""),0,1)</f>
        <v>0</v>
      </c>
      <c r="X350" s="15">
        <f>IF(OR(ISERROR(FIND(検索!G$5,F350)),検索!G$5=""),0,1)</f>
        <v>0</v>
      </c>
      <c r="Y350" s="13">
        <f>IF(OR(検索!J$5="00000",T350&amp;U350&amp;V350&amp;W350&amp;X350&lt;&gt;検索!J$5),0,1)</f>
        <v>0</v>
      </c>
      <c r="Z350" s="16">
        <f t="shared" si="28"/>
        <v>0</v>
      </c>
      <c r="AA350" s="13">
        <f>IF(OR(ISERROR(FIND(DBCS(検索!C$7),DBCS(B350))),検索!C$7=""),0,1)</f>
        <v>0</v>
      </c>
      <c r="AB350" s="13">
        <f>IF(OR(ISERROR(FIND(DBCS(検索!D$7),DBCS(C350))),検索!D$7=""),0,1)</f>
        <v>0</v>
      </c>
      <c r="AC350" s="13">
        <f>IF(OR(ISERROR(FIND(検索!E$7,D350)),検索!E$7=""),0,1)</f>
        <v>0</v>
      </c>
      <c r="AD350" s="13">
        <f>IF(OR(ISERROR(FIND(検索!F$7,E350)),検索!F$7=""),0,1)</f>
        <v>0</v>
      </c>
      <c r="AE350" s="13">
        <f>IF(OR(ISERROR(FIND(検索!G$7,F350)),検索!G$7=""),0,1)</f>
        <v>0</v>
      </c>
      <c r="AF350" s="15">
        <f>IF(OR(検索!J$7="00000",AA350&amp;AB350&amp;AC350&amp;AD350&amp;AE350&lt;&gt;検索!J$7),0,1)</f>
        <v>0</v>
      </c>
      <c r="AG350" s="16">
        <f t="shared" si="29"/>
        <v>0</v>
      </c>
      <c r="AH350" s="13">
        <f>IF(検索!K$3=0,R350,S350)</f>
        <v>0</v>
      </c>
      <c r="AI350" s="13">
        <f>IF(検索!K$5=0,Y350,Z350)</f>
        <v>0</v>
      </c>
      <c r="AJ350" s="13">
        <f>IF(検索!K$7=0,AF350,AG350)</f>
        <v>0</v>
      </c>
      <c r="AK350" s="20">
        <f>IF(IF(検索!J$5="00000",AH350,IF(検索!K$4=0,AH350+AI350,AH350*AI350)*IF(AND(検索!K$6=1,検索!J$7&lt;&gt;"00000"),AJ350,1)+IF(AND(検索!K$6=0,検索!J$7&lt;&gt;"00000"),AJ350,0))&gt;0,MAX($AK$2:AK349)+1,0)</f>
        <v>0</v>
      </c>
    </row>
    <row r="351" spans="1:37" ht="12.6" customHeight="1" x14ac:dyDescent="0.15">
      <c r="A351" s="9">
        <v>3634</v>
      </c>
      <c r="B351" s="2" t="s">
        <v>1013</v>
      </c>
      <c r="C351" s="2" t="s">
        <v>1332</v>
      </c>
      <c r="D351" s="2" t="s">
        <v>1206</v>
      </c>
      <c r="E351" s="10" t="s">
        <v>166</v>
      </c>
      <c r="F351" s="11" t="s">
        <v>2289</v>
      </c>
      <c r="G351" s="2">
        <v>350</v>
      </c>
      <c r="H351" s="153">
        <f t="shared" si="25"/>
        <v>250000</v>
      </c>
      <c r="I351" s="23"/>
      <c r="J351" s="158">
        <f>IFERROR(INDEX(単価!D$3:G$16,MATCH(D351,単価!B$3:B$16,0),1+((I351&gt;29)+(I351&gt;59)+(I351&gt;89))*INDEX(単価!A:A,MATCH(D351,単価!B:B,0))),0)</f>
        <v>50000</v>
      </c>
      <c r="K351" s="153" t="str">
        <f>IFERROR(INDEX(単価!C:C,MATCH(D351,単価!B:B,0))&amp;IF(INDEX(単価!A:A,MATCH(D351,単価!B:B,0))=1,"（"&amp;INDEX(単価!D$2:G$2,1,1+(I351&gt;29)+(I351&gt;59)+(I351&gt;89))&amp;"）",""),D351)</f>
        <v>共同生活援助</v>
      </c>
      <c r="L351" s="2">
        <f t="shared" ca="1" si="26"/>
        <v>3608</v>
      </c>
      <c r="M351" s="14">
        <f>IF(OR(ISERROR(FIND(DBCS(検索!C$3),DBCS(B351))),検索!C$3=""),0,1)</f>
        <v>0</v>
      </c>
      <c r="N351" s="15">
        <f>IF(OR(ISERROR(FIND(DBCS(検索!D$3),DBCS(C351))),検索!D$3=""),0,1)</f>
        <v>0</v>
      </c>
      <c r="O351" s="15">
        <f>IF(OR(ISERROR(FIND(検索!E$3,D351)),検索!E$3=""),0,1)</f>
        <v>0</v>
      </c>
      <c r="P351" s="13">
        <f>IF(OR(ISERROR(FIND(検索!F$3,E351)),検索!F$3=""),0,1)</f>
        <v>0</v>
      </c>
      <c r="Q351" s="13">
        <f>IF(OR(ISERROR(FIND(検索!G$3,F351)),検索!G$3=""),0,1)</f>
        <v>0</v>
      </c>
      <c r="R351" s="13">
        <f>IF(OR(検索!J$3="00000",M351&amp;N351&amp;O351&amp;P351&amp;Q351&lt;&gt;検索!J$3),0,1)</f>
        <v>0</v>
      </c>
      <c r="S351" s="13">
        <f t="shared" si="27"/>
        <v>0</v>
      </c>
      <c r="T351" s="14">
        <f>IF(OR(ISERROR(FIND(DBCS(検索!C$5),DBCS(B351))),検索!C$5=""),0,1)</f>
        <v>0</v>
      </c>
      <c r="U351" s="15">
        <f>IF(OR(ISERROR(FIND(DBCS(検索!D$5),DBCS(C351))),検索!D$5=""),0,1)</f>
        <v>0</v>
      </c>
      <c r="V351" s="15">
        <f>IF(OR(ISERROR(FIND(検索!E$5,D351)),検索!E$5=""),0,1)</f>
        <v>0</v>
      </c>
      <c r="W351" s="15">
        <f>IF(OR(ISERROR(FIND(検索!F$5,E351)),検索!F$5=""),0,1)</f>
        <v>0</v>
      </c>
      <c r="X351" s="15">
        <f>IF(OR(ISERROR(FIND(検索!G$5,F351)),検索!G$5=""),0,1)</f>
        <v>0</v>
      </c>
      <c r="Y351" s="13">
        <f>IF(OR(検索!J$5="00000",T351&amp;U351&amp;V351&amp;W351&amp;X351&lt;&gt;検索!J$5),0,1)</f>
        <v>0</v>
      </c>
      <c r="Z351" s="16">
        <f t="shared" si="28"/>
        <v>0</v>
      </c>
      <c r="AA351" s="13">
        <f>IF(OR(ISERROR(FIND(DBCS(検索!C$7),DBCS(B351))),検索!C$7=""),0,1)</f>
        <v>0</v>
      </c>
      <c r="AB351" s="13">
        <f>IF(OR(ISERROR(FIND(DBCS(検索!D$7),DBCS(C351))),検索!D$7=""),0,1)</f>
        <v>0</v>
      </c>
      <c r="AC351" s="13">
        <f>IF(OR(ISERROR(FIND(検索!E$7,D351)),検索!E$7=""),0,1)</f>
        <v>0</v>
      </c>
      <c r="AD351" s="13">
        <f>IF(OR(ISERROR(FIND(検索!F$7,E351)),検索!F$7=""),0,1)</f>
        <v>0</v>
      </c>
      <c r="AE351" s="13">
        <f>IF(OR(ISERROR(FIND(検索!G$7,F351)),検索!G$7=""),0,1)</f>
        <v>0</v>
      </c>
      <c r="AF351" s="15">
        <f>IF(OR(検索!J$7="00000",AA351&amp;AB351&amp;AC351&amp;AD351&amp;AE351&lt;&gt;検索!J$7),0,1)</f>
        <v>0</v>
      </c>
      <c r="AG351" s="16">
        <f t="shared" si="29"/>
        <v>0</v>
      </c>
      <c r="AH351" s="13">
        <f>IF(検索!K$3=0,R351,S351)</f>
        <v>0</v>
      </c>
      <c r="AI351" s="13">
        <f>IF(検索!K$5=0,Y351,Z351)</f>
        <v>0</v>
      </c>
      <c r="AJ351" s="13">
        <f>IF(検索!K$7=0,AF351,AG351)</f>
        <v>0</v>
      </c>
      <c r="AK351" s="20">
        <f>IF(IF(検索!J$5="00000",AH351,IF(検索!K$4=0,AH351+AI351,AH351*AI351)*IF(AND(検索!K$6=1,検索!J$7&lt;&gt;"00000"),AJ351,1)+IF(AND(検索!K$6=0,検索!J$7&lt;&gt;"00000"),AJ351,0))&gt;0,MAX($AK$2:AK350)+1,0)</f>
        <v>0</v>
      </c>
    </row>
    <row r="352" spans="1:37" ht="12.6" customHeight="1" x14ac:dyDescent="0.15">
      <c r="A352" s="9">
        <v>3644</v>
      </c>
      <c r="B352" s="2" t="s">
        <v>694</v>
      </c>
      <c r="C352" s="2" t="s">
        <v>1333</v>
      </c>
      <c r="D352" s="2" t="s">
        <v>1206</v>
      </c>
      <c r="E352" s="10" t="s">
        <v>85</v>
      </c>
      <c r="F352" s="11" t="s">
        <v>2290</v>
      </c>
      <c r="G352" s="2">
        <v>351</v>
      </c>
      <c r="H352" s="153">
        <f t="shared" si="25"/>
        <v>100000</v>
      </c>
      <c r="I352" s="23"/>
      <c r="J352" s="158">
        <f>IFERROR(INDEX(単価!D$3:G$16,MATCH(D352,単価!B$3:B$16,0),1+((I352&gt;29)+(I352&gt;59)+(I352&gt;89))*INDEX(単価!A:A,MATCH(D352,単価!B:B,0))),0)</f>
        <v>50000</v>
      </c>
      <c r="K352" s="153" t="str">
        <f>IFERROR(INDEX(単価!C:C,MATCH(D352,単価!B:B,0))&amp;IF(INDEX(単価!A:A,MATCH(D352,単価!B:B,0))=1,"（"&amp;INDEX(単価!D$2:G$2,1,1+(I352&gt;29)+(I352&gt;59)+(I352&gt;89))&amp;"）",""),D352)</f>
        <v>共同生活援助</v>
      </c>
      <c r="L352" s="2">
        <f t="shared" ca="1" si="26"/>
        <v>3618</v>
      </c>
      <c r="M352" s="14">
        <f>IF(OR(ISERROR(FIND(DBCS(検索!C$3),DBCS(B352))),検索!C$3=""),0,1)</f>
        <v>0</v>
      </c>
      <c r="N352" s="15">
        <f>IF(OR(ISERROR(FIND(DBCS(検索!D$3),DBCS(C352))),検索!D$3=""),0,1)</f>
        <v>0</v>
      </c>
      <c r="O352" s="15">
        <f>IF(OR(ISERROR(FIND(検索!E$3,D352)),検索!E$3=""),0,1)</f>
        <v>0</v>
      </c>
      <c r="P352" s="13">
        <f>IF(OR(ISERROR(FIND(検索!F$3,E352)),検索!F$3=""),0,1)</f>
        <v>0</v>
      </c>
      <c r="Q352" s="13">
        <f>IF(OR(ISERROR(FIND(検索!G$3,F352)),検索!G$3=""),0,1)</f>
        <v>0</v>
      </c>
      <c r="R352" s="13">
        <f>IF(OR(検索!J$3="00000",M352&amp;N352&amp;O352&amp;P352&amp;Q352&lt;&gt;検索!J$3),0,1)</f>
        <v>0</v>
      </c>
      <c r="S352" s="13">
        <f t="shared" si="27"/>
        <v>0</v>
      </c>
      <c r="T352" s="14">
        <f>IF(OR(ISERROR(FIND(DBCS(検索!C$5),DBCS(B352))),検索!C$5=""),0,1)</f>
        <v>0</v>
      </c>
      <c r="U352" s="15">
        <f>IF(OR(ISERROR(FIND(DBCS(検索!D$5),DBCS(C352))),検索!D$5=""),0,1)</f>
        <v>0</v>
      </c>
      <c r="V352" s="15">
        <f>IF(OR(ISERROR(FIND(検索!E$5,D352)),検索!E$5=""),0,1)</f>
        <v>0</v>
      </c>
      <c r="W352" s="15">
        <f>IF(OR(ISERROR(FIND(検索!F$5,E352)),検索!F$5=""),0,1)</f>
        <v>0</v>
      </c>
      <c r="X352" s="15">
        <f>IF(OR(ISERROR(FIND(検索!G$5,F352)),検索!G$5=""),0,1)</f>
        <v>0</v>
      </c>
      <c r="Y352" s="13">
        <f>IF(OR(検索!J$5="00000",T352&amp;U352&amp;V352&amp;W352&amp;X352&lt;&gt;検索!J$5),0,1)</f>
        <v>0</v>
      </c>
      <c r="Z352" s="16">
        <f t="shared" si="28"/>
        <v>0</v>
      </c>
      <c r="AA352" s="13">
        <f>IF(OR(ISERROR(FIND(DBCS(検索!C$7),DBCS(B352))),検索!C$7=""),0,1)</f>
        <v>0</v>
      </c>
      <c r="AB352" s="13">
        <f>IF(OR(ISERROR(FIND(DBCS(検索!D$7),DBCS(C352))),検索!D$7=""),0,1)</f>
        <v>0</v>
      </c>
      <c r="AC352" s="13">
        <f>IF(OR(ISERROR(FIND(検索!E$7,D352)),検索!E$7=""),0,1)</f>
        <v>0</v>
      </c>
      <c r="AD352" s="13">
        <f>IF(OR(ISERROR(FIND(検索!F$7,E352)),検索!F$7=""),0,1)</f>
        <v>0</v>
      </c>
      <c r="AE352" s="13">
        <f>IF(OR(ISERROR(FIND(検索!G$7,F352)),検索!G$7=""),0,1)</f>
        <v>0</v>
      </c>
      <c r="AF352" s="15">
        <f>IF(OR(検索!J$7="00000",AA352&amp;AB352&amp;AC352&amp;AD352&amp;AE352&lt;&gt;検索!J$7),0,1)</f>
        <v>0</v>
      </c>
      <c r="AG352" s="16">
        <f t="shared" si="29"/>
        <v>0</v>
      </c>
      <c r="AH352" s="13">
        <f>IF(検索!K$3=0,R352,S352)</f>
        <v>0</v>
      </c>
      <c r="AI352" s="13">
        <f>IF(検索!K$5=0,Y352,Z352)</f>
        <v>0</v>
      </c>
      <c r="AJ352" s="13">
        <f>IF(検索!K$7=0,AF352,AG352)</f>
        <v>0</v>
      </c>
      <c r="AK352" s="20">
        <f>IF(IF(検索!J$5="00000",AH352,IF(検索!K$4=0,AH352+AI352,AH352*AI352)*IF(AND(検索!K$6=1,検索!J$7&lt;&gt;"00000"),AJ352,1)+IF(AND(検索!K$6=0,検索!J$7&lt;&gt;"00000"),AJ352,0))&gt;0,MAX($AK$2:AK351)+1,0)</f>
        <v>0</v>
      </c>
    </row>
    <row r="353" spans="1:37" ht="12.6" customHeight="1" x14ac:dyDescent="0.15">
      <c r="A353" s="9">
        <v>3655</v>
      </c>
      <c r="B353" s="2" t="s">
        <v>1226</v>
      </c>
      <c r="C353" s="2" t="s">
        <v>1334</v>
      </c>
      <c r="D353" s="2" t="s">
        <v>1206</v>
      </c>
      <c r="E353" s="10" t="s">
        <v>87</v>
      </c>
      <c r="F353" s="11" t="s">
        <v>2250</v>
      </c>
      <c r="G353" s="2">
        <v>352</v>
      </c>
      <c r="H353" s="153">
        <f t="shared" si="25"/>
        <v>400000</v>
      </c>
      <c r="I353" s="23"/>
      <c r="J353" s="158">
        <f>IFERROR(INDEX(単価!D$3:G$16,MATCH(D353,単価!B$3:B$16,0),1+((I353&gt;29)+(I353&gt;59)+(I353&gt;89))*INDEX(単価!A:A,MATCH(D353,単価!B:B,0))),0)</f>
        <v>50000</v>
      </c>
      <c r="K353" s="153" t="str">
        <f>IFERROR(INDEX(単価!C:C,MATCH(D353,単価!B:B,0))&amp;IF(INDEX(単価!A:A,MATCH(D353,単価!B:B,0))=1,"（"&amp;INDEX(単価!D$2:G$2,1,1+(I353&gt;29)+(I353&gt;59)+(I353&gt;89))&amp;"）",""),D353)</f>
        <v>共同生活援助</v>
      </c>
      <c r="L353" s="2">
        <f t="shared" ca="1" si="26"/>
        <v>3621</v>
      </c>
      <c r="M353" s="14">
        <f>IF(OR(ISERROR(FIND(DBCS(検索!C$3),DBCS(B353))),検索!C$3=""),0,1)</f>
        <v>0</v>
      </c>
      <c r="N353" s="15">
        <f>IF(OR(ISERROR(FIND(DBCS(検索!D$3),DBCS(C353))),検索!D$3=""),0,1)</f>
        <v>0</v>
      </c>
      <c r="O353" s="15">
        <f>IF(OR(ISERROR(FIND(検索!E$3,D353)),検索!E$3=""),0,1)</f>
        <v>0</v>
      </c>
      <c r="P353" s="13">
        <f>IF(OR(ISERROR(FIND(検索!F$3,E353)),検索!F$3=""),0,1)</f>
        <v>0</v>
      </c>
      <c r="Q353" s="13">
        <f>IF(OR(ISERROR(FIND(検索!G$3,F353)),検索!G$3=""),0,1)</f>
        <v>0</v>
      </c>
      <c r="R353" s="13">
        <f>IF(OR(検索!J$3="00000",M353&amp;N353&amp;O353&amp;P353&amp;Q353&lt;&gt;検索!J$3),0,1)</f>
        <v>0</v>
      </c>
      <c r="S353" s="13">
        <f t="shared" si="27"/>
        <v>0</v>
      </c>
      <c r="T353" s="14">
        <f>IF(OR(ISERROR(FIND(DBCS(検索!C$5),DBCS(B353))),検索!C$5=""),0,1)</f>
        <v>0</v>
      </c>
      <c r="U353" s="15">
        <f>IF(OR(ISERROR(FIND(DBCS(検索!D$5),DBCS(C353))),検索!D$5=""),0,1)</f>
        <v>0</v>
      </c>
      <c r="V353" s="15">
        <f>IF(OR(ISERROR(FIND(検索!E$5,D353)),検索!E$5=""),0,1)</f>
        <v>0</v>
      </c>
      <c r="W353" s="15">
        <f>IF(OR(ISERROR(FIND(検索!F$5,E353)),検索!F$5=""),0,1)</f>
        <v>0</v>
      </c>
      <c r="X353" s="15">
        <f>IF(OR(ISERROR(FIND(検索!G$5,F353)),検索!G$5=""),0,1)</f>
        <v>0</v>
      </c>
      <c r="Y353" s="13">
        <f>IF(OR(検索!J$5="00000",T353&amp;U353&amp;V353&amp;W353&amp;X353&lt;&gt;検索!J$5),0,1)</f>
        <v>0</v>
      </c>
      <c r="Z353" s="16">
        <f t="shared" si="28"/>
        <v>0</v>
      </c>
      <c r="AA353" s="13">
        <f>IF(OR(ISERROR(FIND(DBCS(検索!C$7),DBCS(B353))),検索!C$7=""),0,1)</f>
        <v>0</v>
      </c>
      <c r="AB353" s="13">
        <f>IF(OR(ISERROR(FIND(DBCS(検索!D$7),DBCS(C353))),検索!D$7=""),0,1)</f>
        <v>0</v>
      </c>
      <c r="AC353" s="13">
        <f>IF(OR(ISERROR(FIND(検索!E$7,D353)),検索!E$7=""),0,1)</f>
        <v>0</v>
      </c>
      <c r="AD353" s="13">
        <f>IF(OR(ISERROR(FIND(検索!F$7,E353)),検索!F$7=""),0,1)</f>
        <v>0</v>
      </c>
      <c r="AE353" s="13">
        <f>IF(OR(ISERROR(FIND(検索!G$7,F353)),検索!G$7=""),0,1)</f>
        <v>0</v>
      </c>
      <c r="AF353" s="15">
        <f>IF(OR(検索!J$7="00000",AA353&amp;AB353&amp;AC353&amp;AD353&amp;AE353&lt;&gt;検索!J$7),0,1)</f>
        <v>0</v>
      </c>
      <c r="AG353" s="16">
        <f t="shared" si="29"/>
        <v>0</v>
      </c>
      <c r="AH353" s="13">
        <f>IF(検索!K$3=0,R353,S353)</f>
        <v>0</v>
      </c>
      <c r="AI353" s="13">
        <f>IF(検索!K$5=0,Y353,Z353)</f>
        <v>0</v>
      </c>
      <c r="AJ353" s="13">
        <f>IF(検索!K$7=0,AF353,AG353)</f>
        <v>0</v>
      </c>
      <c r="AK353" s="20">
        <f>IF(IF(検索!J$5="00000",AH353,IF(検索!K$4=0,AH353+AI353,AH353*AI353)*IF(AND(検索!K$6=1,検索!J$7&lt;&gt;"00000"),AJ353,1)+IF(AND(検索!K$6=0,検索!J$7&lt;&gt;"00000"),AJ353,0))&gt;0,MAX($AK$2:AK352)+1,0)</f>
        <v>0</v>
      </c>
    </row>
    <row r="354" spans="1:37" ht="12.6" customHeight="1" x14ac:dyDescent="0.15">
      <c r="A354" s="9">
        <v>3664</v>
      </c>
      <c r="B354" s="2" t="s">
        <v>1222</v>
      </c>
      <c r="C354" s="2" t="s">
        <v>1335</v>
      </c>
      <c r="D354" s="2" t="s">
        <v>1206</v>
      </c>
      <c r="E354" s="10" t="s">
        <v>58</v>
      </c>
      <c r="F354" s="11" t="s">
        <v>2248</v>
      </c>
      <c r="G354" s="2">
        <v>353</v>
      </c>
      <c r="H354" s="153">
        <f t="shared" si="25"/>
        <v>1600000</v>
      </c>
      <c r="I354" s="23"/>
      <c r="J354" s="158">
        <f>IFERROR(INDEX(単価!D$3:G$16,MATCH(D354,単価!B$3:B$16,0),1+((I354&gt;29)+(I354&gt;59)+(I354&gt;89))*INDEX(単価!A:A,MATCH(D354,単価!B:B,0))),0)</f>
        <v>50000</v>
      </c>
      <c r="K354" s="153" t="str">
        <f>IFERROR(INDEX(単価!C:C,MATCH(D354,単価!B:B,0))&amp;IF(INDEX(単価!A:A,MATCH(D354,単価!B:B,0))=1,"（"&amp;INDEX(単価!D$2:G$2,1,1+(I354&gt;29)+(I354&gt;59)+(I354&gt;89))&amp;"）",""),D354)</f>
        <v>共同生活援助</v>
      </c>
      <c r="L354" s="2">
        <f t="shared" ca="1" si="26"/>
        <v>3637</v>
      </c>
      <c r="M354" s="14">
        <f>IF(OR(ISERROR(FIND(DBCS(検索!C$3),DBCS(B354))),検索!C$3=""),0,1)</f>
        <v>0</v>
      </c>
      <c r="N354" s="15">
        <f>IF(OR(ISERROR(FIND(DBCS(検索!D$3),DBCS(C354))),検索!D$3=""),0,1)</f>
        <v>0</v>
      </c>
      <c r="O354" s="15">
        <f>IF(OR(ISERROR(FIND(検索!E$3,D354)),検索!E$3=""),0,1)</f>
        <v>0</v>
      </c>
      <c r="P354" s="13">
        <f>IF(OR(ISERROR(FIND(検索!F$3,E354)),検索!F$3=""),0,1)</f>
        <v>0</v>
      </c>
      <c r="Q354" s="13">
        <f>IF(OR(ISERROR(FIND(検索!G$3,F354)),検索!G$3=""),0,1)</f>
        <v>0</v>
      </c>
      <c r="R354" s="13">
        <f>IF(OR(検索!J$3="00000",M354&amp;N354&amp;O354&amp;P354&amp;Q354&lt;&gt;検索!J$3),0,1)</f>
        <v>0</v>
      </c>
      <c r="S354" s="13">
        <f t="shared" si="27"/>
        <v>0</v>
      </c>
      <c r="T354" s="14">
        <f>IF(OR(ISERROR(FIND(DBCS(検索!C$5),DBCS(B354))),検索!C$5=""),0,1)</f>
        <v>0</v>
      </c>
      <c r="U354" s="15">
        <f>IF(OR(ISERROR(FIND(DBCS(検索!D$5),DBCS(C354))),検索!D$5=""),0,1)</f>
        <v>0</v>
      </c>
      <c r="V354" s="15">
        <f>IF(OR(ISERROR(FIND(検索!E$5,D354)),検索!E$5=""),0,1)</f>
        <v>0</v>
      </c>
      <c r="W354" s="15">
        <f>IF(OR(ISERROR(FIND(検索!F$5,E354)),検索!F$5=""),0,1)</f>
        <v>0</v>
      </c>
      <c r="X354" s="15">
        <f>IF(OR(ISERROR(FIND(検索!G$5,F354)),検索!G$5=""),0,1)</f>
        <v>0</v>
      </c>
      <c r="Y354" s="13">
        <f>IF(OR(検索!J$5="00000",T354&amp;U354&amp;V354&amp;W354&amp;X354&lt;&gt;検索!J$5),0,1)</f>
        <v>0</v>
      </c>
      <c r="Z354" s="16">
        <f t="shared" si="28"/>
        <v>0</v>
      </c>
      <c r="AA354" s="13">
        <f>IF(OR(ISERROR(FIND(DBCS(検索!C$7),DBCS(B354))),検索!C$7=""),0,1)</f>
        <v>0</v>
      </c>
      <c r="AB354" s="13">
        <f>IF(OR(ISERROR(FIND(DBCS(検索!D$7),DBCS(C354))),検索!D$7=""),0,1)</f>
        <v>0</v>
      </c>
      <c r="AC354" s="13">
        <f>IF(OR(ISERROR(FIND(検索!E$7,D354)),検索!E$7=""),0,1)</f>
        <v>0</v>
      </c>
      <c r="AD354" s="13">
        <f>IF(OR(ISERROR(FIND(検索!F$7,E354)),検索!F$7=""),0,1)</f>
        <v>0</v>
      </c>
      <c r="AE354" s="13">
        <f>IF(OR(ISERROR(FIND(検索!G$7,F354)),検索!G$7=""),0,1)</f>
        <v>0</v>
      </c>
      <c r="AF354" s="15">
        <f>IF(OR(検索!J$7="00000",AA354&amp;AB354&amp;AC354&amp;AD354&amp;AE354&lt;&gt;検索!J$7),0,1)</f>
        <v>0</v>
      </c>
      <c r="AG354" s="16">
        <f t="shared" si="29"/>
        <v>0</v>
      </c>
      <c r="AH354" s="13">
        <f>IF(検索!K$3=0,R354,S354)</f>
        <v>0</v>
      </c>
      <c r="AI354" s="13">
        <f>IF(検索!K$5=0,Y354,Z354)</f>
        <v>0</v>
      </c>
      <c r="AJ354" s="13">
        <f>IF(検索!K$7=0,AF354,AG354)</f>
        <v>0</v>
      </c>
      <c r="AK354" s="20">
        <f>IF(IF(検索!J$5="00000",AH354,IF(検索!K$4=0,AH354+AI354,AH354*AI354)*IF(AND(検索!K$6=1,検索!J$7&lt;&gt;"00000"),AJ354,1)+IF(AND(検索!K$6=0,検索!J$7&lt;&gt;"00000"),AJ354,0))&gt;0,MAX($AK$2:AK353)+1,0)</f>
        <v>0</v>
      </c>
    </row>
    <row r="355" spans="1:37" ht="12.6" customHeight="1" x14ac:dyDescent="0.15">
      <c r="A355" s="9">
        <v>3671</v>
      </c>
      <c r="B355" s="2" t="s">
        <v>1222</v>
      </c>
      <c r="C355" s="2" t="s">
        <v>1336</v>
      </c>
      <c r="D355" s="2" t="s">
        <v>1206</v>
      </c>
      <c r="E355" s="10" t="s">
        <v>58</v>
      </c>
      <c r="F355" s="11" t="s">
        <v>2248</v>
      </c>
      <c r="G355" s="2">
        <v>354</v>
      </c>
      <c r="H355" s="153">
        <f t="shared" si="25"/>
        <v>1600000</v>
      </c>
      <c r="I355" s="23"/>
      <c r="J355" s="158">
        <f>IFERROR(INDEX(単価!D$3:G$16,MATCH(D355,単価!B$3:B$16,0),1+((I355&gt;29)+(I355&gt;59)+(I355&gt;89))*INDEX(単価!A:A,MATCH(D355,単価!B:B,0))),0)</f>
        <v>50000</v>
      </c>
      <c r="K355" s="153" t="str">
        <f>IFERROR(INDEX(単価!C:C,MATCH(D355,単価!B:B,0))&amp;IF(INDEX(単価!A:A,MATCH(D355,単価!B:B,0))=1,"（"&amp;INDEX(単価!D$2:G$2,1,1+(I355&gt;29)+(I355&gt;59)+(I355&gt;89))&amp;"）",""),D355)</f>
        <v>共同生活援助</v>
      </c>
      <c r="L355" s="2">
        <f t="shared" ca="1" si="26"/>
        <v>3643</v>
      </c>
      <c r="M355" s="14">
        <f>IF(OR(ISERROR(FIND(DBCS(検索!C$3),DBCS(B355))),検索!C$3=""),0,1)</f>
        <v>0</v>
      </c>
      <c r="N355" s="15">
        <f>IF(OR(ISERROR(FIND(DBCS(検索!D$3),DBCS(C355))),検索!D$3=""),0,1)</f>
        <v>0</v>
      </c>
      <c r="O355" s="15">
        <f>IF(OR(ISERROR(FIND(検索!E$3,D355)),検索!E$3=""),0,1)</f>
        <v>0</v>
      </c>
      <c r="P355" s="13">
        <f>IF(OR(ISERROR(FIND(検索!F$3,E355)),検索!F$3=""),0,1)</f>
        <v>0</v>
      </c>
      <c r="Q355" s="13">
        <f>IF(OR(ISERROR(FIND(検索!G$3,F355)),検索!G$3=""),0,1)</f>
        <v>0</v>
      </c>
      <c r="R355" s="13">
        <f>IF(OR(検索!J$3="00000",M355&amp;N355&amp;O355&amp;P355&amp;Q355&lt;&gt;検索!J$3),0,1)</f>
        <v>0</v>
      </c>
      <c r="S355" s="13">
        <f t="shared" si="27"/>
        <v>0</v>
      </c>
      <c r="T355" s="14">
        <f>IF(OR(ISERROR(FIND(DBCS(検索!C$5),DBCS(B355))),検索!C$5=""),0,1)</f>
        <v>0</v>
      </c>
      <c r="U355" s="15">
        <f>IF(OR(ISERROR(FIND(DBCS(検索!D$5),DBCS(C355))),検索!D$5=""),0,1)</f>
        <v>0</v>
      </c>
      <c r="V355" s="15">
        <f>IF(OR(ISERROR(FIND(検索!E$5,D355)),検索!E$5=""),0,1)</f>
        <v>0</v>
      </c>
      <c r="W355" s="15">
        <f>IF(OR(ISERROR(FIND(検索!F$5,E355)),検索!F$5=""),0,1)</f>
        <v>0</v>
      </c>
      <c r="X355" s="15">
        <f>IF(OR(ISERROR(FIND(検索!G$5,F355)),検索!G$5=""),0,1)</f>
        <v>0</v>
      </c>
      <c r="Y355" s="13">
        <f>IF(OR(検索!J$5="00000",T355&amp;U355&amp;V355&amp;W355&amp;X355&lt;&gt;検索!J$5),0,1)</f>
        <v>0</v>
      </c>
      <c r="Z355" s="16">
        <f t="shared" si="28"/>
        <v>0</v>
      </c>
      <c r="AA355" s="13">
        <f>IF(OR(ISERROR(FIND(DBCS(検索!C$7),DBCS(B355))),検索!C$7=""),0,1)</f>
        <v>0</v>
      </c>
      <c r="AB355" s="13">
        <f>IF(OR(ISERROR(FIND(DBCS(検索!D$7),DBCS(C355))),検索!D$7=""),0,1)</f>
        <v>0</v>
      </c>
      <c r="AC355" s="13">
        <f>IF(OR(ISERROR(FIND(検索!E$7,D355)),検索!E$7=""),0,1)</f>
        <v>0</v>
      </c>
      <c r="AD355" s="13">
        <f>IF(OR(ISERROR(FIND(検索!F$7,E355)),検索!F$7=""),0,1)</f>
        <v>0</v>
      </c>
      <c r="AE355" s="13">
        <f>IF(OR(ISERROR(FIND(検索!G$7,F355)),検索!G$7=""),0,1)</f>
        <v>0</v>
      </c>
      <c r="AF355" s="15">
        <f>IF(OR(検索!J$7="00000",AA355&amp;AB355&amp;AC355&amp;AD355&amp;AE355&lt;&gt;検索!J$7),0,1)</f>
        <v>0</v>
      </c>
      <c r="AG355" s="16">
        <f t="shared" si="29"/>
        <v>0</v>
      </c>
      <c r="AH355" s="13">
        <f>IF(検索!K$3=0,R355,S355)</f>
        <v>0</v>
      </c>
      <c r="AI355" s="13">
        <f>IF(検索!K$5=0,Y355,Z355)</f>
        <v>0</v>
      </c>
      <c r="AJ355" s="13">
        <f>IF(検索!K$7=0,AF355,AG355)</f>
        <v>0</v>
      </c>
      <c r="AK355" s="20">
        <f>IF(IF(検索!J$5="00000",AH355,IF(検索!K$4=0,AH355+AI355,AH355*AI355)*IF(AND(検索!K$6=1,検索!J$7&lt;&gt;"00000"),AJ355,1)+IF(AND(検索!K$6=0,検索!J$7&lt;&gt;"00000"),AJ355,0))&gt;0,MAX($AK$2:AK354)+1,0)</f>
        <v>0</v>
      </c>
    </row>
    <row r="356" spans="1:37" ht="12.6" customHeight="1" x14ac:dyDescent="0.15">
      <c r="A356" s="9">
        <v>3689</v>
      </c>
      <c r="B356" s="2" t="s">
        <v>1226</v>
      </c>
      <c r="C356" s="2" t="s">
        <v>1337</v>
      </c>
      <c r="D356" s="2" t="s">
        <v>1206</v>
      </c>
      <c r="E356" s="10" t="s">
        <v>87</v>
      </c>
      <c r="F356" s="11" t="s">
        <v>2250</v>
      </c>
      <c r="G356" s="2">
        <v>355</v>
      </c>
      <c r="H356" s="153">
        <f t="shared" si="25"/>
        <v>400000</v>
      </c>
      <c r="I356" s="23"/>
      <c r="J356" s="158">
        <f>IFERROR(INDEX(単価!D$3:G$16,MATCH(D356,単価!B$3:B$16,0),1+((I356&gt;29)+(I356&gt;59)+(I356&gt;89))*INDEX(単価!A:A,MATCH(D356,単価!B:B,0))),0)</f>
        <v>50000</v>
      </c>
      <c r="K356" s="153" t="str">
        <f>IFERROR(INDEX(単価!C:C,MATCH(D356,単価!B:B,0))&amp;IF(INDEX(単価!A:A,MATCH(D356,単価!B:B,0))=1,"（"&amp;INDEX(単価!D$2:G$2,1,1+(I356&gt;29)+(I356&gt;59)+(I356&gt;89))&amp;"）",""),D356)</f>
        <v>共同生活援助</v>
      </c>
      <c r="L356" s="2">
        <f t="shared" ca="1" si="26"/>
        <v>3652</v>
      </c>
      <c r="M356" s="14">
        <f>IF(OR(ISERROR(FIND(DBCS(検索!C$3),DBCS(B356))),検索!C$3=""),0,1)</f>
        <v>0</v>
      </c>
      <c r="N356" s="15">
        <f>IF(OR(ISERROR(FIND(DBCS(検索!D$3),DBCS(C356))),検索!D$3=""),0,1)</f>
        <v>0</v>
      </c>
      <c r="O356" s="15">
        <f>IF(OR(ISERROR(FIND(検索!E$3,D356)),検索!E$3=""),0,1)</f>
        <v>0</v>
      </c>
      <c r="P356" s="13">
        <f>IF(OR(ISERROR(FIND(検索!F$3,E356)),検索!F$3=""),0,1)</f>
        <v>0</v>
      </c>
      <c r="Q356" s="13">
        <f>IF(OR(ISERROR(FIND(検索!G$3,F356)),検索!G$3=""),0,1)</f>
        <v>0</v>
      </c>
      <c r="R356" s="13">
        <f>IF(OR(検索!J$3="00000",M356&amp;N356&amp;O356&amp;P356&amp;Q356&lt;&gt;検索!J$3),0,1)</f>
        <v>0</v>
      </c>
      <c r="S356" s="13">
        <f t="shared" si="27"/>
        <v>0</v>
      </c>
      <c r="T356" s="14">
        <f>IF(OR(ISERROR(FIND(DBCS(検索!C$5),DBCS(B356))),検索!C$5=""),0,1)</f>
        <v>0</v>
      </c>
      <c r="U356" s="15">
        <f>IF(OR(ISERROR(FIND(DBCS(検索!D$5),DBCS(C356))),検索!D$5=""),0,1)</f>
        <v>0</v>
      </c>
      <c r="V356" s="15">
        <f>IF(OR(ISERROR(FIND(検索!E$5,D356)),検索!E$5=""),0,1)</f>
        <v>0</v>
      </c>
      <c r="W356" s="15">
        <f>IF(OR(ISERROR(FIND(検索!F$5,E356)),検索!F$5=""),0,1)</f>
        <v>0</v>
      </c>
      <c r="X356" s="15">
        <f>IF(OR(ISERROR(FIND(検索!G$5,F356)),検索!G$5=""),0,1)</f>
        <v>0</v>
      </c>
      <c r="Y356" s="13">
        <f>IF(OR(検索!J$5="00000",T356&amp;U356&amp;V356&amp;W356&amp;X356&lt;&gt;検索!J$5),0,1)</f>
        <v>0</v>
      </c>
      <c r="Z356" s="16">
        <f t="shared" si="28"/>
        <v>0</v>
      </c>
      <c r="AA356" s="13">
        <f>IF(OR(ISERROR(FIND(DBCS(検索!C$7),DBCS(B356))),検索!C$7=""),0,1)</f>
        <v>0</v>
      </c>
      <c r="AB356" s="13">
        <f>IF(OR(ISERROR(FIND(DBCS(検索!D$7),DBCS(C356))),検索!D$7=""),0,1)</f>
        <v>0</v>
      </c>
      <c r="AC356" s="13">
        <f>IF(OR(ISERROR(FIND(検索!E$7,D356)),検索!E$7=""),0,1)</f>
        <v>0</v>
      </c>
      <c r="AD356" s="13">
        <f>IF(OR(ISERROR(FIND(検索!F$7,E356)),検索!F$7=""),0,1)</f>
        <v>0</v>
      </c>
      <c r="AE356" s="13">
        <f>IF(OR(ISERROR(FIND(検索!G$7,F356)),検索!G$7=""),0,1)</f>
        <v>0</v>
      </c>
      <c r="AF356" s="15">
        <f>IF(OR(検索!J$7="00000",AA356&amp;AB356&amp;AC356&amp;AD356&amp;AE356&lt;&gt;検索!J$7),0,1)</f>
        <v>0</v>
      </c>
      <c r="AG356" s="16">
        <f t="shared" si="29"/>
        <v>0</v>
      </c>
      <c r="AH356" s="13">
        <f>IF(検索!K$3=0,R356,S356)</f>
        <v>0</v>
      </c>
      <c r="AI356" s="13">
        <f>IF(検索!K$5=0,Y356,Z356)</f>
        <v>0</v>
      </c>
      <c r="AJ356" s="13">
        <f>IF(検索!K$7=0,AF356,AG356)</f>
        <v>0</v>
      </c>
      <c r="AK356" s="20">
        <f>IF(IF(検索!J$5="00000",AH356,IF(検索!K$4=0,AH356+AI356,AH356*AI356)*IF(AND(検索!K$6=1,検索!J$7&lt;&gt;"00000"),AJ356,1)+IF(AND(検索!K$6=0,検索!J$7&lt;&gt;"00000"),AJ356,0))&gt;0,MAX($AK$2:AK355)+1,0)</f>
        <v>0</v>
      </c>
    </row>
    <row r="357" spans="1:37" ht="12.6" customHeight="1" x14ac:dyDescent="0.15">
      <c r="A357" s="9">
        <v>3691</v>
      </c>
      <c r="B357" s="2" t="s">
        <v>1338</v>
      </c>
      <c r="C357" s="2" t="s">
        <v>1339</v>
      </c>
      <c r="D357" s="2" t="s">
        <v>1206</v>
      </c>
      <c r="E357" s="10" t="s">
        <v>77</v>
      </c>
      <c r="F357" s="11" t="s">
        <v>2291</v>
      </c>
      <c r="G357" s="2">
        <v>356</v>
      </c>
      <c r="H357" s="153">
        <f t="shared" si="25"/>
        <v>200000</v>
      </c>
      <c r="I357" s="23"/>
      <c r="J357" s="158">
        <f>IFERROR(INDEX(単価!D$3:G$16,MATCH(D357,単価!B$3:B$16,0),1+((I357&gt;29)+(I357&gt;59)+(I357&gt;89))*INDEX(単価!A:A,MATCH(D357,単価!B:B,0))),0)</f>
        <v>50000</v>
      </c>
      <c r="K357" s="153" t="str">
        <f>IFERROR(INDEX(単価!C:C,MATCH(D357,単価!B:B,0))&amp;IF(INDEX(単価!A:A,MATCH(D357,単価!B:B,0))=1,"（"&amp;INDEX(単価!D$2:G$2,1,1+(I357&gt;29)+(I357&gt;59)+(I357&gt;89))&amp;"）",""),D357)</f>
        <v>共同生活援助</v>
      </c>
      <c r="L357" s="2">
        <f t="shared" ca="1" si="26"/>
        <v>3668</v>
      </c>
      <c r="M357" s="14">
        <f>IF(OR(ISERROR(FIND(DBCS(検索!C$3),DBCS(B357))),検索!C$3=""),0,1)</f>
        <v>0</v>
      </c>
      <c r="N357" s="15">
        <f>IF(OR(ISERROR(FIND(DBCS(検索!D$3),DBCS(C357))),検索!D$3=""),0,1)</f>
        <v>0</v>
      </c>
      <c r="O357" s="15">
        <f>IF(OR(ISERROR(FIND(検索!E$3,D357)),検索!E$3=""),0,1)</f>
        <v>0</v>
      </c>
      <c r="P357" s="13">
        <f>IF(OR(ISERROR(FIND(検索!F$3,E357)),検索!F$3=""),0,1)</f>
        <v>0</v>
      </c>
      <c r="Q357" s="13">
        <f>IF(OR(ISERROR(FIND(検索!G$3,F357)),検索!G$3=""),0,1)</f>
        <v>0</v>
      </c>
      <c r="R357" s="13">
        <f>IF(OR(検索!J$3="00000",M357&amp;N357&amp;O357&amp;P357&amp;Q357&lt;&gt;検索!J$3),0,1)</f>
        <v>0</v>
      </c>
      <c r="S357" s="13">
        <f t="shared" si="27"/>
        <v>0</v>
      </c>
      <c r="T357" s="14">
        <f>IF(OR(ISERROR(FIND(DBCS(検索!C$5),DBCS(B357))),検索!C$5=""),0,1)</f>
        <v>0</v>
      </c>
      <c r="U357" s="15">
        <f>IF(OR(ISERROR(FIND(DBCS(検索!D$5),DBCS(C357))),検索!D$5=""),0,1)</f>
        <v>0</v>
      </c>
      <c r="V357" s="15">
        <f>IF(OR(ISERROR(FIND(検索!E$5,D357)),検索!E$5=""),0,1)</f>
        <v>0</v>
      </c>
      <c r="W357" s="15">
        <f>IF(OR(ISERROR(FIND(検索!F$5,E357)),検索!F$5=""),0,1)</f>
        <v>0</v>
      </c>
      <c r="X357" s="15">
        <f>IF(OR(ISERROR(FIND(検索!G$5,F357)),検索!G$5=""),0,1)</f>
        <v>0</v>
      </c>
      <c r="Y357" s="13">
        <f>IF(OR(検索!J$5="00000",T357&amp;U357&amp;V357&amp;W357&amp;X357&lt;&gt;検索!J$5),0,1)</f>
        <v>0</v>
      </c>
      <c r="Z357" s="16">
        <f t="shared" si="28"/>
        <v>0</v>
      </c>
      <c r="AA357" s="13">
        <f>IF(OR(ISERROR(FIND(DBCS(検索!C$7),DBCS(B357))),検索!C$7=""),0,1)</f>
        <v>0</v>
      </c>
      <c r="AB357" s="13">
        <f>IF(OR(ISERROR(FIND(DBCS(検索!D$7),DBCS(C357))),検索!D$7=""),0,1)</f>
        <v>0</v>
      </c>
      <c r="AC357" s="13">
        <f>IF(OR(ISERROR(FIND(検索!E$7,D357)),検索!E$7=""),0,1)</f>
        <v>0</v>
      </c>
      <c r="AD357" s="13">
        <f>IF(OR(ISERROR(FIND(検索!F$7,E357)),検索!F$7=""),0,1)</f>
        <v>0</v>
      </c>
      <c r="AE357" s="13">
        <f>IF(OR(ISERROR(FIND(検索!G$7,F357)),検索!G$7=""),0,1)</f>
        <v>0</v>
      </c>
      <c r="AF357" s="15">
        <f>IF(OR(検索!J$7="00000",AA357&amp;AB357&amp;AC357&amp;AD357&amp;AE357&lt;&gt;検索!J$7),0,1)</f>
        <v>0</v>
      </c>
      <c r="AG357" s="16">
        <f t="shared" si="29"/>
        <v>0</v>
      </c>
      <c r="AH357" s="13">
        <f>IF(検索!K$3=0,R357,S357)</f>
        <v>0</v>
      </c>
      <c r="AI357" s="13">
        <f>IF(検索!K$5=0,Y357,Z357)</f>
        <v>0</v>
      </c>
      <c r="AJ357" s="13">
        <f>IF(検索!K$7=0,AF357,AG357)</f>
        <v>0</v>
      </c>
      <c r="AK357" s="20">
        <f>IF(IF(検索!J$5="00000",AH357,IF(検索!K$4=0,AH357+AI357,AH357*AI357)*IF(AND(検索!K$6=1,検索!J$7&lt;&gt;"00000"),AJ357,1)+IF(AND(検索!K$6=0,検索!J$7&lt;&gt;"00000"),AJ357,0))&gt;0,MAX($AK$2:AK356)+1,0)</f>
        <v>0</v>
      </c>
    </row>
    <row r="358" spans="1:37" ht="12.6" customHeight="1" x14ac:dyDescent="0.15">
      <c r="A358" s="9">
        <v>3703</v>
      </c>
      <c r="B358" s="2" t="s">
        <v>1222</v>
      </c>
      <c r="C358" s="2" t="s">
        <v>1340</v>
      </c>
      <c r="D358" s="2" t="s">
        <v>1206</v>
      </c>
      <c r="E358" s="10" t="s">
        <v>58</v>
      </c>
      <c r="F358" s="11" t="s">
        <v>2248</v>
      </c>
      <c r="G358" s="2">
        <v>357</v>
      </c>
      <c r="H358" s="153">
        <f t="shared" si="25"/>
        <v>1600000</v>
      </c>
      <c r="I358" s="23"/>
      <c r="J358" s="158">
        <f>IFERROR(INDEX(単価!D$3:G$16,MATCH(D358,単価!B$3:B$16,0),1+((I358&gt;29)+(I358&gt;59)+(I358&gt;89))*INDEX(単価!A:A,MATCH(D358,単価!B:B,0))),0)</f>
        <v>50000</v>
      </c>
      <c r="K358" s="153" t="str">
        <f>IFERROR(INDEX(単価!C:C,MATCH(D358,単価!B:B,0))&amp;IF(INDEX(単価!A:A,MATCH(D358,単価!B:B,0))=1,"（"&amp;INDEX(単価!D$2:G$2,1,1+(I358&gt;29)+(I358&gt;59)+(I358&gt;89))&amp;"）",""),D358)</f>
        <v>共同生活援助</v>
      </c>
      <c r="L358" s="2">
        <f t="shared" ca="1" si="26"/>
        <v>3674</v>
      </c>
      <c r="M358" s="14">
        <f>IF(OR(ISERROR(FIND(DBCS(検索!C$3),DBCS(B358))),検索!C$3=""),0,1)</f>
        <v>0</v>
      </c>
      <c r="N358" s="15">
        <f>IF(OR(ISERROR(FIND(DBCS(検索!D$3),DBCS(C358))),検索!D$3=""),0,1)</f>
        <v>0</v>
      </c>
      <c r="O358" s="15">
        <f>IF(OR(ISERROR(FIND(検索!E$3,D358)),検索!E$3=""),0,1)</f>
        <v>0</v>
      </c>
      <c r="P358" s="13">
        <f>IF(OR(ISERROR(FIND(検索!F$3,E358)),検索!F$3=""),0,1)</f>
        <v>0</v>
      </c>
      <c r="Q358" s="13">
        <f>IF(OR(ISERROR(FIND(検索!G$3,F358)),検索!G$3=""),0,1)</f>
        <v>0</v>
      </c>
      <c r="R358" s="13">
        <f>IF(OR(検索!J$3="00000",M358&amp;N358&amp;O358&amp;P358&amp;Q358&lt;&gt;検索!J$3),0,1)</f>
        <v>0</v>
      </c>
      <c r="S358" s="13">
        <f t="shared" si="27"/>
        <v>0</v>
      </c>
      <c r="T358" s="14">
        <f>IF(OR(ISERROR(FIND(DBCS(検索!C$5),DBCS(B358))),検索!C$5=""),0,1)</f>
        <v>0</v>
      </c>
      <c r="U358" s="15">
        <f>IF(OR(ISERROR(FIND(DBCS(検索!D$5),DBCS(C358))),検索!D$5=""),0,1)</f>
        <v>0</v>
      </c>
      <c r="V358" s="15">
        <f>IF(OR(ISERROR(FIND(検索!E$5,D358)),検索!E$5=""),0,1)</f>
        <v>0</v>
      </c>
      <c r="W358" s="15">
        <f>IF(OR(ISERROR(FIND(検索!F$5,E358)),検索!F$5=""),0,1)</f>
        <v>0</v>
      </c>
      <c r="X358" s="15">
        <f>IF(OR(ISERROR(FIND(検索!G$5,F358)),検索!G$5=""),0,1)</f>
        <v>0</v>
      </c>
      <c r="Y358" s="13">
        <f>IF(OR(検索!J$5="00000",T358&amp;U358&amp;V358&amp;W358&amp;X358&lt;&gt;検索!J$5),0,1)</f>
        <v>0</v>
      </c>
      <c r="Z358" s="16">
        <f t="shared" si="28"/>
        <v>0</v>
      </c>
      <c r="AA358" s="13">
        <f>IF(OR(ISERROR(FIND(DBCS(検索!C$7),DBCS(B358))),検索!C$7=""),0,1)</f>
        <v>0</v>
      </c>
      <c r="AB358" s="13">
        <f>IF(OR(ISERROR(FIND(DBCS(検索!D$7),DBCS(C358))),検索!D$7=""),0,1)</f>
        <v>0</v>
      </c>
      <c r="AC358" s="13">
        <f>IF(OR(ISERROR(FIND(検索!E$7,D358)),検索!E$7=""),0,1)</f>
        <v>0</v>
      </c>
      <c r="AD358" s="13">
        <f>IF(OR(ISERROR(FIND(検索!F$7,E358)),検索!F$7=""),0,1)</f>
        <v>0</v>
      </c>
      <c r="AE358" s="13">
        <f>IF(OR(ISERROR(FIND(検索!G$7,F358)),検索!G$7=""),0,1)</f>
        <v>0</v>
      </c>
      <c r="AF358" s="15">
        <f>IF(OR(検索!J$7="00000",AA358&amp;AB358&amp;AC358&amp;AD358&amp;AE358&lt;&gt;検索!J$7),0,1)</f>
        <v>0</v>
      </c>
      <c r="AG358" s="16">
        <f t="shared" si="29"/>
        <v>0</v>
      </c>
      <c r="AH358" s="13">
        <f>IF(検索!K$3=0,R358,S358)</f>
        <v>0</v>
      </c>
      <c r="AI358" s="13">
        <f>IF(検索!K$5=0,Y358,Z358)</f>
        <v>0</v>
      </c>
      <c r="AJ358" s="13">
        <f>IF(検索!K$7=0,AF358,AG358)</f>
        <v>0</v>
      </c>
      <c r="AK358" s="20">
        <f>IF(IF(検索!J$5="00000",AH358,IF(検索!K$4=0,AH358+AI358,AH358*AI358)*IF(AND(検索!K$6=1,検索!J$7&lt;&gt;"00000"),AJ358,1)+IF(AND(検索!K$6=0,検索!J$7&lt;&gt;"00000"),AJ358,0))&gt;0,MAX($AK$2:AK357)+1,0)</f>
        <v>0</v>
      </c>
    </row>
    <row r="359" spans="1:37" ht="12.6" customHeight="1" x14ac:dyDescent="0.15">
      <c r="A359" s="9">
        <v>3717</v>
      </c>
      <c r="B359" s="2" t="s">
        <v>1222</v>
      </c>
      <c r="C359" s="2" t="s">
        <v>1341</v>
      </c>
      <c r="D359" s="2" t="s">
        <v>1206</v>
      </c>
      <c r="E359" s="10" t="s">
        <v>58</v>
      </c>
      <c r="F359" s="11" t="s">
        <v>2248</v>
      </c>
      <c r="G359" s="2">
        <v>358</v>
      </c>
      <c r="H359" s="153">
        <f t="shared" si="25"/>
        <v>1600000</v>
      </c>
      <c r="I359" s="23"/>
      <c r="J359" s="158">
        <f>IFERROR(INDEX(単価!D$3:G$16,MATCH(D359,単価!B$3:B$16,0),1+((I359&gt;29)+(I359&gt;59)+(I359&gt;89))*INDEX(単価!A:A,MATCH(D359,単価!B:B,0))),0)</f>
        <v>50000</v>
      </c>
      <c r="K359" s="153" t="str">
        <f>IFERROR(INDEX(単価!C:C,MATCH(D359,単価!B:B,0))&amp;IF(INDEX(単価!A:A,MATCH(D359,単価!B:B,0))=1,"（"&amp;INDEX(単価!D$2:G$2,1,1+(I359&gt;29)+(I359&gt;59)+(I359&gt;89))&amp;"）",""),D359)</f>
        <v>共同生活援助</v>
      </c>
      <c r="L359" s="2">
        <f t="shared" ca="1" si="26"/>
        <v>3687</v>
      </c>
      <c r="M359" s="14">
        <f>IF(OR(ISERROR(FIND(DBCS(検索!C$3),DBCS(B359))),検索!C$3=""),0,1)</f>
        <v>0</v>
      </c>
      <c r="N359" s="15">
        <f>IF(OR(ISERROR(FIND(DBCS(検索!D$3),DBCS(C359))),検索!D$3=""),0,1)</f>
        <v>0</v>
      </c>
      <c r="O359" s="15">
        <f>IF(OR(ISERROR(FIND(検索!E$3,D359)),検索!E$3=""),0,1)</f>
        <v>0</v>
      </c>
      <c r="P359" s="13">
        <f>IF(OR(ISERROR(FIND(検索!F$3,E359)),検索!F$3=""),0,1)</f>
        <v>0</v>
      </c>
      <c r="Q359" s="13">
        <f>IF(OR(ISERROR(FIND(検索!G$3,F359)),検索!G$3=""),0,1)</f>
        <v>0</v>
      </c>
      <c r="R359" s="13">
        <f>IF(OR(検索!J$3="00000",M359&amp;N359&amp;O359&amp;P359&amp;Q359&lt;&gt;検索!J$3),0,1)</f>
        <v>0</v>
      </c>
      <c r="S359" s="13">
        <f t="shared" si="27"/>
        <v>0</v>
      </c>
      <c r="T359" s="14">
        <f>IF(OR(ISERROR(FIND(DBCS(検索!C$5),DBCS(B359))),検索!C$5=""),0,1)</f>
        <v>0</v>
      </c>
      <c r="U359" s="15">
        <f>IF(OR(ISERROR(FIND(DBCS(検索!D$5),DBCS(C359))),検索!D$5=""),0,1)</f>
        <v>0</v>
      </c>
      <c r="V359" s="15">
        <f>IF(OR(ISERROR(FIND(検索!E$5,D359)),検索!E$5=""),0,1)</f>
        <v>0</v>
      </c>
      <c r="W359" s="15">
        <f>IF(OR(ISERROR(FIND(検索!F$5,E359)),検索!F$5=""),0,1)</f>
        <v>0</v>
      </c>
      <c r="X359" s="15">
        <f>IF(OR(ISERROR(FIND(検索!G$5,F359)),検索!G$5=""),0,1)</f>
        <v>0</v>
      </c>
      <c r="Y359" s="13">
        <f>IF(OR(検索!J$5="00000",T359&amp;U359&amp;V359&amp;W359&amp;X359&lt;&gt;検索!J$5),0,1)</f>
        <v>0</v>
      </c>
      <c r="Z359" s="16">
        <f t="shared" si="28"/>
        <v>0</v>
      </c>
      <c r="AA359" s="13">
        <f>IF(OR(ISERROR(FIND(DBCS(検索!C$7),DBCS(B359))),検索!C$7=""),0,1)</f>
        <v>0</v>
      </c>
      <c r="AB359" s="13">
        <f>IF(OR(ISERROR(FIND(DBCS(検索!D$7),DBCS(C359))),検索!D$7=""),0,1)</f>
        <v>0</v>
      </c>
      <c r="AC359" s="13">
        <f>IF(OR(ISERROR(FIND(検索!E$7,D359)),検索!E$7=""),0,1)</f>
        <v>0</v>
      </c>
      <c r="AD359" s="13">
        <f>IF(OR(ISERROR(FIND(検索!F$7,E359)),検索!F$7=""),0,1)</f>
        <v>0</v>
      </c>
      <c r="AE359" s="13">
        <f>IF(OR(ISERROR(FIND(検索!G$7,F359)),検索!G$7=""),0,1)</f>
        <v>0</v>
      </c>
      <c r="AF359" s="15">
        <f>IF(OR(検索!J$7="00000",AA359&amp;AB359&amp;AC359&amp;AD359&amp;AE359&lt;&gt;検索!J$7),0,1)</f>
        <v>0</v>
      </c>
      <c r="AG359" s="16">
        <f t="shared" si="29"/>
        <v>0</v>
      </c>
      <c r="AH359" s="13">
        <f>IF(検索!K$3=0,R359,S359)</f>
        <v>0</v>
      </c>
      <c r="AI359" s="13">
        <f>IF(検索!K$5=0,Y359,Z359)</f>
        <v>0</v>
      </c>
      <c r="AJ359" s="13">
        <f>IF(検索!K$7=0,AF359,AG359)</f>
        <v>0</v>
      </c>
      <c r="AK359" s="20">
        <f>IF(IF(検索!J$5="00000",AH359,IF(検索!K$4=0,AH359+AI359,AH359*AI359)*IF(AND(検索!K$6=1,検索!J$7&lt;&gt;"00000"),AJ359,1)+IF(AND(検索!K$6=0,検索!J$7&lt;&gt;"00000"),AJ359,0))&gt;0,MAX($AK$2:AK358)+1,0)</f>
        <v>0</v>
      </c>
    </row>
    <row r="360" spans="1:37" ht="12.6" customHeight="1" x14ac:dyDescent="0.15">
      <c r="A360" s="9">
        <v>3728</v>
      </c>
      <c r="B360" s="2" t="s">
        <v>1342</v>
      </c>
      <c r="C360" s="2" t="s">
        <v>1343</v>
      </c>
      <c r="D360" s="2" t="s">
        <v>1206</v>
      </c>
      <c r="E360" s="10" t="s">
        <v>143</v>
      </c>
      <c r="F360" s="11" t="s">
        <v>2292</v>
      </c>
      <c r="G360" s="2">
        <v>359</v>
      </c>
      <c r="H360" s="153">
        <f t="shared" si="25"/>
        <v>500000</v>
      </c>
      <c r="I360" s="23"/>
      <c r="J360" s="158">
        <f>IFERROR(INDEX(単価!D$3:G$16,MATCH(D360,単価!B$3:B$16,0),1+((I360&gt;29)+(I360&gt;59)+(I360&gt;89))*INDEX(単価!A:A,MATCH(D360,単価!B:B,0))),0)</f>
        <v>50000</v>
      </c>
      <c r="K360" s="153" t="str">
        <f>IFERROR(INDEX(単価!C:C,MATCH(D360,単価!B:B,0))&amp;IF(INDEX(単価!A:A,MATCH(D360,単価!B:B,0))=1,"（"&amp;INDEX(単価!D$2:G$2,1,1+(I360&gt;29)+(I360&gt;59)+(I360&gt;89))&amp;"）",""),D360)</f>
        <v>共同生活援助</v>
      </c>
      <c r="L360" s="2">
        <f t="shared" ca="1" si="26"/>
        <v>3691</v>
      </c>
      <c r="M360" s="14">
        <f>IF(OR(ISERROR(FIND(DBCS(検索!C$3),DBCS(B360))),検索!C$3=""),0,1)</f>
        <v>0</v>
      </c>
      <c r="N360" s="15">
        <f>IF(OR(ISERROR(FIND(DBCS(検索!D$3),DBCS(C360))),検索!D$3=""),0,1)</f>
        <v>0</v>
      </c>
      <c r="O360" s="15">
        <f>IF(OR(ISERROR(FIND(検索!E$3,D360)),検索!E$3=""),0,1)</f>
        <v>0</v>
      </c>
      <c r="P360" s="13">
        <f>IF(OR(ISERROR(FIND(検索!F$3,E360)),検索!F$3=""),0,1)</f>
        <v>0</v>
      </c>
      <c r="Q360" s="13">
        <f>IF(OR(ISERROR(FIND(検索!G$3,F360)),検索!G$3=""),0,1)</f>
        <v>0</v>
      </c>
      <c r="R360" s="13">
        <f>IF(OR(検索!J$3="00000",M360&amp;N360&amp;O360&amp;P360&amp;Q360&lt;&gt;検索!J$3),0,1)</f>
        <v>0</v>
      </c>
      <c r="S360" s="13">
        <f t="shared" si="27"/>
        <v>0</v>
      </c>
      <c r="T360" s="14">
        <f>IF(OR(ISERROR(FIND(DBCS(検索!C$5),DBCS(B360))),検索!C$5=""),0,1)</f>
        <v>0</v>
      </c>
      <c r="U360" s="15">
        <f>IF(OR(ISERROR(FIND(DBCS(検索!D$5),DBCS(C360))),検索!D$5=""),0,1)</f>
        <v>0</v>
      </c>
      <c r="V360" s="15">
        <f>IF(OR(ISERROR(FIND(検索!E$5,D360)),検索!E$5=""),0,1)</f>
        <v>0</v>
      </c>
      <c r="W360" s="15">
        <f>IF(OR(ISERROR(FIND(検索!F$5,E360)),検索!F$5=""),0,1)</f>
        <v>0</v>
      </c>
      <c r="X360" s="15">
        <f>IF(OR(ISERROR(FIND(検索!G$5,F360)),検索!G$5=""),0,1)</f>
        <v>0</v>
      </c>
      <c r="Y360" s="13">
        <f>IF(OR(検索!J$5="00000",T360&amp;U360&amp;V360&amp;W360&amp;X360&lt;&gt;検索!J$5),0,1)</f>
        <v>0</v>
      </c>
      <c r="Z360" s="16">
        <f t="shared" si="28"/>
        <v>0</v>
      </c>
      <c r="AA360" s="13">
        <f>IF(OR(ISERROR(FIND(DBCS(検索!C$7),DBCS(B360))),検索!C$7=""),0,1)</f>
        <v>0</v>
      </c>
      <c r="AB360" s="13">
        <f>IF(OR(ISERROR(FIND(DBCS(検索!D$7),DBCS(C360))),検索!D$7=""),0,1)</f>
        <v>0</v>
      </c>
      <c r="AC360" s="13">
        <f>IF(OR(ISERROR(FIND(検索!E$7,D360)),検索!E$7=""),0,1)</f>
        <v>0</v>
      </c>
      <c r="AD360" s="13">
        <f>IF(OR(ISERROR(FIND(検索!F$7,E360)),検索!F$7=""),0,1)</f>
        <v>0</v>
      </c>
      <c r="AE360" s="13">
        <f>IF(OR(ISERROR(FIND(検索!G$7,F360)),検索!G$7=""),0,1)</f>
        <v>0</v>
      </c>
      <c r="AF360" s="15">
        <f>IF(OR(検索!J$7="00000",AA360&amp;AB360&amp;AC360&amp;AD360&amp;AE360&lt;&gt;検索!J$7),0,1)</f>
        <v>0</v>
      </c>
      <c r="AG360" s="16">
        <f t="shared" si="29"/>
        <v>0</v>
      </c>
      <c r="AH360" s="13">
        <f>IF(検索!K$3=0,R360,S360)</f>
        <v>0</v>
      </c>
      <c r="AI360" s="13">
        <f>IF(検索!K$5=0,Y360,Z360)</f>
        <v>0</v>
      </c>
      <c r="AJ360" s="13">
        <f>IF(検索!K$7=0,AF360,AG360)</f>
        <v>0</v>
      </c>
      <c r="AK360" s="20">
        <f>IF(IF(検索!J$5="00000",AH360,IF(検索!K$4=0,AH360+AI360,AH360*AI360)*IF(AND(検索!K$6=1,検索!J$7&lt;&gt;"00000"),AJ360,1)+IF(AND(検索!K$6=0,検索!J$7&lt;&gt;"00000"),AJ360,0))&gt;0,MAX($AK$2:AK359)+1,0)</f>
        <v>0</v>
      </c>
    </row>
    <row r="361" spans="1:37" ht="12.6" customHeight="1" x14ac:dyDescent="0.15">
      <c r="A361" s="9">
        <v>3738</v>
      </c>
      <c r="B361" s="2" t="s">
        <v>1342</v>
      </c>
      <c r="C361" s="2" t="s">
        <v>1344</v>
      </c>
      <c r="D361" s="2" t="s">
        <v>1206</v>
      </c>
      <c r="E361" s="10" t="s">
        <v>143</v>
      </c>
      <c r="F361" s="11" t="s">
        <v>2292</v>
      </c>
      <c r="G361" s="2">
        <v>360</v>
      </c>
      <c r="H361" s="153">
        <f t="shared" si="25"/>
        <v>500000</v>
      </c>
      <c r="I361" s="23"/>
      <c r="J361" s="158">
        <f>IFERROR(INDEX(単価!D$3:G$16,MATCH(D361,単価!B$3:B$16,0),1+((I361&gt;29)+(I361&gt;59)+(I361&gt;89))*INDEX(単価!A:A,MATCH(D361,単価!B:B,0))),0)</f>
        <v>50000</v>
      </c>
      <c r="K361" s="153" t="str">
        <f>IFERROR(INDEX(単価!C:C,MATCH(D361,単価!B:B,0))&amp;IF(INDEX(単価!A:A,MATCH(D361,単価!B:B,0))=1,"（"&amp;INDEX(単価!D$2:G$2,1,1+(I361&gt;29)+(I361&gt;59)+(I361&gt;89))&amp;"）",""),D361)</f>
        <v>共同生活援助</v>
      </c>
      <c r="L361" s="2">
        <f t="shared" ca="1" si="26"/>
        <v>3706</v>
      </c>
      <c r="M361" s="14">
        <f>IF(OR(ISERROR(FIND(DBCS(検索!C$3),DBCS(B361))),検索!C$3=""),0,1)</f>
        <v>0</v>
      </c>
      <c r="N361" s="15">
        <f>IF(OR(ISERROR(FIND(DBCS(検索!D$3),DBCS(C361))),検索!D$3=""),0,1)</f>
        <v>0</v>
      </c>
      <c r="O361" s="15">
        <f>IF(OR(ISERROR(FIND(検索!E$3,D361)),検索!E$3=""),0,1)</f>
        <v>0</v>
      </c>
      <c r="P361" s="13">
        <f>IF(OR(ISERROR(FIND(検索!F$3,E361)),検索!F$3=""),0,1)</f>
        <v>0</v>
      </c>
      <c r="Q361" s="13">
        <f>IF(OR(ISERROR(FIND(検索!G$3,F361)),検索!G$3=""),0,1)</f>
        <v>0</v>
      </c>
      <c r="R361" s="13">
        <f>IF(OR(検索!J$3="00000",M361&amp;N361&amp;O361&amp;P361&amp;Q361&lt;&gt;検索!J$3),0,1)</f>
        <v>0</v>
      </c>
      <c r="S361" s="13">
        <f t="shared" si="27"/>
        <v>0</v>
      </c>
      <c r="T361" s="14">
        <f>IF(OR(ISERROR(FIND(DBCS(検索!C$5),DBCS(B361))),検索!C$5=""),0,1)</f>
        <v>0</v>
      </c>
      <c r="U361" s="15">
        <f>IF(OR(ISERROR(FIND(DBCS(検索!D$5),DBCS(C361))),検索!D$5=""),0,1)</f>
        <v>0</v>
      </c>
      <c r="V361" s="15">
        <f>IF(OR(ISERROR(FIND(検索!E$5,D361)),検索!E$5=""),0,1)</f>
        <v>0</v>
      </c>
      <c r="W361" s="15">
        <f>IF(OR(ISERROR(FIND(検索!F$5,E361)),検索!F$5=""),0,1)</f>
        <v>0</v>
      </c>
      <c r="X361" s="15">
        <f>IF(OR(ISERROR(FIND(検索!G$5,F361)),検索!G$5=""),0,1)</f>
        <v>0</v>
      </c>
      <c r="Y361" s="13">
        <f>IF(OR(検索!J$5="00000",T361&amp;U361&amp;V361&amp;W361&amp;X361&lt;&gt;検索!J$5),0,1)</f>
        <v>0</v>
      </c>
      <c r="Z361" s="16">
        <f t="shared" si="28"/>
        <v>0</v>
      </c>
      <c r="AA361" s="13">
        <f>IF(OR(ISERROR(FIND(DBCS(検索!C$7),DBCS(B361))),検索!C$7=""),0,1)</f>
        <v>0</v>
      </c>
      <c r="AB361" s="13">
        <f>IF(OR(ISERROR(FIND(DBCS(検索!D$7),DBCS(C361))),検索!D$7=""),0,1)</f>
        <v>0</v>
      </c>
      <c r="AC361" s="13">
        <f>IF(OR(ISERROR(FIND(検索!E$7,D361)),検索!E$7=""),0,1)</f>
        <v>0</v>
      </c>
      <c r="AD361" s="13">
        <f>IF(OR(ISERROR(FIND(検索!F$7,E361)),検索!F$7=""),0,1)</f>
        <v>0</v>
      </c>
      <c r="AE361" s="13">
        <f>IF(OR(ISERROR(FIND(検索!G$7,F361)),検索!G$7=""),0,1)</f>
        <v>0</v>
      </c>
      <c r="AF361" s="15">
        <f>IF(OR(検索!J$7="00000",AA361&amp;AB361&amp;AC361&amp;AD361&amp;AE361&lt;&gt;検索!J$7),0,1)</f>
        <v>0</v>
      </c>
      <c r="AG361" s="16">
        <f t="shared" si="29"/>
        <v>0</v>
      </c>
      <c r="AH361" s="13">
        <f>IF(検索!K$3=0,R361,S361)</f>
        <v>0</v>
      </c>
      <c r="AI361" s="13">
        <f>IF(検索!K$5=0,Y361,Z361)</f>
        <v>0</v>
      </c>
      <c r="AJ361" s="13">
        <f>IF(検索!K$7=0,AF361,AG361)</f>
        <v>0</v>
      </c>
      <c r="AK361" s="20">
        <f>IF(IF(検索!J$5="00000",AH361,IF(検索!K$4=0,AH361+AI361,AH361*AI361)*IF(AND(検索!K$6=1,検索!J$7&lt;&gt;"00000"),AJ361,1)+IF(AND(検索!K$6=0,検索!J$7&lt;&gt;"00000"),AJ361,0))&gt;0,MAX($AK$2:AK360)+1,0)</f>
        <v>0</v>
      </c>
    </row>
    <row r="362" spans="1:37" ht="12.6" customHeight="1" x14ac:dyDescent="0.15">
      <c r="A362" s="9">
        <v>3744</v>
      </c>
      <c r="B362" s="2" t="s">
        <v>1342</v>
      </c>
      <c r="C362" s="2" t="s">
        <v>1345</v>
      </c>
      <c r="D362" s="2" t="s">
        <v>1206</v>
      </c>
      <c r="E362" s="10" t="s">
        <v>143</v>
      </c>
      <c r="F362" s="11" t="s">
        <v>2292</v>
      </c>
      <c r="G362" s="2">
        <v>361</v>
      </c>
      <c r="H362" s="153">
        <f t="shared" si="25"/>
        <v>500000</v>
      </c>
      <c r="I362" s="23"/>
      <c r="J362" s="158">
        <f>IFERROR(INDEX(単価!D$3:G$16,MATCH(D362,単価!B$3:B$16,0),1+((I362&gt;29)+(I362&gt;59)+(I362&gt;89))*INDEX(単価!A:A,MATCH(D362,単価!B:B,0))),0)</f>
        <v>50000</v>
      </c>
      <c r="K362" s="153" t="str">
        <f>IFERROR(INDEX(単価!C:C,MATCH(D362,単価!B:B,0))&amp;IF(INDEX(単価!A:A,MATCH(D362,単価!B:B,0))=1,"（"&amp;INDEX(単価!D$2:G$2,1,1+(I362&gt;29)+(I362&gt;59)+(I362&gt;89))&amp;"）",""),D362)</f>
        <v>共同生活援助</v>
      </c>
      <c r="L362" s="2">
        <f t="shared" ca="1" si="26"/>
        <v>3715</v>
      </c>
      <c r="M362" s="14">
        <f>IF(OR(ISERROR(FIND(DBCS(検索!C$3),DBCS(B362))),検索!C$3=""),0,1)</f>
        <v>0</v>
      </c>
      <c r="N362" s="15">
        <f>IF(OR(ISERROR(FIND(DBCS(検索!D$3),DBCS(C362))),検索!D$3=""),0,1)</f>
        <v>0</v>
      </c>
      <c r="O362" s="15">
        <f>IF(OR(ISERROR(FIND(検索!E$3,D362)),検索!E$3=""),0,1)</f>
        <v>0</v>
      </c>
      <c r="P362" s="13">
        <f>IF(OR(ISERROR(FIND(検索!F$3,E362)),検索!F$3=""),0,1)</f>
        <v>0</v>
      </c>
      <c r="Q362" s="13">
        <f>IF(OR(ISERROR(FIND(検索!G$3,F362)),検索!G$3=""),0,1)</f>
        <v>0</v>
      </c>
      <c r="R362" s="13">
        <f>IF(OR(検索!J$3="00000",M362&amp;N362&amp;O362&amp;P362&amp;Q362&lt;&gt;検索!J$3),0,1)</f>
        <v>0</v>
      </c>
      <c r="S362" s="13">
        <f t="shared" si="27"/>
        <v>0</v>
      </c>
      <c r="T362" s="14">
        <f>IF(OR(ISERROR(FIND(DBCS(検索!C$5),DBCS(B362))),検索!C$5=""),0,1)</f>
        <v>0</v>
      </c>
      <c r="U362" s="15">
        <f>IF(OR(ISERROR(FIND(DBCS(検索!D$5),DBCS(C362))),検索!D$5=""),0,1)</f>
        <v>0</v>
      </c>
      <c r="V362" s="15">
        <f>IF(OR(ISERROR(FIND(検索!E$5,D362)),検索!E$5=""),0,1)</f>
        <v>0</v>
      </c>
      <c r="W362" s="15">
        <f>IF(OR(ISERROR(FIND(検索!F$5,E362)),検索!F$5=""),0,1)</f>
        <v>0</v>
      </c>
      <c r="X362" s="15">
        <f>IF(OR(ISERROR(FIND(検索!G$5,F362)),検索!G$5=""),0,1)</f>
        <v>0</v>
      </c>
      <c r="Y362" s="13">
        <f>IF(OR(検索!J$5="00000",T362&amp;U362&amp;V362&amp;W362&amp;X362&lt;&gt;検索!J$5),0,1)</f>
        <v>0</v>
      </c>
      <c r="Z362" s="16">
        <f t="shared" si="28"/>
        <v>0</v>
      </c>
      <c r="AA362" s="13">
        <f>IF(OR(ISERROR(FIND(DBCS(検索!C$7),DBCS(B362))),検索!C$7=""),0,1)</f>
        <v>0</v>
      </c>
      <c r="AB362" s="13">
        <f>IF(OR(ISERROR(FIND(DBCS(検索!D$7),DBCS(C362))),検索!D$7=""),0,1)</f>
        <v>0</v>
      </c>
      <c r="AC362" s="13">
        <f>IF(OR(ISERROR(FIND(検索!E$7,D362)),検索!E$7=""),0,1)</f>
        <v>0</v>
      </c>
      <c r="AD362" s="13">
        <f>IF(OR(ISERROR(FIND(検索!F$7,E362)),検索!F$7=""),0,1)</f>
        <v>0</v>
      </c>
      <c r="AE362" s="13">
        <f>IF(OR(ISERROR(FIND(検索!G$7,F362)),検索!G$7=""),0,1)</f>
        <v>0</v>
      </c>
      <c r="AF362" s="15">
        <f>IF(OR(検索!J$7="00000",AA362&amp;AB362&amp;AC362&amp;AD362&amp;AE362&lt;&gt;検索!J$7),0,1)</f>
        <v>0</v>
      </c>
      <c r="AG362" s="16">
        <f t="shared" si="29"/>
        <v>0</v>
      </c>
      <c r="AH362" s="13">
        <f>IF(検索!K$3=0,R362,S362)</f>
        <v>0</v>
      </c>
      <c r="AI362" s="13">
        <f>IF(検索!K$5=0,Y362,Z362)</f>
        <v>0</v>
      </c>
      <c r="AJ362" s="13">
        <f>IF(検索!K$7=0,AF362,AG362)</f>
        <v>0</v>
      </c>
      <c r="AK362" s="20">
        <f>IF(IF(検索!J$5="00000",AH362,IF(検索!K$4=0,AH362+AI362,AH362*AI362)*IF(AND(検索!K$6=1,検索!J$7&lt;&gt;"00000"),AJ362,1)+IF(AND(検索!K$6=0,検索!J$7&lt;&gt;"00000"),AJ362,0))&gt;0,MAX($AK$2:AK361)+1,0)</f>
        <v>0</v>
      </c>
    </row>
    <row r="363" spans="1:37" ht="12.6" customHeight="1" x14ac:dyDescent="0.15">
      <c r="A363" s="9">
        <v>3750</v>
      </c>
      <c r="B363" s="2" t="s">
        <v>1346</v>
      </c>
      <c r="C363" s="2" t="s">
        <v>1347</v>
      </c>
      <c r="D363" s="2" t="s">
        <v>1206</v>
      </c>
      <c r="E363" s="10" t="s">
        <v>84</v>
      </c>
      <c r="F363" s="11" t="s">
        <v>2293</v>
      </c>
      <c r="G363" s="2">
        <v>362</v>
      </c>
      <c r="H363" s="153">
        <f t="shared" si="25"/>
        <v>50000</v>
      </c>
      <c r="I363" s="23"/>
      <c r="J363" s="158">
        <f>IFERROR(INDEX(単価!D$3:G$16,MATCH(D363,単価!B$3:B$16,0),1+((I363&gt;29)+(I363&gt;59)+(I363&gt;89))*INDEX(単価!A:A,MATCH(D363,単価!B:B,0))),0)</f>
        <v>50000</v>
      </c>
      <c r="K363" s="153" t="str">
        <f>IFERROR(INDEX(単価!C:C,MATCH(D363,単価!B:B,0))&amp;IF(INDEX(単価!A:A,MATCH(D363,単価!B:B,0))=1,"（"&amp;INDEX(単価!D$2:G$2,1,1+(I363&gt;29)+(I363&gt;59)+(I363&gt;89))&amp;"）",""),D363)</f>
        <v>共同生活援助</v>
      </c>
      <c r="L363" s="2">
        <f t="shared" ca="1" si="26"/>
        <v>3725</v>
      </c>
      <c r="M363" s="14">
        <f>IF(OR(ISERROR(FIND(DBCS(検索!C$3),DBCS(B363))),検索!C$3=""),0,1)</f>
        <v>0</v>
      </c>
      <c r="N363" s="15">
        <f>IF(OR(ISERROR(FIND(DBCS(検索!D$3),DBCS(C363))),検索!D$3=""),0,1)</f>
        <v>0</v>
      </c>
      <c r="O363" s="15">
        <f>IF(OR(ISERROR(FIND(検索!E$3,D363)),検索!E$3=""),0,1)</f>
        <v>0</v>
      </c>
      <c r="P363" s="13">
        <f>IF(OR(ISERROR(FIND(検索!F$3,E363)),検索!F$3=""),0,1)</f>
        <v>0</v>
      </c>
      <c r="Q363" s="13">
        <f>IF(OR(ISERROR(FIND(検索!G$3,F363)),検索!G$3=""),0,1)</f>
        <v>0</v>
      </c>
      <c r="R363" s="13">
        <f>IF(OR(検索!J$3="00000",M363&amp;N363&amp;O363&amp;P363&amp;Q363&lt;&gt;検索!J$3),0,1)</f>
        <v>0</v>
      </c>
      <c r="S363" s="13">
        <f t="shared" si="27"/>
        <v>0</v>
      </c>
      <c r="T363" s="14">
        <f>IF(OR(ISERROR(FIND(DBCS(検索!C$5),DBCS(B363))),検索!C$5=""),0,1)</f>
        <v>0</v>
      </c>
      <c r="U363" s="15">
        <f>IF(OR(ISERROR(FIND(DBCS(検索!D$5),DBCS(C363))),検索!D$5=""),0,1)</f>
        <v>0</v>
      </c>
      <c r="V363" s="15">
        <f>IF(OR(ISERROR(FIND(検索!E$5,D363)),検索!E$5=""),0,1)</f>
        <v>0</v>
      </c>
      <c r="W363" s="15">
        <f>IF(OR(ISERROR(FIND(検索!F$5,E363)),検索!F$5=""),0,1)</f>
        <v>0</v>
      </c>
      <c r="X363" s="15">
        <f>IF(OR(ISERROR(FIND(検索!G$5,F363)),検索!G$5=""),0,1)</f>
        <v>0</v>
      </c>
      <c r="Y363" s="13">
        <f>IF(OR(検索!J$5="00000",T363&amp;U363&amp;V363&amp;W363&amp;X363&lt;&gt;検索!J$5),0,1)</f>
        <v>0</v>
      </c>
      <c r="Z363" s="16">
        <f t="shared" si="28"/>
        <v>0</v>
      </c>
      <c r="AA363" s="13">
        <f>IF(OR(ISERROR(FIND(DBCS(検索!C$7),DBCS(B363))),検索!C$7=""),0,1)</f>
        <v>0</v>
      </c>
      <c r="AB363" s="13">
        <f>IF(OR(ISERROR(FIND(DBCS(検索!D$7),DBCS(C363))),検索!D$7=""),0,1)</f>
        <v>0</v>
      </c>
      <c r="AC363" s="13">
        <f>IF(OR(ISERROR(FIND(検索!E$7,D363)),検索!E$7=""),0,1)</f>
        <v>0</v>
      </c>
      <c r="AD363" s="13">
        <f>IF(OR(ISERROR(FIND(検索!F$7,E363)),検索!F$7=""),0,1)</f>
        <v>0</v>
      </c>
      <c r="AE363" s="13">
        <f>IF(OR(ISERROR(FIND(検索!G$7,F363)),検索!G$7=""),0,1)</f>
        <v>0</v>
      </c>
      <c r="AF363" s="15">
        <f>IF(OR(検索!J$7="00000",AA363&amp;AB363&amp;AC363&amp;AD363&amp;AE363&lt;&gt;検索!J$7),0,1)</f>
        <v>0</v>
      </c>
      <c r="AG363" s="16">
        <f t="shared" si="29"/>
        <v>0</v>
      </c>
      <c r="AH363" s="13">
        <f>IF(検索!K$3=0,R363,S363)</f>
        <v>0</v>
      </c>
      <c r="AI363" s="13">
        <f>IF(検索!K$5=0,Y363,Z363)</f>
        <v>0</v>
      </c>
      <c r="AJ363" s="13">
        <f>IF(検索!K$7=0,AF363,AG363)</f>
        <v>0</v>
      </c>
      <c r="AK363" s="20">
        <f>IF(IF(検索!J$5="00000",AH363,IF(検索!K$4=0,AH363+AI363,AH363*AI363)*IF(AND(検索!K$6=1,検索!J$7&lt;&gt;"00000"),AJ363,1)+IF(AND(検索!K$6=0,検索!J$7&lt;&gt;"00000"),AJ363,0))&gt;0,MAX($AK$2:AK362)+1,0)</f>
        <v>0</v>
      </c>
    </row>
    <row r="364" spans="1:37" ht="12.6" customHeight="1" x14ac:dyDescent="0.15">
      <c r="A364" s="9">
        <v>3768</v>
      </c>
      <c r="B364" s="2" t="s">
        <v>1348</v>
      </c>
      <c r="C364" s="2" t="s">
        <v>1349</v>
      </c>
      <c r="D364" s="2" t="s">
        <v>1206</v>
      </c>
      <c r="E364" s="10" t="s">
        <v>82</v>
      </c>
      <c r="F364" s="11" t="s">
        <v>2294</v>
      </c>
      <c r="G364" s="2">
        <v>363</v>
      </c>
      <c r="H364" s="153">
        <f t="shared" si="25"/>
        <v>50000</v>
      </c>
      <c r="I364" s="23"/>
      <c r="J364" s="158">
        <f>IFERROR(INDEX(単価!D$3:G$16,MATCH(D364,単価!B$3:B$16,0),1+((I364&gt;29)+(I364&gt;59)+(I364&gt;89))*INDEX(単価!A:A,MATCH(D364,単価!B:B,0))),0)</f>
        <v>50000</v>
      </c>
      <c r="K364" s="153" t="str">
        <f>IFERROR(INDEX(単価!C:C,MATCH(D364,単価!B:B,0))&amp;IF(INDEX(単価!A:A,MATCH(D364,単価!B:B,0))=1,"（"&amp;INDEX(単価!D$2:G$2,1,1+(I364&gt;29)+(I364&gt;59)+(I364&gt;89))&amp;"）",""),D364)</f>
        <v>共同生活援助</v>
      </c>
      <c r="L364" s="2">
        <f t="shared" ca="1" si="26"/>
        <v>3739</v>
      </c>
      <c r="M364" s="14">
        <f>IF(OR(ISERROR(FIND(DBCS(検索!C$3),DBCS(B364))),検索!C$3=""),0,1)</f>
        <v>0</v>
      </c>
      <c r="N364" s="15">
        <f>IF(OR(ISERROR(FIND(DBCS(検索!D$3),DBCS(C364))),検索!D$3=""),0,1)</f>
        <v>0</v>
      </c>
      <c r="O364" s="15">
        <f>IF(OR(ISERROR(FIND(検索!E$3,D364)),検索!E$3=""),0,1)</f>
        <v>0</v>
      </c>
      <c r="P364" s="13">
        <f>IF(OR(ISERROR(FIND(検索!F$3,E364)),検索!F$3=""),0,1)</f>
        <v>0</v>
      </c>
      <c r="Q364" s="13">
        <f>IF(OR(ISERROR(FIND(検索!G$3,F364)),検索!G$3=""),0,1)</f>
        <v>0</v>
      </c>
      <c r="R364" s="13">
        <f>IF(OR(検索!J$3="00000",M364&amp;N364&amp;O364&amp;P364&amp;Q364&lt;&gt;検索!J$3),0,1)</f>
        <v>0</v>
      </c>
      <c r="S364" s="13">
        <f t="shared" si="27"/>
        <v>0</v>
      </c>
      <c r="T364" s="14">
        <f>IF(OR(ISERROR(FIND(DBCS(検索!C$5),DBCS(B364))),検索!C$5=""),0,1)</f>
        <v>0</v>
      </c>
      <c r="U364" s="15">
        <f>IF(OR(ISERROR(FIND(DBCS(検索!D$5),DBCS(C364))),検索!D$5=""),0,1)</f>
        <v>0</v>
      </c>
      <c r="V364" s="15">
        <f>IF(OR(ISERROR(FIND(検索!E$5,D364)),検索!E$5=""),0,1)</f>
        <v>0</v>
      </c>
      <c r="W364" s="15">
        <f>IF(OR(ISERROR(FIND(検索!F$5,E364)),検索!F$5=""),0,1)</f>
        <v>0</v>
      </c>
      <c r="X364" s="15">
        <f>IF(OR(ISERROR(FIND(検索!G$5,F364)),検索!G$5=""),0,1)</f>
        <v>0</v>
      </c>
      <c r="Y364" s="13">
        <f>IF(OR(検索!J$5="00000",T364&amp;U364&amp;V364&amp;W364&amp;X364&lt;&gt;検索!J$5),0,1)</f>
        <v>0</v>
      </c>
      <c r="Z364" s="16">
        <f t="shared" si="28"/>
        <v>0</v>
      </c>
      <c r="AA364" s="13">
        <f>IF(OR(ISERROR(FIND(DBCS(検索!C$7),DBCS(B364))),検索!C$7=""),0,1)</f>
        <v>0</v>
      </c>
      <c r="AB364" s="13">
        <f>IF(OR(ISERROR(FIND(DBCS(検索!D$7),DBCS(C364))),検索!D$7=""),0,1)</f>
        <v>0</v>
      </c>
      <c r="AC364" s="13">
        <f>IF(OR(ISERROR(FIND(検索!E$7,D364)),検索!E$7=""),0,1)</f>
        <v>0</v>
      </c>
      <c r="AD364" s="13">
        <f>IF(OR(ISERROR(FIND(検索!F$7,E364)),検索!F$7=""),0,1)</f>
        <v>0</v>
      </c>
      <c r="AE364" s="13">
        <f>IF(OR(ISERROR(FIND(検索!G$7,F364)),検索!G$7=""),0,1)</f>
        <v>0</v>
      </c>
      <c r="AF364" s="15">
        <f>IF(OR(検索!J$7="00000",AA364&amp;AB364&amp;AC364&amp;AD364&amp;AE364&lt;&gt;検索!J$7),0,1)</f>
        <v>0</v>
      </c>
      <c r="AG364" s="16">
        <f t="shared" si="29"/>
        <v>0</v>
      </c>
      <c r="AH364" s="13">
        <f>IF(検索!K$3=0,R364,S364)</f>
        <v>0</v>
      </c>
      <c r="AI364" s="13">
        <f>IF(検索!K$5=0,Y364,Z364)</f>
        <v>0</v>
      </c>
      <c r="AJ364" s="13">
        <f>IF(検索!K$7=0,AF364,AG364)</f>
        <v>0</v>
      </c>
      <c r="AK364" s="20">
        <f>IF(IF(検索!J$5="00000",AH364,IF(検索!K$4=0,AH364+AI364,AH364*AI364)*IF(AND(検索!K$6=1,検索!J$7&lt;&gt;"00000"),AJ364,1)+IF(AND(検索!K$6=0,検索!J$7&lt;&gt;"00000"),AJ364,0))&gt;0,MAX($AK$2:AK363)+1,0)</f>
        <v>0</v>
      </c>
    </row>
    <row r="365" spans="1:37" ht="12.6" customHeight="1" x14ac:dyDescent="0.15">
      <c r="A365" s="9">
        <v>3777</v>
      </c>
      <c r="B365" s="2" t="s">
        <v>1222</v>
      </c>
      <c r="C365" s="2" t="s">
        <v>1350</v>
      </c>
      <c r="D365" s="2" t="s">
        <v>1206</v>
      </c>
      <c r="E365" s="10" t="s">
        <v>58</v>
      </c>
      <c r="F365" s="11" t="s">
        <v>2248</v>
      </c>
      <c r="G365" s="2">
        <v>364</v>
      </c>
      <c r="H365" s="153">
        <f t="shared" si="25"/>
        <v>1600000</v>
      </c>
      <c r="I365" s="23"/>
      <c r="J365" s="158">
        <f>IFERROR(INDEX(単価!D$3:G$16,MATCH(D365,単価!B$3:B$16,0),1+((I365&gt;29)+(I365&gt;59)+(I365&gt;89))*INDEX(単価!A:A,MATCH(D365,単価!B:B,0))),0)</f>
        <v>50000</v>
      </c>
      <c r="K365" s="153" t="str">
        <f>IFERROR(INDEX(単価!C:C,MATCH(D365,単価!B:B,0))&amp;IF(INDEX(単価!A:A,MATCH(D365,単価!B:B,0))=1,"（"&amp;INDEX(単価!D$2:G$2,1,1+(I365&gt;29)+(I365&gt;59)+(I365&gt;89))&amp;"）",""),D365)</f>
        <v>共同生活援助</v>
      </c>
      <c r="L365" s="2">
        <f t="shared" ca="1" si="26"/>
        <v>3744</v>
      </c>
      <c r="M365" s="14">
        <f>IF(OR(ISERROR(FIND(DBCS(検索!C$3),DBCS(B365))),検索!C$3=""),0,1)</f>
        <v>0</v>
      </c>
      <c r="N365" s="15">
        <f>IF(OR(ISERROR(FIND(DBCS(検索!D$3),DBCS(C365))),検索!D$3=""),0,1)</f>
        <v>0</v>
      </c>
      <c r="O365" s="15">
        <f>IF(OR(ISERROR(FIND(検索!E$3,D365)),検索!E$3=""),0,1)</f>
        <v>0</v>
      </c>
      <c r="P365" s="13">
        <f>IF(OR(ISERROR(FIND(検索!F$3,E365)),検索!F$3=""),0,1)</f>
        <v>0</v>
      </c>
      <c r="Q365" s="13">
        <f>IF(OR(ISERROR(FIND(検索!G$3,F365)),検索!G$3=""),0,1)</f>
        <v>0</v>
      </c>
      <c r="R365" s="13">
        <f>IF(OR(検索!J$3="00000",M365&amp;N365&amp;O365&amp;P365&amp;Q365&lt;&gt;検索!J$3),0,1)</f>
        <v>0</v>
      </c>
      <c r="S365" s="13">
        <f t="shared" si="27"/>
        <v>0</v>
      </c>
      <c r="T365" s="14">
        <f>IF(OR(ISERROR(FIND(DBCS(検索!C$5),DBCS(B365))),検索!C$5=""),0,1)</f>
        <v>0</v>
      </c>
      <c r="U365" s="15">
        <f>IF(OR(ISERROR(FIND(DBCS(検索!D$5),DBCS(C365))),検索!D$5=""),0,1)</f>
        <v>0</v>
      </c>
      <c r="V365" s="15">
        <f>IF(OR(ISERROR(FIND(検索!E$5,D365)),検索!E$5=""),0,1)</f>
        <v>0</v>
      </c>
      <c r="W365" s="15">
        <f>IF(OR(ISERROR(FIND(検索!F$5,E365)),検索!F$5=""),0,1)</f>
        <v>0</v>
      </c>
      <c r="X365" s="15">
        <f>IF(OR(ISERROR(FIND(検索!G$5,F365)),検索!G$5=""),0,1)</f>
        <v>0</v>
      </c>
      <c r="Y365" s="13">
        <f>IF(OR(検索!J$5="00000",T365&amp;U365&amp;V365&amp;W365&amp;X365&lt;&gt;検索!J$5),0,1)</f>
        <v>0</v>
      </c>
      <c r="Z365" s="16">
        <f t="shared" si="28"/>
        <v>0</v>
      </c>
      <c r="AA365" s="13">
        <f>IF(OR(ISERROR(FIND(DBCS(検索!C$7),DBCS(B365))),検索!C$7=""),0,1)</f>
        <v>0</v>
      </c>
      <c r="AB365" s="13">
        <f>IF(OR(ISERROR(FIND(DBCS(検索!D$7),DBCS(C365))),検索!D$7=""),0,1)</f>
        <v>0</v>
      </c>
      <c r="AC365" s="13">
        <f>IF(OR(ISERROR(FIND(検索!E$7,D365)),検索!E$7=""),0,1)</f>
        <v>0</v>
      </c>
      <c r="AD365" s="13">
        <f>IF(OR(ISERROR(FIND(検索!F$7,E365)),検索!F$7=""),0,1)</f>
        <v>0</v>
      </c>
      <c r="AE365" s="13">
        <f>IF(OR(ISERROR(FIND(検索!G$7,F365)),検索!G$7=""),0,1)</f>
        <v>0</v>
      </c>
      <c r="AF365" s="15">
        <f>IF(OR(検索!J$7="00000",AA365&amp;AB365&amp;AC365&amp;AD365&amp;AE365&lt;&gt;検索!J$7),0,1)</f>
        <v>0</v>
      </c>
      <c r="AG365" s="16">
        <f t="shared" si="29"/>
        <v>0</v>
      </c>
      <c r="AH365" s="13">
        <f>IF(検索!K$3=0,R365,S365)</f>
        <v>0</v>
      </c>
      <c r="AI365" s="13">
        <f>IF(検索!K$5=0,Y365,Z365)</f>
        <v>0</v>
      </c>
      <c r="AJ365" s="13">
        <f>IF(検索!K$7=0,AF365,AG365)</f>
        <v>0</v>
      </c>
      <c r="AK365" s="20">
        <f>IF(IF(検索!J$5="00000",AH365,IF(検索!K$4=0,AH365+AI365,AH365*AI365)*IF(AND(検索!K$6=1,検索!J$7&lt;&gt;"00000"),AJ365,1)+IF(AND(検索!K$6=0,検索!J$7&lt;&gt;"00000"),AJ365,0))&gt;0,MAX($AK$2:AK364)+1,0)</f>
        <v>0</v>
      </c>
    </row>
    <row r="366" spans="1:37" ht="12.6" customHeight="1" x14ac:dyDescent="0.15">
      <c r="A366" s="9">
        <v>3784</v>
      </c>
      <c r="B366" s="2" t="s">
        <v>1351</v>
      </c>
      <c r="C366" s="2" t="s">
        <v>1352</v>
      </c>
      <c r="D366" s="2" t="s">
        <v>1206</v>
      </c>
      <c r="E366" s="10" t="s">
        <v>99</v>
      </c>
      <c r="F366" s="11" t="s">
        <v>2295</v>
      </c>
      <c r="G366" s="2">
        <v>365</v>
      </c>
      <c r="H366" s="153">
        <f t="shared" si="25"/>
        <v>100000</v>
      </c>
      <c r="I366" s="23"/>
      <c r="J366" s="158">
        <f>IFERROR(INDEX(単価!D$3:G$16,MATCH(D366,単価!B$3:B$16,0),1+((I366&gt;29)+(I366&gt;59)+(I366&gt;89))*INDEX(単価!A:A,MATCH(D366,単価!B:B,0))),0)</f>
        <v>50000</v>
      </c>
      <c r="K366" s="153" t="str">
        <f>IFERROR(INDEX(単価!C:C,MATCH(D366,単価!B:B,0))&amp;IF(INDEX(単価!A:A,MATCH(D366,単価!B:B,0))=1,"（"&amp;INDEX(単価!D$2:G$2,1,1+(I366&gt;29)+(I366&gt;59)+(I366&gt;89))&amp;"）",""),D366)</f>
        <v>共同生活援助</v>
      </c>
      <c r="L366" s="2">
        <f t="shared" ca="1" si="26"/>
        <v>3755</v>
      </c>
      <c r="M366" s="14">
        <f>IF(OR(ISERROR(FIND(DBCS(検索!C$3),DBCS(B366))),検索!C$3=""),0,1)</f>
        <v>0</v>
      </c>
      <c r="N366" s="15">
        <f>IF(OR(ISERROR(FIND(DBCS(検索!D$3),DBCS(C366))),検索!D$3=""),0,1)</f>
        <v>0</v>
      </c>
      <c r="O366" s="15">
        <f>IF(OR(ISERROR(FIND(検索!E$3,D366)),検索!E$3=""),0,1)</f>
        <v>0</v>
      </c>
      <c r="P366" s="13">
        <f>IF(OR(ISERROR(FIND(検索!F$3,E366)),検索!F$3=""),0,1)</f>
        <v>0</v>
      </c>
      <c r="Q366" s="13">
        <f>IF(OR(ISERROR(FIND(検索!G$3,F366)),検索!G$3=""),0,1)</f>
        <v>0</v>
      </c>
      <c r="R366" s="13">
        <f>IF(OR(検索!J$3="00000",M366&amp;N366&amp;O366&amp;P366&amp;Q366&lt;&gt;検索!J$3),0,1)</f>
        <v>0</v>
      </c>
      <c r="S366" s="13">
        <f t="shared" si="27"/>
        <v>0</v>
      </c>
      <c r="T366" s="14">
        <f>IF(OR(ISERROR(FIND(DBCS(検索!C$5),DBCS(B366))),検索!C$5=""),0,1)</f>
        <v>0</v>
      </c>
      <c r="U366" s="15">
        <f>IF(OR(ISERROR(FIND(DBCS(検索!D$5),DBCS(C366))),検索!D$5=""),0,1)</f>
        <v>0</v>
      </c>
      <c r="V366" s="15">
        <f>IF(OR(ISERROR(FIND(検索!E$5,D366)),検索!E$5=""),0,1)</f>
        <v>0</v>
      </c>
      <c r="W366" s="15">
        <f>IF(OR(ISERROR(FIND(検索!F$5,E366)),検索!F$5=""),0,1)</f>
        <v>0</v>
      </c>
      <c r="X366" s="15">
        <f>IF(OR(ISERROR(FIND(検索!G$5,F366)),検索!G$5=""),0,1)</f>
        <v>0</v>
      </c>
      <c r="Y366" s="13">
        <f>IF(OR(検索!J$5="00000",T366&amp;U366&amp;V366&amp;W366&amp;X366&lt;&gt;検索!J$5),0,1)</f>
        <v>0</v>
      </c>
      <c r="Z366" s="16">
        <f t="shared" si="28"/>
        <v>0</v>
      </c>
      <c r="AA366" s="13">
        <f>IF(OR(ISERROR(FIND(DBCS(検索!C$7),DBCS(B366))),検索!C$7=""),0,1)</f>
        <v>0</v>
      </c>
      <c r="AB366" s="13">
        <f>IF(OR(ISERROR(FIND(DBCS(検索!D$7),DBCS(C366))),検索!D$7=""),0,1)</f>
        <v>0</v>
      </c>
      <c r="AC366" s="13">
        <f>IF(OR(ISERROR(FIND(検索!E$7,D366)),検索!E$7=""),0,1)</f>
        <v>0</v>
      </c>
      <c r="AD366" s="13">
        <f>IF(OR(ISERROR(FIND(検索!F$7,E366)),検索!F$7=""),0,1)</f>
        <v>0</v>
      </c>
      <c r="AE366" s="13">
        <f>IF(OR(ISERROR(FIND(検索!G$7,F366)),検索!G$7=""),0,1)</f>
        <v>0</v>
      </c>
      <c r="AF366" s="15">
        <f>IF(OR(検索!J$7="00000",AA366&amp;AB366&amp;AC366&amp;AD366&amp;AE366&lt;&gt;検索!J$7),0,1)</f>
        <v>0</v>
      </c>
      <c r="AG366" s="16">
        <f t="shared" si="29"/>
        <v>0</v>
      </c>
      <c r="AH366" s="13">
        <f>IF(検索!K$3=0,R366,S366)</f>
        <v>0</v>
      </c>
      <c r="AI366" s="13">
        <f>IF(検索!K$5=0,Y366,Z366)</f>
        <v>0</v>
      </c>
      <c r="AJ366" s="13">
        <f>IF(検索!K$7=0,AF366,AG366)</f>
        <v>0</v>
      </c>
      <c r="AK366" s="20">
        <f>IF(IF(検索!J$5="00000",AH366,IF(検索!K$4=0,AH366+AI366,AH366*AI366)*IF(AND(検索!K$6=1,検索!J$7&lt;&gt;"00000"),AJ366,1)+IF(AND(検索!K$6=0,検索!J$7&lt;&gt;"00000"),AJ366,0))&gt;0,MAX($AK$2:AK365)+1,0)</f>
        <v>0</v>
      </c>
    </row>
    <row r="367" spans="1:37" ht="12.6" customHeight="1" x14ac:dyDescent="0.15">
      <c r="A367" s="9">
        <v>3799</v>
      </c>
      <c r="B367" s="2" t="s">
        <v>1351</v>
      </c>
      <c r="C367" s="2" t="s">
        <v>1353</v>
      </c>
      <c r="D367" s="2" t="s">
        <v>1206</v>
      </c>
      <c r="E367" s="10" t="s">
        <v>99</v>
      </c>
      <c r="F367" s="11" t="s">
        <v>2295</v>
      </c>
      <c r="G367" s="2">
        <v>366</v>
      </c>
      <c r="H367" s="153">
        <f t="shared" si="25"/>
        <v>100000</v>
      </c>
      <c r="I367" s="23"/>
      <c r="J367" s="158">
        <f>IFERROR(INDEX(単価!D$3:G$16,MATCH(D367,単価!B$3:B$16,0),1+((I367&gt;29)+(I367&gt;59)+(I367&gt;89))*INDEX(単価!A:A,MATCH(D367,単価!B:B,0))),0)</f>
        <v>50000</v>
      </c>
      <c r="K367" s="153" t="str">
        <f>IFERROR(INDEX(単価!C:C,MATCH(D367,単価!B:B,0))&amp;IF(INDEX(単価!A:A,MATCH(D367,単価!B:B,0))=1,"（"&amp;INDEX(単価!D$2:G$2,1,1+(I367&gt;29)+(I367&gt;59)+(I367&gt;89))&amp;"）",""),D367)</f>
        <v>共同生活援助</v>
      </c>
      <c r="L367" s="2">
        <f t="shared" ca="1" si="26"/>
        <v>3761</v>
      </c>
      <c r="M367" s="14">
        <f>IF(OR(ISERROR(FIND(DBCS(検索!C$3),DBCS(B367))),検索!C$3=""),0,1)</f>
        <v>0</v>
      </c>
      <c r="N367" s="15">
        <f>IF(OR(ISERROR(FIND(DBCS(検索!D$3),DBCS(C367))),検索!D$3=""),0,1)</f>
        <v>0</v>
      </c>
      <c r="O367" s="15">
        <f>IF(OR(ISERROR(FIND(検索!E$3,D367)),検索!E$3=""),0,1)</f>
        <v>0</v>
      </c>
      <c r="P367" s="13">
        <f>IF(OR(ISERROR(FIND(検索!F$3,E367)),検索!F$3=""),0,1)</f>
        <v>0</v>
      </c>
      <c r="Q367" s="13">
        <f>IF(OR(ISERROR(FIND(検索!G$3,F367)),検索!G$3=""),0,1)</f>
        <v>0</v>
      </c>
      <c r="R367" s="13">
        <f>IF(OR(検索!J$3="00000",M367&amp;N367&amp;O367&amp;P367&amp;Q367&lt;&gt;検索!J$3),0,1)</f>
        <v>0</v>
      </c>
      <c r="S367" s="13">
        <f t="shared" si="27"/>
        <v>0</v>
      </c>
      <c r="T367" s="14">
        <f>IF(OR(ISERROR(FIND(DBCS(検索!C$5),DBCS(B367))),検索!C$5=""),0,1)</f>
        <v>0</v>
      </c>
      <c r="U367" s="15">
        <f>IF(OR(ISERROR(FIND(DBCS(検索!D$5),DBCS(C367))),検索!D$5=""),0,1)</f>
        <v>0</v>
      </c>
      <c r="V367" s="15">
        <f>IF(OR(ISERROR(FIND(検索!E$5,D367)),検索!E$5=""),0,1)</f>
        <v>0</v>
      </c>
      <c r="W367" s="15">
        <f>IF(OR(ISERROR(FIND(検索!F$5,E367)),検索!F$5=""),0,1)</f>
        <v>0</v>
      </c>
      <c r="X367" s="15">
        <f>IF(OR(ISERROR(FIND(検索!G$5,F367)),検索!G$5=""),0,1)</f>
        <v>0</v>
      </c>
      <c r="Y367" s="13">
        <f>IF(OR(検索!J$5="00000",T367&amp;U367&amp;V367&amp;W367&amp;X367&lt;&gt;検索!J$5),0,1)</f>
        <v>0</v>
      </c>
      <c r="Z367" s="16">
        <f t="shared" si="28"/>
        <v>0</v>
      </c>
      <c r="AA367" s="13">
        <f>IF(OR(ISERROR(FIND(DBCS(検索!C$7),DBCS(B367))),検索!C$7=""),0,1)</f>
        <v>0</v>
      </c>
      <c r="AB367" s="13">
        <f>IF(OR(ISERROR(FIND(DBCS(検索!D$7),DBCS(C367))),検索!D$7=""),0,1)</f>
        <v>0</v>
      </c>
      <c r="AC367" s="13">
        <f>IF(OR(ISERROR(FIND(検索!E$7,D367)),検索!E$7=""),0,1)</f>
        <v>0</v>
      </c>
      <c r="AD367" s="13">
        <f>IF(OR(ISERROR(FIND(検索!F$7,E367)),検索!F$7=""),0,1)</f>
        <v>0</v>
      </c>
      <c r="AE367" s="13">
        <f>IF(OR(ISERROR(FIND(検索!G$7,F367)),検索!G$7=""),0,1)</f>
        <v>0</v>
      </c>
      <c r="AF367" s="15">
        <f>IF(OR(検索!J$7="00000",AA367&amp;AB367&amp;AC367&amp;AD367&amp;AE367&lt;&gt;検索!J$7),0,1)</f>
        <v>0</v>
      </c>
      <c r="AG367" s="16">
        <f t="shared" si="29"/>
        <v>0</v>
      </c>
      <c r="AH367" s="13">
        <f>IF(検索!K$3=0,R367,S367)</f>
        <v>0</v>
      </c>
      <c r="AI367" s="13">
        <f>IF(検索!K$5=0,Y367,Z367)</f>
        <v>0</v>
      </c>
      <c r="AJ367" s="13">
        <f>IF(検索!K$7=0,AF367,AG367)</f>
        <v>0</v>
      </c>
      <c r="AK367" s="20">
        <f>IF(IF(検索!J$5="00000",AH367,IF(検索!K$4=0,AH367+AI367,AH367*AI367)*IF(AND(検索!K$6=1,検索!J$7&lt;&gt;"00000"),AJ367,1)+IF(AND(検索!K$6=0,検索!J$7&lt;&gt;"00000"),AJ367,0))&gt;0,MAX($AK$2:AK366)+1,0)</f>
        <v>0</v>
      </c>
    </row>
    <row r="368" spans="1:37" ht="12.6" customHeight="1" x14ac:dyDescent="0.15">
      <c r="A368" s="9">
        <v>3803</v>
      </c>
      <c r="B368" s="2" t="s">
        <v>1226</v>
      </c>
      <c r="C368" s="2" t="s">
        <v>1354</v>
      </c>
      <c r="D368" s="2" t="s">
        <v>1206</v>
      </c>
      <c r="E368" s="10" t="s">
        <v>87</v>
      </c>
      <c r="F368" s="11" t="s">
        <v>2250</v>
      </c>
      <c r="G368" s="2">
        <v>367</v>
      </c>
      <c r="H368" s="153">
        <f t="shared" si="25"/>
        <v>400000</v>
      </c>
      <c r="I368" s="23"/>
      <c r="J368" s="158">
        <f>IFERROR(INDEX(単価!D$3:G$16,MATCH(D368,単価!B$3:B$16,0),1+((I368&gt;29)+(I368&gt;59)+(I368&gt;89))*INDEX(単価!A:A,MATCH(D368,単価!B:B,0))),0)</f>
        <v>50000</v>
      </c>
      <c r="K368" s="153" t="str">
        <f>IFERROR(INDEX(単価!C:C,MATCH(D368,単価!B:B,0))&amp;IF(INDEX(単価!A:A,MATCH(D368,単価!B:B,0))=1,"（"&amp;INDEX(単価!D$2:G$2,1,1+(I368&gt;29)+(I368&gt;59)+(I368&gt;89))&amp;"）",""),D368)</f>
        <v>共同生活援助</v>
      </c>
      <c r="L368" s="2">
        <f t="shared" ca="1" si="26"/>
        <v>3779</v>
      </c>
      <c r="M368" s="14">
        <f>IF(OR(ISERROR(FIND(DBCS(検索!C$3),DBCS(B368))),検索!C$3=""),0,1)</f>
        <v>0</v>
      </c>
      <c r="N368" s="15">
        <f>IF(OR(ISERROR(FIND(DBCS(検索!D$3),DBCS(C368))),検索!D$3=""),0,1)</f>
        <v>0</v>
      </c>
      <c r="O368" s="15">
        <f>IF(OR(ISERROR(FIND(検索!E$3,D368)),検索!E$3=""),0,1)</f>
        <v>0</v>
      </c>
      <c r="P368" s="13">
        <f>IF(OR(ISERROR(FIND(検索!F$3,E368)),検索!F$3=""),0,1)</f>
        <v>0</v>
      </c>
      <c r="Q368" s="13">
        <f>IF(OR(ISERROR(FIND(検索!G$3,F368)),検索!G$3=""),0,1)</f>
        <v>0</v>
      </c>
      <c r="R368" s="13">
        <f>IF(OR(検索!J$3="00000",M368&amp;N368&amp;O368&amp;P368&amp;Q368&lt;&gt;検索!J$3),0,1)</f>
        <v>0</v>
      </c>
      <c r="S368" s="13">
        <f t="shared" si="27"/>
        <v>0</v>
      </c>
      <c r="T368" s="14">
        <f>IF(OR(ISERROR(FIND(DBCS(検索!C$5),DBCS(B368))),検索!C$5=""),0,1)</f>
        <v>0</v>
      </c>
      <c r="U368" s="15">
        <f>IF(OR(ISERROR(FIND(DBCS(検索!D$5),DBCS(C368))),検索!D$5=""),0,1)</f>
        <v>0</v>
      </c>
      <c r="V368" s="15">
        <f>IF(OR(ISERROR(FIND(検索!E$5,D368)),検索!E$5=""),0,1)</f>
        <v>0</v>
      </c>
      <c r="W368" s="15">
        <f>IF(OR(ISERROR(FIND(検索!F$5,E368)),検索!F$5=""),0,1)</f>
        <v>0</v>
      </c>
      <c r="X368" s="15">
        <f>IF(OR(ISERROR(FIND(検索!G$5,F368)),検索!G$5=""),0,1)</f>
        <v>0</v>
      </c>
      <c r="Y368" s="13">
        <f>IF(OR(検索!J$5="00000",T368&amp;U368&amp;V368&amp;W368&amp;X368&lt;&gt;検索!J$5),0,1)</f>
        <v>0</v>
      </c>
      <c r="Z368" s="16">
        <f t="shared" si="28"/>
        <v>0</v>
      </c>
      <c r="AA368" s="13">
        <f>IF(OR(ISERROR(FIND(DBCS(検索!C$7),DBCS(B368))),検索!C$7=""),0,1)</f>
        <v>0</v>
      </c>
      <c r="AB368" s="13">
        <f>IF(OR(ISERROR(FIND(DBCS(検索!D$7),DBCS(C368))),検索!D$7=""),0,1)</f>
        <v>0</v>
      </c>
      <c r="AC368" s="13">
        <f>IF(OR(ISERROR(FIND(検索!E$7,D368)),検索!E$7=""),0,1)</f>
        <v>0</v>
      </c>
      <c r="AD368" s="13">
        <f>IF(OR(ISERROR(FIND(検索!F$7,E368)),検索!F$7=""),0,1)</f>
        <v>0</v>
      </c>
      <c r="AE368" s="13">
        <f>IF(OR(ISERROR(FIND(検索!G$7,F368)),検索!G$7=""),0,1)</f>
        <v>0</v>
      </c>
      <c r="AF368" s="15">
        <f>IF(OR(検索!J$7="00000",AA368&amp;AB368&amp;AC368&amp;AD368&amp;AE368&lt;&gt;検索!J$7),0,1)</f>
        <v>0</v>
      </c>
      <c r="AG368" s="16">
        <f t="shared" si="29"/>
        <v>0</v>
      </c>
      <c r="AH368" s="13">
        <f>IF(検索!K$3=0,R368,S368)</f>
        <v>0</v>
      </c>
      <c r="AI368" s="13">
        <f>IF(検索!K$5=0,Y368,Z368)</f>
        <v>0</v>
      </c>
      <c r="AJ368" s="13">
        <f>IF(検索!K$7=0,AF368,AG368)</f>
        <v>0</v>
      </c>
      <c r="AK368" s="20">
        <f>IF(IF(検索!J$5="00000",AH368,IF(検索!K$4=0,AH368+AI368,AH368*AI368)*IF(AND(検索!K$6=1,検索!J$7&lt;&gt;"00000"),AJ368,1)+IF(AND(検索!K$6=0,検索!J$7&lt;&gt;"00000"),AJ368,0))&gt;0,MAX($AK$2:AK367)+1,0)</f>
        <v>0</v>
      </c>
    </row>
    <row r="369" spans="1:37" ht="12.6" customHeight="1" x14ac:dyDescent="0.15">
      <c r="A369" s="9">
        <v>3815</v>
      </c>
      <c r="B369" s="2" t="s">
        <v>1222</v>
      </c>
      <c r="C369" s="2" t="s">
        <v>1355</v>
      </c>
      <c r="D369" s="2" t="s">
        <v>1206</v>
      </c>
      <c r="E369" s="10" t="s">
        <v>58</v>
      </c>
      <c r="F369" s="11" t="s">
        <v>2248</v>
      </c>
      <c r="G369" s="2">
        <v>368</v>
      </c>
      <c r="H369" s="153">
        <f t="shared" si="25"/>
        <v>1600000</v>
      </c>
      <c r="I369" s="23"/>
      <c r="J369" s="158">
        <f>IFERROR(INDEX(単価!D$3:G$16,MATCH(D369,単価!B$3:B$16,0),1+((I369&gt;29)+(I369&gt;59)+(I369&gt;89))*INDEX(単価!A:A,MATCH(D369,単価!B:B,0))),0)</f>
        <v>50000</v>
      </c>
      <c r="K369" s="153" t="str">
        <f>IFERROR(INDEX(単価!C:C,MATCH(D369,単価!B:B,0))&amp;IF(INDEX(単価!A:A,MATCH(D369,単価!B:B,0))=1,"（"&amp;INDEX(単価!D$2:G$2,1,1+(I369&gt;29)+(I369&gt;59)+(I369&gt;89))&amp;"）",""),D369)</f>
        <v>共同生活援助</v>
      </c>
      <c r="L369" s="2">
        <f t="shared" ca="1" si="26"/>
        <v>3783</v>
      </c>
      <c r="M369" s="14">
        <f>IF(OR(ISERROR(FIND(DBCS(検索!C$3),DBCS(B369))),検索!C$3=""),0,1)</f>
        <v>0</v>
      </c>
      <c r="N369" s="15">
        <f>IF(OR(ISERROR(FIND(DBCS(検索!D$3),DBCS(C369))),検索!D$3=""),0,1)</f>
        <v>0</v>
      </c>
      <c r="O369" s="15">
        <f>IF(OR(ISERROR(FIND(検索!E$3,D369)),検索!E$3=""),0,1)</f>
        <v>0</v>
      </c>
      <c r="P369" s="13">
        <f>IF(OR(ISERROR(FIND(検索!F$3,E369)),検索!F$3=""),0,1)</f>
        <v>0</v>
      </c>
      <c r="Q369" s="13">
        <f>IF(OR(ISERROR(FIND(検索!G$3,F369)),検索!G$3=""),0,1)</f>
        <v>0</v>
      </c>
      <c r="R369" s="13">
        <f>IF(OR(検索!J$3="00000",M369&amp;N369&amp;O369&amp;P369&amp;Q369&lt;&gt;検索!J$3),0,1)</f>
        <v>0</v>
      </c>
      <c r="S369" s="13">
        <f t="shared" si="27"/>
        <v>0</v>
      </c>
      <c r="T369" s="14">
        <f>IF(OR(ISERROR(FIND(DBCS(検索!C$5),DBCS(B369))),検索!C$5=""),0,1)</f>
        <v>0</v>
      </c>
      <c r="U369" s="15">
        <f>IF(OR(ISERROR(FIND(DBCS(検索!D$5),DBCS(C369))),検索!D$5=""),0,1)</f>
        <v>0</v>
      </c>
      <c r="V369" s="15">
        <f>IF(OR(ISERROR(FIND(検索!E$5,D369)),検索!E$5=""),0,1)</f>
        <v>0</v>
      </c>
      <c r="W369" s="15">
        <f>IF(OR(ISERROR(FIND(検索!F$5,E369)),検索!F$5=""),0,1)</f>
        <v>0</v>
      </c>
      <c r="X369" s="15">
        <f>IF(OR(ISERROR(FIND(検索!G$5,F369)),検索!G$5=""),0,1)</f>
        <v>0</v>
      </c>
      <c r="Y369" s="13">
        <f>IF(OR(検索!J$5="00000",T369&amp;U369&amp;V369&amp;W369&amp;X369&lt;&gt;検索!J$5),0,1)</f>
        <v>0</v>
      </c>
      <c r="Z369" s="16">
        <f t="shared" si="28"/>
        <v>0</v>
      </c>
      <c r="AA369" s="13">
        <f>IF(OR(ISERROR(FIND(DBCS(検索!C$7),DBCS(B369))),検索!C$7=""),0,1)</f>
        <v>0</v>
      </c>
      <c r="AB369" s="13">
        <f>IF(OR(ISERROR(FIND(DBCS(検索!D$7),DBCS(C369))),検索!D$7=""),0,1)</f>
        <v>0</v>
      </c>
      <c r="AC369" s="13">
        <f>IF(OR(ISERROR(FIND(検索!E$7,D369)),検索!E$7=""),0,1)</f>
        <v>0</v>
      </c>
      <c r="AD369" s="13">
        <f>IF(OR(ISERROR(FIND(検索!F$7,E369)),検索!F$7=""),0,1)</f>
        <v>0</v>
      </c>
      <c r="AE369" s="13">
        <f>IF(OR(ISERROR(FIND(検索!G$7,F369)),検索!G$7=""),0,1)</f>
        <v>0</v>
      </c>
      <c r="AF369" s="15">
        <f>IF(OR(検索!J$7="00000",AA369&amp;AB369&amp;AC369&amp;AD369&amp;AE369&lt;&gt;検索!J$7),0,1)</f>
        <v>0</v>
      </c>
      <c r="AG369" s="16">
        <f t="shared" si="29"/>
        <v>0</v>
      </c>
      <c r="AH369" s="13">
        <f>IF(検索!K$3=0,R369,S369)</f>
        <v>0</v>
      </c>
      <c r="AI369" s="13">
        <f>IF(検索!K$5=0,Y369,Z369)</f>
        <v>0</v>
      </c>
      <c r="AJ369" s="13">
        <f>IF(検索!K$7=0,AF369,AG369)</f>
        <v>0</v>
      </c>
      <c r="AK369" s="20">
        <f>IF(IF(検索!J$5="00000",AH369,IF(検索!K$4=0,AH369+AI369,AH369*AI369)*IF(AND(検索!K$6=1,検索!J$7&lt;&gt;"00000"),AJ369,1)+IF(AND(検索!K$6=0,検索!J$7&lt;&gt;"00000"),AJ369,0))&gt;0,MAX($AK$2:AK368)+1,0)</f>
        <v>0</v>
      </c>
    </row>
    <row r="370" spans="1:37" ht="12.6" customHeight="1" x14ac:dyDescent="0.15">
      <c r="A370" s="9">
        <v>3826</v>
      </c>
      <c r="B370" s="2" t="s">
        <v>1222</v>
      </c>
      <c r="C370" s="2" t="s">
        <v>1356</v>
      </c>
      <c r="D370" s="2" t="s">
        <v>1206</v>
      </c>
      <c r="E370" s="10" t="s">
        <v>58</v>
      </c>
      <c r="F370" s="11" t="s">
        <v>2248</v>
      </c>
      <c r="G370" s="2">
        <v>369</v>
      </c>
      <c r="H370" s="153">
        <f t="shared" si="25"/>
        <v>1600000</v>
      </c>
      <c r="I370" s="23"/>
      <c r="J370" s="158">
        <f>IFERROR(INDEX(単価!D$3:G$16,MATCH(D370,単価!B$3:B$16,0),1+((I370&gt;29)+(I370&gt;59)+(I370&gt;89))*INDEX(単価!A:A,MATCH(D370,単価!B:B,0))),0)</f>
        <v>50000</v>
      </c>
      <c r="K370" s="153" t="str">
        <f>IFERROR(INDEX(単価!C:C,MATCH(D370,単価!B:B,0))&amp;IF(INDEX(単価!A:A,MATCH(D370,単価!B:B,0))=1,"（"&amp;INDEX(単価!D$2:G$2,1,1+(I370&gt;29)+(I370&gt;59)+(I370&gt;89))&amp;"）",""),D370)</f>
        <v>共同生活援助</v>
      </c>
      <c r="L370" s="2">
        <f t="shared" ca="1" si="26"/>
        <v>3791</v>
      </c>
      <c r="M370" s="14">
        <f>IF(OR(ISERROR(FIND(DBCS(検索!C$3),DBCS(B370))),検索!C$3=""),0,1)</f>
        <v>0</v>
      </c>
      <c r="N370" s="15">
        <f>IF(OR(ISERROR(FIND(DBCS(検索!D$3),DBCS(C370))),検索!D$3=""),0,1)</f>
        <v>0</v>
      </c>
      <c r="O370" s="15">
        <f>IF(OR(ISERROR(FIND(検索!E$3,D370)),検索!E$3=""),0,1)</f>
        <v>0</v>
      </c>
      <c r="P370" s="13">
        <f>IF(OR(ISERROR(FIND(検索!F$3,E370)),検索!F$3=""),0,1)</f>
        <v>0</v>
      </c>
      <c r="Q370" s="13">
        <f>IF(OR(ISERROR(FIND(検索!G$3,F370)),検索!G$3=""),0,1)</f>
        <v>0</v>
      </c>
      <c r="R370" s="13">
        <f>IF(OR(検索!J$3="00000",M370&amp;N370&amp;O370&amp;P370&amp;Q370&lt;&gt;検索!J$3),0,1)</f>
        <v>0</v>
      </c>
      <c r="S370" s="13">
        <f t="shared" si="27"/>
        <v>0</v>
      </c>
      <c r="T370" s="14">
        <f>IF(OR(ISERROR(FIND(DBCS(検索!C$5),DBCS(B370))),検索!C$5=""),0,1)</f>
        <v>0</v>
      </c>
      <c r="U370" s="15">
        <f>IF(OR(ISERROR(FIND(DBCS(検索!D$5),DBCS(C370))),検索!D$5=""),0,1)</f>
        <v>0</v>
      </c>
      <c r="V370" s="15">
        <f>IF(OR(ISERROR(FIND(検索!E$5,D370)),検索!E$5=""),0,1)</f>
        <v>0</v>
      </c>
      <c r="W370" s="15">
        <f>IF(OR(ISERROR(FIND(検索!F$5,E370)),検索!F$5=""),0,1)</f>
        <v>0</v>
      </c>
      <c r="X370" s="15">
        <f>IF(OR(ISERROR(FIND(検索!G$5,F370)),検索!G$5=""),0,1)</f>
        <v>0</v>
      </c>
      <c r="Y370" s="13">
        <f>IF(OR(検索!J$5="00000",T370&amp;U370&amp;V370&amp;W370&amp;X370&lt;&gt;検索!J$5),0,1)</f>
        <v>0</v>
      </c>
      <c r="Z370" s="16">
        <f t="shared" si="28"/>
        <v>0</v>
      </c>
      <c r="AA370" s="13">
        <f>IF(OR(ISERROR(FIND(DBCS(検索!C$7),DBCS(B370))),検索!C$7=""),0,1)</f>
        <v>0</v>
      </c>
      <c r="AB370" s="13">
        <f>IF(OR(ISERROR(FIND(DBCS(検索!D$7),DBCS(C370))),検索!D$7=""),0,1)</f>
        <v>0</v>
      </c>
      <c r="AC370" s="13">
        <f>IF(OR(ISERROR(FIND(検索!E$7,D370)),検索!E$7=""),0,1)</f>
        <v>0</v>
      </c>
      <c r="AD370" s="13">
        <f>IF(OR(ISERROR(FIND(検索!F$7,E370)),検索!F$7=""),0,1)</f>
        <v>0</v>
      </c>
      <c r="AE370" s="13">
        <f>IF(OR(ISERROR(FIND(検索!G$7,F370)),検索!G$7=""),0,1)</f>
        <v>0</v>
      </c>
      <c r="AF370" s="15">
        <f>IF(OR(検索!J$7="00000",AA370&amp;AB370&amp;AC370&amp;AD370&amp;AE370&lt;&gt;検索!J$7),0,1)</f>
        <v>0</v>
      </c>
      <c r="AG370" s="16">
        <f t="shared" si="29"/>
        <v>0</v>
      </c>
      <c r="AH370" s="13">
        <f>IF(検索!K$3=0,R370,S370)</f>
        <v>0</v>
      </c>
      <c r="AI370" s="13">
        <f>IF(検索!K$5=0,Y370,Z370)</f>
        <v>0</v>
      </c>
      <c r="AJ370" s="13">
        <f>IF(検索!K$7=0,AF370,AG370)</f>
        <v>0</v>
      </c>
      <c r="AK370" s="20">
        <f>IF(IF(検索!J$5="00000",AH370,IF(検索!K$4=0,AH370+AI370,AH370*AI370)*IF(AND(検索!K$6=1,検索!J$7&lt;&gt;"00000"),AJ370,1)+IF(AND(検索!K$6=0,検索!J$7&lt;&gt;"00000"),AJ370,0))&gt;0,MAX($AK$2:AK369)+1,0)</f>
        <v>0</v>
      </c>
    </row>
    <row r="371" spans="1:37" ht="12.6" customHeight="1" x14ac:dyDescent="0.15">
      <c r="A371" s="9">
        <v>3837</v>
      </c>
      <c r="B371" s="2" t="s">
        <v>1222</v>
      </c>
      <c r="C371" s="2" t="s">
        <v>1357</v>
      </c>
      <c r="D371" s="2" t="s">
        <v>1206</v>
      </c>
      <c r="E371" s="10" t="s">
        <v>58</v>
      </c>
      <c r="F371" s="11" t="s">
        <v>2248</v>
      </c>
      <c r="G371" s="2">
        <v>370</v>
      </c>
      <c r="H371" s="153">
        <f t="shared" si="25"/>
        <v>1600000</v>
      </c>
      <c r="I371" s="23"/>
      <c r="J371" s="158">
        <f>IFERROR(INDEX(単価!D$3:G$16,MATCH(D371,単価!B$3:B$16,0),1+((I371&gt;29)+(I371&gt;59)+(I371&gt;89))*INDEX(単価!A:A,MATCH(D371,単価!B:B,0))),0)</f>
        <v>50000</v>
      </c>
      <c r="K371" s="153" t="str">
        <f>IFERROR(INDEX(単価!C:C,MATCH(D371,単価!B:B,0))&amp;IF(INDEX(単価!A:A,MATCH(D371,単価!B:B,0))=1,"（"&amp;INDEX(単価!D$2:G$2,1,1+(I371&gt;29)+(I371&gt;59)+(I371&gt;89))&amp;"）",""),D371)</f>
        <v>共同生活援助</v>
      </c>
      <c r="L371" s="2">
        <f t="shared" ca="1" si="26"/>
        <v>3806</v>
      </c>
      <c r="M371" s="14">
        <f>IF(OR(ISERROR(FIND(DBCS(検索!C$3),DBCS(B371))),検索!C$3=""),0,1)</f>
        <v>0</v>
      </c>
      <c r="N371" s="15">
        <f>IF(OR(ISERROR(FIND(DBCS(検索!D$3),DBCS(C371))),検索!D$3=""),0,1)</f>
        <v>0</v>
      </c>
      <c r="O371" s="15">
        <f>IF(OR(ISERROR(FIND(検索!E$3,D371)),検索!E$3=""),0,1)</f>
        <v>0</v>
      </c>
      <c r="P371" s="13">
        <f>IF(OR(ISERROR(FIND(検索!F$3,E371)),検索!F$3=""),0,1)</f>
        <v>0</v>
      </c>
      <c r="Q371" s="13">
        <f>IF(OR(ISERROR(FIND(検索!G$3,F371)),検索!G$3=""),0,1)</f>
        <v>0</v>
      </c>
      <c r="R371" s="13">
        <f>IF(OR(検索!J$3="00000",M371&amp;N371&amp;O371&amp;P371&amp;Q371&lt;&gt;検索!J$3),0,1)</f>
        <v>0</v>
      </c>
      <c r="S371" s="13">
        <f t="shared" si="27"/>
        <v>0</v>
      </c>
      <c r="T371" s="14">
        <f>IF(OR(ISERROR(FIND(DBCS(検索!C$5),DBCS(B371))),検索!C$5=""),0,1)</f>
        <v>0</v>
      </c>
      <c r="U371" s="15">
        <f>IF(OR(ISERROR(FIND(DBCS(検索!D$5),DBCS(C371))),検索!D$5=""),0,1)</f>
        <v>0</v>
      </c>
      <c r="V371" s="15">
        <f>IF(OR(ISERROR(FIND(検索!E$5,D371)),検索!E$5=""),0,1)</f>
        <v>0</v>
      </c>
      <c r="W371" s="15">
        <f>IF(OR(ISERROR(FIND(検索!F$5,E371)),検索!F$5=""),0,1)</f>
        <v>0</v>
      </c>
      <c r="X371" s="15">
        <f>IF(OR(ISERROR(FIND(検索!G$5,F371)),検索!G$5=""),0,1)</f>
        <v>0</v>
      </c>
      <c r="Y371" s="13">
        <f>IF(OR(検索!J$5="00000",T371&amp;U371&amp;V371&amp;W371&amp;X371&lt;&gt;検索!J$5),0,1)</f>
        <v>0</v>
      </c>
      <c r="Z371" s="16">
        <f t="shared" si="28"/>
        <v>0</v>
      </c>
      <c r="AA371" s="13">
        <f>IF(OR(ISERROR(FIND(DBCS(検索!C$7),DBCS(B371))),検索!C$7=""),0,1)</f>
        <v>0</v>
      </c>
      <c r="AB371" s="13">
        <f>IF(OR(ISERROR(FIND(DBCS(検索!D$7),DBCS(C371))),検索!D$7=""),0,1)</f>
        <v>0</v>
      </c>
      <c r="AC371" s="13">
        <f>IF(OR(ISERROR(FIND(検索!E$7,D371)),検索!E$7=""),0,1)</f>
        <v>0</v>
      </c>
      <c r="AD371" s="13">
        <f>IF(OR(ISERROR(FIND(検索!F$7,E371)),検索!F$7=""),0,1)</f>
        <v>0</v>
      </c>
      <c r="AE371" s="13">
        <f>IF(OR(ISERROR(FIND(検索!G$7,F371)),検索!G$7=""),0,1)</f>
        <v>0</v>
      </c>
      <c r="AF371" s="15">
        <f>IF(OR(検索!J$7="00000",AA371&amp;AB371&amp;AC371&amp;AD371&amp;AE371&lt;&gt;検索!J$7),0,1)</f>
        <v>0</v>
      </c>
      <c r="AG371" s="16">
        <f t="shared" si="29"/>
        <v>0</v>
      </c>
      <c r="AH371" s="13">
        <f>IF(検索!K$3=0,R371,S371)</f>
        <v>0</v>
      </c>
      <c r="AI371" s="13">
        <f>IF(検索!K$5=0,Y371,Z371)</f>
        <v>0</v>
      </c>
      <c r="AJ371" s="13">
        <f>IF(検索!K$7=0,AF371,AG371)</f>
        <v>0</v>
      </c>
      <c r="AK371" s="20">
        <f>IF(IF(検索!J$5="00000",AH371,IF(検索!K$4=0,AH371+AI371,AH371*AI371)*IF(AND(検索!K$6=1,検索!J$7&lt;&gt;"00000"),AJ371,1)+IF(AND(検索!K$6=0,検索!J$7&lt;&gt;"00000"),AJ371,0))&gt;0,MAX($AK$2:AK370)+1,0)</f>
        <v>0</v>
      </c>
    </row>
    <row r="372" spans="1:37" ht="12.6" customHeight="1" x14ac:dyDescent="0.15">
      <c r="A372" s="9">
        <v>3840</v>
      </c>
      <c r="B372" s="2" t="s">
        <v>1358</v>
      </c>
      <c r="C372" s="2" t="s">
        <v>1359</v>
      </c>
      <c r="D372" s="2" t="s">
        <v>1206</v>
      </c>
      <c r="E372" s="10" t="s">
        <v>86</v>
      </c>
      <c r="F372" s="11" t="s">
        <v>2296</v>
      </c>
      <c r="G372" s="2">
        <v>371</v>
      </c>
      <c r="H372" s="153">
        <f t="shared" si="25"/>
        <v>400000</v>
      </c>
      <c r="I372" s="23"/>
      <c r="J372" s="158">
        <f>IFERROR(INDEX(単価!D$3:G$16,MATCH(D372,単価!B$3:B$16,0),1+((I372&gt;29)+(I372&gt;59)+(I372&gt;89))*INDEX(単価!A:A,MATCH(D372,単価!B:B,0))),0)</f>
        <v>50000</v>
      </c>
      <c r="K372" s="153" t="str">
        <f>IFERROR(INDEX(単価!C:C,MATCH(D372,単価!B:B,0))&amp;IF(INDEX(単価!A:A,MATCH(D372,単価!B:B,0))=1,"（"&amp;INDEX(単価!D$2:G$2,1,1+(I372&gt;29)+(I372&gt;59)+(I372&gt;89))&amp;"）",""),D372)</f>
        <v>共同生活援助</v>
      </c>
      <c r="L372" s="2">
        <f t="shared" ca="1" si="26"/>
        <v>3813</v>
      </c>
      <c r="M372" s="14">
        <f>IF(OR(ISERROR(FIND(DBCS(検索!C$3),DBCS(B372))),検索!C$3=""),0,1)</f>
        <v>0</v>
      </c>
      <c r="N372" s="15">
        <f>IF(OR(ISERROR(FIND(DBCS(検索!D$3),DBCS(C372))),検索!D$3=""),0,1)</f>
        <v>0</v>
      </c>
      <c r="O372" s="15">
        <f>IF(OR(ISERROR(FIND(検索!E$3,D372)),検索!E$3=""),0,1)</f>
        <v>0</v>
      </c>
      <c r="P372" s="13">
        <f>IF(OR(ISERROR(FIND(検索!F$3,E372)),検索!F$3=""),0,1)</f>
        <v>0</v>
      </c>
      <c r="Q372" s="13">
        <f>IF(OR(ISERROR(FIND(検索!G$3,F372)),検索!G$3=""),0,1)</f>
        <v>0</v>
      </c>
      <c r="R372" s="13">
        <f>IF(OR(検索!J$3="00000",M372&amp;N372&amp;O372&amp;P372&amp;Q372&lt;&gt;検索!J$3),0,1)</f>
        <v>0</v>
      </c>
      <c r="S372" s="13">
        <f t="shared" si="27"/>
        <v>0</v>
      </c>
      <c r="T372" s="14">
        <f>IF(OR(ISERROR(FIND(DBCS(検索!C$5),DBCS(B372))),検索!C$5=""),0,1)</f>
        <v>0</v>
      </c>
      <c r="U372" s="15">
        <f>IF(OR(ISERROR(FIND(DBCS(検索!D$5),DBCS(C372))),検索!D$5=""),0,1)</f>
        <v>0</v>
      </c>
      <c r="V372" s="15">
        <f>IF(OR(ISERROR(FIND(検索!E$5,D372)),検索!E$5=""),0,1)</f>
        <v>0</v>
      </c>
      <c r="W372" s="15">
        <f>IF(OR(ISERROR(FIND(検索!F$5,E372)),検索!F$5=""),0,1)</f>
        <v>0</v>
      </c>
      <c r="X372" s="15">
        <f>IF(OR(ISERROR(FIND(検索!G$5,F372)),検索!G$5=""),0,1)</f>
        <v>0</v>
      </c>
      <c r="Y372" s="13">
        <f>IF(OR(検索!J$5="00000",T372&amp;U372&amp;V372&amp;W372&amp;X372&lt;&gt;検索!J$5),0,1)</f>
        <v>0</v>
      </c>
      <c r="Z372" s="16">
        <f t="shared" si="28"/>
        <v>0</v>
      </c>
      <c r="AA372" s="13">
        <f>IF(OR(ISERROR(FIND(DBCS(検索!C$7),DBCS(B372))),検索!C$7=""),0,1)</f>
        <v>0</v>
      </c>
      <c r="AB372" s="13">
        <f>IF(OR(ISERROR(FIND(DBCS(検索!D$7),DBCS(C372))),検索!D$7=""),0,1)</f>
        <v>0</v>
      </c>
      <c r="AC372" s="13">
        <f>IF(OR(ISERROR(FIND(検索!E$7,D372)),検索!E$7=""),0,1)</f>
        <v>0</v>
      </c>
      <c r="AD372" s="13">
        <f>IF(OR(ISERROR(FIND(検索!F$7,E372)),検索!F$7=""),0,1)</f>
        <v>0</v>
      </c>
      <c r="AE372" s="13">
        <f>IF(OR(ISERROR(FIND(検索!G$7,F372)),検索!G$7=""),0,1)</f>
        <v>0</v>
      </c>
      <c r="AF372" s="15">
        <f>IF(OR(検索!J$7="00000",AA372&amp;AB372&amp;AC372&amp;AD372&amp;AE372&lt;&gt;検索!J$7),0,1)</f>
        <v>0</v>
      </c>
      <c r="AG372" s="16">
        <f t="shared" si="29"/>
        <v>0</v>
      </c>
      <c r="AH372" s="13">
        <f>IF(検索!K$3=0,R372,S372)</f>
        <v>0</v>
      </c>
      <c r="AI372" s="13">
        <f>IF(検索!K$5=0,Y372,Z372)</f>
        <v>0</v>
      </c>
      <c r="AJ372" s="13">
        <f>IF(検索!K$7=0,AF372,AG372)</f>
        <v>0</v>
      </c>
      <c r="AK372" s="20">
        <f>IF(IF(検索!J$5="00000",AH372,IF(検索!K$4=0,AH372+AI372,AH372*AI372)*IF(AND(検索!K$6=1,検索!J$7&lt;&gt;"00000"),AJ372,1)+IF(AND(検索!K$6=0,検索!J$7&lt;&gt;"00000"),AJ372,0))&gt;0,MAX($AK$2:AK371)+1,0)</f>
        <v>0</v>
      </c>
    </row>
    <row r="373" spans="1:37" ht="12.6" customHeight="1" x14ac:dyDescent="0.15">
      <c r="A373" s="9">
        <v>3851</v>
      </c>
      <c r="B373" s="2" t="s">
        <v>1358</v>
      </c>
      <c r="C373" s="2" t="s">
        <v>1360</v>
      </c>
      <c r="D373" s="2" t="s">
        <v>1206</v>
      </c>
      <c r="E373" s="10" t="s">
        <v>86</v>
      </c>
      <c r="F373" s="11" t="s">
        <v>2296</v>
      </c>
      <c r="G373" s="2">
        <v>372</v>
      </c>
      <c r="H373" s="153">
        <f t="shared" si="25"/>
        <v>400000</v>
      </c>
      <c r="I373" s="23"/>
      <c r="J373" s="158">
        <f>IFERROR(INDEX(単価!D$3:G$16,MATCH(D373,単価!B$3:B$16,0),1+((I373&gt;29)+(I373&gt;59)+(I373&gt;89))*INDEX(単価!A:A,MATCH(D373,単価!B:B,0))),0)</f>
        <v>50000</v>
      </c>
      <c r="K373" s="153" t="str">
        <f>IFERROR(INDEX(単価!C:C,MATCH(D373,単価!B:B,0))&amp;IF(INDEX(単価!A:A,MATCH(D373,単価!B:B,0))=1,"（"&amp;INDEX(単価!D$2:G$2,1,1+(I373&gt;29)+(I373&gt;59)+(I373&gt;89))&amp;"）",""),D373)</f>
        <v>共同生活援助</v>
      </c>
      <c r="L373" s="2">
        <f t="shared" ca="1" si="26"/>
        <v>3828</v>
      </c>
      <c r="M373" s="14">
        <f>IF(OR(ISERROR(FIND(DBCS(検索!C$3),DBCS(B373))),検索!C$3=""),0,1)</f>
        <v>0</v>
      </c>
      <c r="N373" s="15">
        <f>IF(OR(ISERROR(FIND(DBCS(検索!D$3),DBCS(C373))),検索!D$3=""),0,1)</f>
        <v>0</v>
      </c>
      <c r="O373" s="15">
        <f>IF(OR(ISERROR(FIND(検索!E$3,D373)),検索!E$3=""),0,1)</f>
        <v>0</v>
      </c>
      <c r="P373" s="13">
        <f>IF(OR(ISERROR(FIND(検索!F$3,E373)),検索!F$3=""),0,1)</f>
        <v>0</v>
      </c>
      <c r="Q373" s="13">
        <f>IF(OR(ISERROR(FIND(検索!G$3,F373)),検索!G$3=""),0,1)</f>
        <v>0</v>
      </c>
      <c r="R373" s="13">
        <f>IF(OR(検索!J$3="00000",M373&amp;N373&amp;O373&amp;P373&amp;Q373&lt;&gt;検索!J$3),0,1)</f>
        <v>0</v>
      </c>
      <c r="S373" s="13">
        <f t="shared" si="27"/>
        <v>0</v>
      </c>
      <c r="T373" s="14">
        <f>IF(OR(ISERROR(FIND(DBCS(検索!C$5),DBCS(B373))),検索!C$5=""),0,1)</f>
        <v>0</v>
      </c>
      <c r="U373" s="15">
        <f>IF(OR(ISERROR(FIND(DBCS(検索!D$5),DBCS(C373))),検索!D$5=""),0,1)</f>
        <v>0</v>
      </c>
      <c r="V373" s="15">
        <f>IF(OR(ISERROR(FIND(検索!E$5,D373)),検索!E$5=""),0,1)</f>
        <v>0</v>
      </c>
      <c r="W373" s="15">
        <f>IF(OR(ISERROR(FIND(検索!F$5,E373)),検索!F$5=""),0,1)</f>
        <v>0</v>
      </c>
      <c r="X373" s="15">
        <f>IF(OR(ISERROR(FIND(検索!G$5,F373)),検索!G$5=""),0,1)</f>
        <v>0</v>
      </c>
      <c r="Y373" s="13">
        <f>IF(OR(検索!J$5="00000",T373&amp;U373&amp;V373&amp;W373&amp;X373&lt;&gt;検索!J$5),0,1)</f>
        <v>0</v>
      </c>
      <c r="Z373" s="16">
        <f t="shared" si="28"/>
        <v>0</v>
      </c>
      <c r="AA373" s="13">
        <f>IF(OR(ISERROR(FIND(DBCS(検索!C$7),DBCS(B373))),検索!C$7=""),0,1)</f>
        <v>0</v>
      </c>
      <c r="AB373" s="13">
        <f>IF(OR(ISERROR(FIND(DBCS(検索!D$7),DBCS(C373))),検索!D$7=""),0,1)</f>
        <v>0</v>
      </c>
      <c r="AC373" s="13">
        <f>IF(OR(ISERROR(FIND(検索!E$7,D373)),検索!E$7=""),0,1)</f>
        <v>0</v>
      </c>
      <c r="AD373" s="13">
        <f>IF(OR(ISERROR(FIND(検索!F$7,E373)),検索!F$7=""),0,1)</f>
        <v>0</v>
      </c>
      <c r="AE373" s="13">
        <f>IF(OR(ISERROR(FIND(検索!G$7,F373)),検索!G$7=""),0,1)</f>
        <v>0</v>
      </c>
      <c r="AF373" s="15">
        <f>IF(OR(検索!J$7="00000",AA373&amp;AB373&amp;AC373&amp;AD373&amp;AE373&lt;&gt;検索!J$7),0,1)</f>
        <v>0</v>
      </c>
      <c r="AG373" s="16">
        <f t="shared" si="29"/>
        <v>0</v>
      </c>
      <c r="AH373" s="13">
        <f>IF(検索!K$3=0,R373,S373)</f>
        <v>0</v>
      </c>
      <c r="AI373" s="13">
        <f>IF(検索!K$5=0,Y373,Z373)</f>
        <v>0</v>
      </c>
      <c r="AJ373" s="13">
        <f>IF(検索!K$7=0,AF373,AG373)</f>
        <v>0</v>
      </c>
      <c r="AK373" s="20">
        <f>IF(IF(検索!J$5="00000",AH373,IF(検索!K$4=0,AH373+AI373,AH373*AI373)*IF(AND(検索!K$6=1,検索!J$7&lt;&gt;"00000"),AJ373,1)+IF(AND(検索!K$6=0,検索!J$7&lt;&gt;"00000"),AJ373,0))&gt;0,MAX($AK$2:AK372)+1,0)</f>
        <v>0</v>
      </c>
    </row>
    <row r="374" spans="1:37" ht="12.6" customHeight="1" x14ac:dyDescent="0.15">
      <c r="A374" s="9">
        <v>3861</v>
      </c>
      <c r="B374" s="2" t="s">
        <v>1358</v>
      </c>
      <c r="C374" s="2" t="s">
        <v>1361</v>
      </c>
      <c r="D374" s="2" t="s">
        <v>1206</v>
      </c>
      <c r="E374" s="10" t="s">
        <v>86</v>
      </c>
      <c r="F374" s="11" t="s">
        <v>2296</v>
      </c>
      <c r="G374" s="2">
        <v>373</v>
      </c>
      <c r="H374" s="153">
        <f t="shared" si="25"/>
        <v>400000</v>
      </c>
      <c r="I374" s="23"/>
      <c r="J374" s="158">
        <f>IFERROR(INDEX(単価!D$3:G$16,MATCH(D374,単価!B$3:B$16,0),1+((I374&gt;29)+(I374&gt;59)+(I374&gt;89))*INDEX(単価!A:A,MATCH(D374,単価!B:B,0))),0)</f>
        <v>50000</v>
      </c>
      <c r="K374" s="153" t="str">
        <f>IFERROR(INDEX(単価!C:C,MATCH(D374,単価!B:B,0))&amp;IF(INDEX(単価!A:A,MATCH(D374,単価!B:B,0))=1,"（"&amp;INDEX(単価!D$2:G$2,1,1+(I374&gt;29)+(I374&gt;59)+(I374&gt;89))&amp;"）",""),D374)</f>
        <v>共同生活援助</v>
      </c>
      <c r="L374" s="2">
        <f t="shared" ca="1" si="26"/>
        <v>3830</v>
      </c>
      <c r="M374" s="14">
        <f>IF(OR(ISERROR(FIND(DBCS(検索!C$3),DBCS(B374))),検索!C$3=""),0,1)</f>
        <v>0</v>
      </c>
      <c r="N374" s="15">
        <f>IF(OR(ISERROR(FIND(DBCS(検索!D$3),DBCS(C374))),検索!D$3=""),0,1)</f>
        <v>0</v>
      </c>
      <c r="O374" s="15">
        <f>IF(OR(ISERROR(FIND(検索!E$3,D374)),検索!E$3=""),0,1)</f>
        <v>0</v>
      </c>
      <c r="P374" s="13">
        <f>IF(OR(ISERROR(FIND(検索!F$3,E374)),検索!F$3=""),0,1)</f>
        <v>0</v>
      </c>
      <c r="Q374" s="13">
        <f>IF(OR(ISERROR(FIND(検索!G$3,F374)),検索!G$3=""),0,1)</f>
        <v>0</v>
      </c>
      <c r="R374" s="13">
        <f>IF(OR(検索!J$3="00000",M374&amp;N374&amp;O374&amp;P374&amp;Q374&lt;&gt;検索!J$3),0,1)</f>
        <v>0</v>
      </c>
      <c r="S374" s="13">
        <f t="shared" si="27"/>
        <v>0</v>
      </c>
      <c r="T374" s="14">
        <f>IF(OR(ISERROR(FIND(DBCS(検索!C$5),DBCS(B374))),検索!C$5=""),0,1)</f>
        <v>0</v>
      </c>
      <c r="U374" s="15">
        <f>IF(OR(ISERROR(FIND(DBCS(検索!D$5),DBCS(C374))),検索!D$5=""),0,1)</f>
        <v>0</v>
      </c>
      <c r="V374" s="15">
        <f>IF(OR(ISERROR(FIND(検索!E$5,D374)),検索!E$5=""),0,1)</f>
        <v>0</v>
      </c>
      <c r="W374" s="15">
        <f>IF(OR(ISERROR(FIND(検索!F$5,E374)),検索!F$5=""),0,1)</f>
        <v>0</v>
      </c>
      <c r="X374" s="15">
        <f>IF(OR(ISERROR(FIND(検索!G$5,F374)),検索!G$5=""),0,1)</f>
        <v>0</v>
      </c>
      <c r="Y374" s="13">
        <f>IF(OR(検索!J$5="00000",T374&amp;U374&amp;V374&amp;W374&amp;X374&lt;&gt;検索!J$5),0,1)</f>
        <v>0</v>
      </c>
      <c r="Z374" s="16">
        <f t="shared" si="28"/>
        <v>0</v>
      </c>
      <c r="AA374" s="13">
        <f>IF(OR(ISERROR(FIND(DBCS(検索!C$7),DBCS(B374))),検索!C$7=""),0,1)</f>
        <v>0</v>
      </c>
      <c r="AB374" s="13">
        <f>IF(OR(ISERROR(FIND(DBCS(検索!D$7),DBCS(C374))),検索!D$7=""),0,1)</f>
        <v>0</v>
      </c>
      <c r="AC374" s="13">
        <f>IF(OR(ISERROR(FIND(検索!E$7,D374)),検索!E$7=""),0,1)</f>
        <v>0</v>
      </c>
      <c r="AD374" s="13">
        <f>IF(OR(ISERROR(FIND(検索!F$7,E374)),検索!F$7=""),0,1)</f>
        <v>0</v>
      </c>
      <c r="AE374" s="13">
        <f>IF(OR(ISERROR(FIND(検索!G$7,F374)),検索!G$7=""),0,1)</f>
        <v>0</v>
      </c>
      <c r="AF374" s="15">
        <f>IF(OR(検索!J$7="00000",AA374&amp;AB374&amp;AC374&amp;AD374&amp;AE374&lt;&gt;検索!J$7),0,1)</f>
        <v>0</v>
      </c>
      <c r="AG374" s="16">
        <f t="shared" si="29"/>
        <v>0</v>
      </c>
      <c r="AH374" s="13">
        <f>IF(検索!K$3=0,R374,S374)</f>
        <v>0</v>
      </c>
      <c r="AI374" s="13">
        <f>IF(検索!K$5=0,Y374,Z374)</f>
        <v>0</v>
      </c>
      <c r="AJ374" s="13">
        <f>IF(検索!K$7=0,AF374,AG374)</f>
        <v>0</v>
      </c>
      <c r="AK374" s="20">
        <f>IF(IF(検索!J$5="00000",AH374,IF(検索!K$4=0,AH374+AI374,AH374*AI374)*IF(AND(検索!K$6=1,検索!J$7&lt;&gt;"00000"),AJ374,1)+IF(AND(検索!K$6=0,検索!J$7&lt;&gt;"00000"),AJ374,0))&gt;0,MAX($AK$2:AK373)+1,0)</f>
        <v>0</v>
      </c>
    </row>
    <row r="375" spans="1:37" ht="12.6" customHeight="1" x14ac:dyDescent="0.15">
      <c r="A375" s="9">
        <v>3873</v>
      </c>
      <c r="B375" s="2" t="s">
        <v>1358</v>
      </c>
      <c r="C375" s="2" t="s">
        <v>1362</v>
      </c>
      <c r="D375" s="2" t="s">
        <v>1206</v>
      </c>
      <c r="E375" s="10" t="s">
        <v>86</v>
      </c>
      <c r="F375" s="11" t="s">
        <v>2296</v>
      </c>
      <c r="G375" s="2">
        <v>374</v>
      </c>
      <c r="H375" s="153">
        <f t="shared" si="25"/>
        <v>400000</v>
      </c>
      <c r="I375" s="23"/>
      <c r="J375" s="158">
        <f>IFERROR(INDEX(単価!D$3:G$16,MATCH(D375,単価!B$3:B$16,0),1+((I375&gt;29)+(I375&gt;59)+(I375&gt;89))*INDEX(単価!A:A,MATCH(D375,単価!B:B,0))),0)</f>
        <v>50000</v>
      </c>
      <c r="K375" s="153" t="str">
        <f>IFERROR(INDEX(単価!C:C,MATCH(D375,単価!B:B,0))&amp;IF(INDEX(単価!A:A,MATCH(D375,単価!B:B,0))=1,"（"&amp;INDEX(単価!D$2:G$2,1,1+(I375&gt;29)+(I375&gt;59)+(I375&gt;89))&amp;"）",""),D375)</f>
        <v>共同生活援助</v>
      </c>
      <c r="L375" s="2">
        <f t="shared" ca="1" si="26"/>
        <v>3842</v>
      </c>
      <c r="M375" s="14">
        <f>IF(OR(ISERROR(FIND(DBCS(検索!C$3),DBCS(B375))),検索!C$3=""),0,1)</f>
        <v>0</v>
      </c>
      <c r="N375" s="15">
        <f>IF(OR(ISERROR(FIND(DBCS(検索!D$3),DBCS(C375))),検索!D$3=""),0,1)</f>
        <v>0</v>
      </c>
      <c r="O375" s="15">
        <f>IF(OR(ISERROR(FIND(検索!E$3,D375)),検索!E$3=""),0,1)</f>
        <v>0</v>
      </c>
      <c r="P375" s="13">
        <f>IF(OR(ISERROR(FIND(検索!F$3,E375)),検索!F$3=""),0,1)</f>
        <v>0</v>
      </c>
      <c r="Q375" s="13">
        <f>IF(OR(ISERROR(FIND(検索!G$3,F375)),検索!G$3=""),0,1)</f>
        <v>0</v>
      </c>
      <c r="R375" s="13">
        <f>IF(OR(検索!J$3="00000",M375&amp;N375&amp;O375&amp;P375&amp;Q375&lt;&gt;検索!J$3),0,1)</f>
        <v>0</v>
      </c>
      <c r="S375" s="13">
        <f t="shared" si="27"/>
        <v>0</v>
      </c>
      <c r="T375" s="14">
        <f>IF(OR(ISERROR(FIND(DBCS(検索!C$5),DBCS(B375))),検索!C$5=""),0,1)</f>
        <v>0</v>
      </c>
      <c r="U375" s="15">
        <f>IF(OR(ISERROR(FIND(DBCS(検索!D$5),DBCS(C375))),検索!D$5=""),0,1)</f>
        <v>0</v>
      </c>
      <c r="V375" s="15">
        <f>IF(OR(ISERROR(FIND(検索!E$5,D375)),検索!E$5=""),0,1)</f>
        <v>0</v>
      </c>
      <c r="W375" s="15">
        <f>IF(OR(ISERROR(FIND(検索!F$5,E375)),検索!F$5=""),0,1)</f>
        <v>0</v>
      </c>
      <c r="X375" s="15">
        <f>IF(OR(ISERROR(FIND(検索!G$5,F375)),検索!G$5=""),0,1)</f>
        <v>0</v>
      </c>
      <c r="Y375" s="13">
        <f>IF(OR(検索!J$5="00000",T375&amp;U375&amp;V375&amp;W375&amp;X375&lt;&gt;検索!J$5),0,1)</f>
        <v>0</v>
      </c>
      <c r="Z375" s="16">
        <f t="shared" si="28"/>
        <v>0</v>
      </c>
      <c r="AA375" s="13">
        <f>IF(OR(ISERROR(FIND(DBCS(検索!C$7),DBCS(B375))),検索!C$7=""),0,1)</f>
        <v>0</v>
      </c>
      <c r="AB375" s="13">
        <f>IF(OR(ISERROR(FIND(DBCS(検索!D$7),DBCS(C375))),検索!D$7=""),0,1)</f>
        <v>0</v>
      </c>
      <c r="AC375" s="13">
        <f>IF(OR(ISERROR(FIND(検索!E$7,D375)),検索!E$7=""),0,1)</f>
        <v>0</v>
      </c>
      <c r="AD375" s="13">
        <f>IF(OR(ISERROR(FIND(検索!F$7,E375)),検索!F$7=""),0,1)</f>
        <v>0</v>
      </c>
      <c r="AE375" s="13">
        <f>IF(OR(ISERROR(FIND(検索!G$7,F375)),検索!G$7=""),0,1)</f>
        <v>0</v>
      </c>
      <c r="AF375" s="15">
        <f>IF(OR(検索!J$7="00000",AA375&amp;AB375&amp;AC375&amp;AD375&amp;AE375&lt;&gt;検索!J$7),0,1)</f>
        <v>0</v>
      </c>
      <c r="AG375" s="16">
        <f t="shared" si="29"/>
        <v>0</v>
      </c>
      <c r="AH375" s="13">
        <f>IF(検索!K$3=0,R375,S375)</f>
        <v>0</v>
      </c>
      <c r="AI375" s="13">
        <f>IF(検索!K$5=0,Y375,Z375)</f>
        <v>0</v>
      </c>
      <c r="AJ375" s="13">
        <f>IF(検索!K$7=0,AF375,AG375)</f>
        <v>0</v>
      </c>
      <c r="AK375" s="20">
        <f>IF(IF(検索!J$5="00000",AH375,IF(検索!K$4=0,AH375+AI375,AH375*AI375)*IF(AND(検索!K$6=1,検索!J$7&lt;&gt;"00000"),AJ375,1)+IF(AND(検索!K$6=0,検索!J$7&lt;&gt;"00000"),AJ375,0))&gt;0,MAX($AK$2:AK374)+1,0)</f>
        <v>0</v>
      </c>
    </row>
    <row r="376" spans="1:37" ht="12.6" customHeight="1" x14ac:dyDescent="0.15">
      <c r="A376" s="9">
        <v>3882</v>
      </c>
      <c r="B376" s="2" t="s">
        <v>1358</v>
      </c>
      <c r="C376" s="2" t="s">
        <v>1363</v>
      </c>
      <c r="D376" s="2" t="s">
        <v>1206</v>
      </c>
      <c r="E376" s="10" t="s">
        <v>86</v>
      </c>
      <c r="F376" s="11" t="s">
        <v>2296</v>
      </c>
      <c r="G376" s="2">
        <v>375</v>
      </c>
      <c r="H376" s="153">
        <f t="shared" si="25"/>
        <v>400000</v>
      </c>
      <c r="I376" s="23"/>
      <c r="J376" s="158">
        <f>IFERROR(INDEX(単価!D$3:G$16,MATCH(D376,単価!B$3:B$16,0),1+((I376&gt;29)+(I376&gt;59)+(I376&gt;89))*INDEX(単価!A:A,MATCH(D376,単価!B:B,0))),0)</f>
        <v>50000</v>
      </c>
      <c r="K376" s="153" t="str">
        <f>IFERROR(INDEX(単価!C:C,MATCH(D376,単価!B:B,0))&amp;IF(INDEX(単価!A:A,MATCH(D376,単価!B:B,0))=1,"（"&amp;INDEX(単価!D$2:G$2,1,1+(I376&gt;29)+(I376&gt;59)+(I376&gt;89))&amp;"）",""),D376)</f>
        <v>共同生活援助</v>
      </c>
      <c r="L376" s="2">
        <f t="shared" ca="1" si="26"/>
        <v>3850</v>
      </c>
      <c r="M376" s="14">
        <f>IF(OR(ISERROR(FIND(DBCS(検索!C$3),DBCS(B376))),検索!C$3=""),0,1)</f>
        <v>0</v>
      </c>
      <c r="N376" s="15">
        <f>IF(OR(ISERROR(FIND(DBCS(検索!D$3),DBCS(C376))),検索!D$3=""),0,1)</f>
        <v>0</v>
      </c>
      <c r="O376" s="15">
        <f>IF(OR(ISERROR(FIND(検索!E$3,D376)),検索!E$3=""),0,1)</f>
        <v>0</v>
      </c>
      <c r="P376" s="13">
        <f>IF(OR(ISERROR(FIND(検索!F$3,E376)),検索!F$3=""),0,1)</f>
        <v>0</v>
      </c>
      <c r="Q376" s="13">
        <f>IF(OR(ISERROR(FIND(検索!G$3,F376)),検索!G$3=""),0,1)</f>
        <v>0</v>
      </c>
      <c r="R376" s="13">
        <f>IF(OR(検索!J$3="00000",M376&amp;N376&amp;O376&amp;P376&amp;Q376&lt;&gt;検索!J$3),0,1)</f>
        <v>0</v>
      </c>
      <c r="S376" s="13">
        <f t="shared" si="27"/>
        <v>0</v>
      </c>
      <c r="T376" s="14">
        <f>IF(OR(ISERROR(FIND(DBCS(検索!C$5),DBCS(B376))),検索!C$5=""),0,1)</f>
        <v>0</v>
      </c>
      <c r="U376" s="15">
        <f>IF(OR(ISERROR(FIND(DBCS(検索!D$5),DBCS(C376))),検索!D$5=""),0,1)</f>
        <v>0</v>
      </c>
      <c r="V376" s="15">
        <f>IF(OR(ISERROR(FIND(検索!E$5,D376)),検索!E$5=""),0,1)</f>
        <v>0</v>
      </c>
      <c r="W376" s="15">
        <f>IF(OR(ISERROR(FIND(検索!F$5,E376)),検索!F$5=""),0,1)</f>
        <v>0</v>
      </c>
      <c r="X376" s="15">
        <f>IF(OR(ISERROR(FIND(検索!G$5,F376)),検索!G$5=""),0,1)</f>
        <v>0</v>
      </c>
      <c r="Y376" s="13">
        <f>IF(OR(検索!J$5="00000",T376&amp;U376&amp;V376&amp;W376&amp;X376&lt;&gt;検索!J$5),0,1)</f>
        <v>0</v>
      </c>
      <c r="Z376" s="16">
        <f t="shared" si="28"/>
        <v>0</v>
      </c>
      <c r="AA376" s="13">
        <f>IF(OR(ISERROR(FIND(DBCS(検索!C$7),DBCS(B376))),検索!C$7=""),0,1)</f>
        <v>0</v>
      </c>
      <c r="AB376" s="13">
        <f>IF(OR(ISERROR(FIND(DBCS(検索!D$7),DBCS(C376))),検索!D$7=""),0,1)</f>
        <v>0</v>
      </c>
      <c r="AC376" s="13">
        <f>IF(OR(ISERROR(FIND(検索!E$7,D376)),検索!E$7=""),0,1)</f>
        <v>0</v>
      </c>
      <c r="AD376" s="13">
        <f>IF(OR(ISERROR(FIND(検索!F$7,E376)),検索!F$7=""),0,1)</f>
        <v>0</v>
      </c>
      <c r="AE376" s="13">
        <f>IF(OR(ISERROR(FIND(検索!G$7,F376)),検索!G$7=""),0,1)</f>
        <v>0</v>
      </c>
      <c r="AF376" s="15">
        <f>IF(OR(検索!J$7="00000",AA376&amp;AB376&amp;AC376&amp;AD376&amp;AE376&lt;&gt;検索!J$7),0,1)</f>
        <v>0</v>
      </c>
      <c r="AG376" s="16">
        <f t="shared" si="29"/>
        <v>0</v>
      </c>
      <c r="AH376" s="13">
        <f>IF(検索!K$3=0,R376,S376)</f>
        <v>0</v>
      </c>
      <c r="AI376" s="13">
        <f>IF(検索!K$5=0,Y376,Z376)</f>
        <v>0</v>
      </c>
      <c r="AJ376" s="13">
        <f>IF(検索!K$7=0,AF376,AG376)</f>
        <v>0</v>
      </c>
      <c r="AK376" s="20">
        <f>IF(IF(検索!J$5="00000",AH376,IF(検索!K$4=0,AH376+AI376,AH376*AI376)*IF(AND(検索!K$6=1,検索!J$7&lt;&gt;"00000"),AJ376,1)+IF(AND(検索!K$6=0,検索!J$7&lt;&gt;"00000"),AJ376,0))&gt;0,MAX($AK$2:AK375)+1,0)</f>
        <v>0</v>
      </c>
    </row>
    <row r="377" spans="1:37" ht="12.6" customHeight="1" x14ac:dyDescent="0.15">
      <c r="A377" s="9">
        <v>3890</v>
      </c>
      <c r="B377" s="2" t="s">
        <v>1358</v>
      </c>
      <c r="C377" s="2" t="s">
        <v>1364</v>
      </c>
      <c r="D377" s="2" t="s">
        <v>1206</v>
      </c>
      <c r="E377" s="10" t="s">
        <v>86</v>
      </c>
      <c r="F377" s="11" t="s">
        <v>2296</v>
      </c>
      <c r="G377" s="2">
        <v>376</v>
      </c>
      <c r="H377" s="153">
        <f t="shared" si="25"/>
        <v>400000</v>
      </c>
      <c r="I377" s="23"/>
      <c r="J377" s="158">
        <f>IFERROR(INDEX(単価!D$3:G$16,MATCH(D377,単価!B$3:B$16,0),1+((I377&gt;29)+(I377&gt;59)+(I377&gt;89))*INDEX(単価!A:A,MATCH(D377,単価!B:B,0))),0)</f>
        <v>50000</v>
      </c>
      <c r="K377" s="153" t="str">
        <f>IFERROR(INDEX(単価!C:C,MATCH(D377,単価!B:B,0))&amp;IF(INDEX(単価!A:A,MATCH(D377,単価!B:B,0))=1,"（"&amp;INDEX(単価!D$2:G$2,1,1+(I377&gt;29)+(I377&gt;59)+(I377&gt;89))&amp;"）",""),D377)</f>
        <v>共同生活援助</v>
      </c>
      <c r="L377" s="2">
        <f t="shared" ca="1" si="26"/>
        <v>3865</v>
      </c>
      <c r="M377" s="14">
        <f>IF(OR(ISERROR(FIND(DBCS(検索!C$3),DBCS(B377))),検索!C$3=""),0,1)</f>
        <v>0</v>
      </c>
      <c r="N377" s="15">
        <f>IF(OR(ISERROR(FIND(DBCS(検索!D$3),DBCS(C377))),検索!D$3=""),0,1)</f>
        <v>0</v>
      </c>
      <c r="O377" s="15">
        <f>IF(OR(ISERROR(FIND(検索!E$3,D377)),検索!E$3=""),0,1)</f>
        <v>0</v>
      </c>
      <c r="P377" s="13">
        <f>IF(OR(ISERROR(FIND(検索!F$3,E377)),検索!F$3=""),0,1)</f>
        <v>0</v>
      </c>
      <c r="Q377" s="13">
        <f>IF(OR(ISERROR(FIND(検索!G$3,F377)),検索!G$3=""),0,1)</f>
        <v>0</v>
      </c>
      <c r="R377" s="13">
        <f>IF(OR(検索!J$3="00000",M377&amp;N377&amp;O377&amp;P377&amp;Q377&lt;&gt;検索!J$3),0,1)</f>
        <v>0</v>
      </c>
      <c r="S377" s="13">
        <f t="shared" si="27"/>
        <v>0</v>
      </c>
      <c r="T377" s="14">
        <f>IF(OR(ISERROR(FIND(DBCS(検索!C$5),DBCS(B377))),検索!C$5=""),0,1)</f>
        <v>0</v>
      </c>
      <c r="U377" s="15">
        <f>IF(OR(ISERROR(FIND(DBCS(検索!D$5),DBCS(C377))),検索!D$5=""),0,1)</f>
        <v>0</v>
      </c>
      <c r="V377" s="15">
        <f>IF(OR(ISERROR(FIND(検索!E$5,D377)),検索!E$5=""),0,1)</f>
        <v>0</v>
      </c>
      <c r="W377" s="15">
        <f>IF(OR(ISERROR(FIND(検索!F$5,E377)),検索!F$5=""),0,1)</f>
        <v>0</v>
      </c>
      <c r="X377" s="15">
        <f>IF(OR(ISERROR(FIND(検索!G$5,F377)),検索!G$5=""),0,1)</f>
        <v>0</v>
      </c>
      <c r="Y377" s="13">
        <f>IF(OR(検索!J$5="00000",T377&amp;U377&amp;V377&amp;W377&amp;X377&lt;&gt;検索!J$5),0,1)</f>
        <v>0</v>
      </c>
      <c r="Z377" s="16">
        <f t="shared" si="28"/>
        <v>0</v>
      </c>
      <c r="AA377" s="13">
        <f>IF(OR(ISERROR(FIND(DBCS(検索!C$7),DBCS(B377))),検索!C$7=""),0,1)</f>
        <v>0</v>
      </c>
      <c r="AB377" s="13">
        <f>IF(OR(ISERROR(FIND(DBCS(検索!D$7),DBCS(C377))),検索!D$7=""),0,1)</f>
        <v>0</v>
      </c>
      <c r="AC377" s="13">
        <f>IF(OR(ISERROR(FIND(検索!E$7,D377)),検索!E$7=""),0,1)</f>
        <v>0</v>
      </c>
      <c r="AD377" s="13">
        <f>IF(OR(ISERROR(FIND(検索!F$7,E377)),検索!F$7=""),0,1)</f>
        <v>0</v>
      </c>
      <c r="AE377" s="13">
        <f>IF(OR(ISERROR(FIND(検索!G$7,F377)),検索!G$7=""),0,1)</f>
        <v>0</v>
      </c>
      <c r="AF377" s="15">
        <f>IF(OR(検索!J$7="00000",AA377&amp;AB377&amp;AC377&amp;AD377&amp;AE377&lt;&gt;検索!J$7),0,1)</f>
        <v>0</v>
      </c>
      <c r="AG377" s="16">
        <f t="shared" si="29"/>
        <v>0</v>
      </c>
      <c r="AH377" s="13">
        <f>IF(検索!K$3=0,R377,S377)</f>
        <v>0</v>
      </c>
      <c r="AI377" s="13">
        <f>IF(検索!K$5=0,Y377,Z377)</f>
        <v>0</v>
      </c>
      <c r="AJ377" s="13">
        <f>IF(検索!K$7=0,AF377,AG377)</f>
        <v>0</v>
      </c>
      <c r="AK377" s="20">
        <f>IF(IF(検索!J$5="00000",AH377,IF(検索!K$4=0,AH377+AI377,AH377*AI377)*IF(AND(検索!K$6=1,検索!J$7&lt;&gt;"00000"),AJ377,1)+IF(AND(検索!K$6=0,検索!J$7&lt;&gt;"00000"),AJ377,0))&gt;0,MAX($AK$2:AK376)+1,0)</f>
        <v>0</v>
      </c>
    </row>
    <row r="378" spans="1:37" ht="12.6" customHeight="1" x14ac:dyDescent="0.15">
      <c r="A378" s="9">
        <v>3904</v>
      </c>
      <c r="B378" s="2" t="s">
        <v>1358</v>
      </c>
      <c r="C378" s="2" t="s">
        <v>1365</v>
      </c>
      <c r="D378" s="2" t="s">
        <v>1206</v>
      </c>
      <c r="E378" s="10" t="s">
        <v>86</v>
      </c>
      <c r="F378" s="11" t="s">
        <v>2296</v>
      </c>
      <c r="G378" s="2">
        <v>377</v>
      </c>
      <c r="H378" s="153">
        <f t="shared" si="25"/>
        <v>400000</v>
      </c>
      <c r="I378" s="23"/>
      <c r="J378" s="158">
        <f>IFERROR(INDEX(単価!D$3:G$16,MATCH(D378,単価!B$3:B$16,0),1+((I378&gt;29)+(I378&gt;59)+(I378&gt;89))*INDEX(単価!A:A,MATCH(D378,単価!B:B,0))),0)</f>
        <v>50000</v>
      </c>
      <c r="K378" s="153" t="str">
        <f>IFERROR(INDEX(単価!C:C,MATCH(D378,単価!B:B,0))&amp;IF(INDEX(単価!A:A,MATCH(D378,単価!B:B,0))=1,"（"&amp;INDEX(単価!D$2:G$2,1,1+(I378&gt;29)+(I378&gt;59)+(I378&gt;89))&amp;"）",""),D378)</f>
        <v>共同生活援助</v>
      </c>
      <c r="L378" s="2">
        <f t="shared" ca="1" si="26"/>
        <v>3875</v>
      </c>
      <c r="M378" s="14">
        <f>IF(OR(ISERROR(FIND(DBCS(検索!C$3),DBCS(B378))),検索!C$3=""),0,1)</f>
        <v>0</v>
      </c>
      <c r="N378" s="15">
        <f>IF(OR(ISERROR(FIND(DBCS(検索!D$3),DBCS(C378))),検索!D$3=""),0,1)</f>
        <v>0</v>
      </c>
      <c r="O378" s="15">
        <f>IF(OR(ISERROR(FIND(検索!E$3,D378)),検索!E$3=""),0,1)</f>
        <v>0</v>
      </c>
      <c r="P378" s="13">
        <f>IF(OR(ISERROR(FIND(検索!F$3,E378)),検索!F$3=""),0,1)</f>
        <v>0</v>
      </c>
      <c r="Q378" s="13">
        <f>IF(OR(ISERROR(FIND(検索!G$3,F378)),検索!G$3=""),0,1)</f>
        <v>0</v>
      </c>
      <c r="R378" s="13">
        <f>IF(OR(検索!J$3="00000",M378&amp;N378&amp;O378&amp;P378&amp;Q378&lt;&gt;検索!J$3),0,1)</f>
        <v>0</v>
      </c>
      <c r="S378" s="13">
        <f t="shared" si="27"/>
        <v>0</v>
      </c>
      <c r="T378" s="14">
        <f>IF(OR(ISERROR(FIND(DBCS(検索!C$5),DBCS(B378))),検索!C$5=""),0,1)</f>
        <v>0</v>
      </c>
      <c r="U378" s="15">
        <f>IF(OR(ISERROR(FIND(DBCS(検索!D$5),DBCS(C378))),検索!D$5=""),0,1)</f>
        <v>0</v>
      </c>
      <c r="V378" s="15">
        <f>IF(OR(ISERROR(FIND(検索!E$5,D378)),検索!E$5=""),0,1)</f>
        <v>0</v>
      </c>
      <c r="W378" s="15">
        <f>IF(OR(ISERROR(FIND(検索!F$5,E378)),検索!F$5=""),0,1)</f>
        <v>0</v>
      </c>
      <c r="X378" s="15">
        <f>IF(OR(ISERROR(FIND(検索!G$5,F378)),検索!G$5=""),0,1)</f>
        <v>0</v>
      </c>
      <c r="Y378" s="13">
        <f>IF(OR(検索!J$5="00000",T378&amp;U378&amp;V378&amp;W378&amp;X378&lt;&gt;検索!J$5),0,1)</f>
        <v>0</v>
      </c>
      <c r="Z378" s="16">
        <f t="shared" si="28"/>
        <v>0</v>
      </c>
      <c r="AA378" s="13">
        <f>IF(OR(ISERROR(FIND(DBCS(検索!C$7),DBCS(B378))),検索!C$7=""),0,1)</f>
        <v>0</v>
      </c>
      <c r="AB378" s="13">
        <f>IF(OR(ISERROR(FIND(DBCS(検索!D$7),DBCS(C378))),検索!D$7=""),0,1)</f>
        <v>0</v>
      </c>
      <c r="AC378" s="13">
        <f>IF(OR(ISERROR(FIND(検索!E$7,D378)),検索!E$7=""),0,1)</f>
        <v>0</v>
      </c>
      <c r="AD378" s="13">
        <f>IF(OR(ISERROR(FIND(検索!F$7,E378)),検索!F$7=""),0,1)</f>
        <v>0</v>
      </c>
      <c r="AE378" s="13">
        <f>IF(OR(ISERROR(FIND(検索!G$7,F378)),検索!G$7=""),0,1)</f>
        <v>0</v>
      </c>
      <c r="AF378" s="15">
        <f>IF(OR(検索!J$7="00000",AA378&amp;AB378&amp;AC378&amp;AD378&amp;AE378&lt;&gt;検索!J$7),0,1)</f>
        <v>0</v>
      </c>
      <c r="AG378" s="16">
        <f t="shared" si="29"/>
        <v>0</v>
      </c>
      <c r="AH378" s="13">
        <f>IF(検索!K$3=0,R378,S378)</f>
        <v>0</v>
      </c>
      <c r="AI378" s="13">
        <f>IF(検索!K$5=0,Y378,Z378)</f>
        <v>0</v>
      </c>
      <c r="AJ378" s="13">
        <f>IF(検索!K$7=0,AF378,AG378)</f>
        <v>0</v>
      </c>
      <c r="AK378" s="20">
        <f>IF(IF(検索!J$5="00000",AH378,IF(検索!K$4=0,AH378+AI378,AH378*AI378)*IF(AND(検索!K$6=1,検索!J$7&lt;&gt;"00000"),AJ378,1)+IF(AND(検索!K$6=0,検索!J$7&lt;&gt;"00000"),AJ378,0))&gt;0,MAX($AK$2:AK377)+1,0)</f>
        <v>0</v>
      </c>
    </row>
    <row r="379" spans="1:37" ht="12.6" customHeight="1" x14ac:dyDescent="0.15">
      <c r="A379" s="9">
        <v>3917</v>
      </c>
      <c r="B379" s="2" t="s">
        <v>1358</v>
      </c>
      <c r="C379" s="2" t="s">
        <v>1366</v>
      </c>
      <c r="D379" s="2" t="s">
        <v>1206</v>
      </c>
      <c r="E379" s="10" t="s">
        <v>86</v>
      </c>
      <c r="F379" s="11" t="s">
        <v>2296</v>
      </c>
      <c r="G379" s="2">
        <v>378</v>
      </c>
      <c r="H379" s="153">
        <f t="shared" si="25"/>
        <v>400000</v>
      </c>
      <c r="I379" s="23"/>
      <c r="J379" s="158">
        <f>IFERROR(INDEX(単価!D$3:G$16,MATCH(D379,単価!B$3:B$16,0),1+((I379&gt;29)+(I379&gt;59)+(I379&gt;89))*INDEX(単価!A:A,MATCH(D379,単価!B:B,0))),0)</f>
        <v>50000</v>
      </c>
      <c r="K379" s="153" t="str">
        <f>IFERROR(INDEX(単価!C:C,MATCH(D379,単価!B:B,0))&amp;IF(INDEX(単価!A:A,MATCH(D379,単価!B:B,0))=1,"（"&amp;INDEX(単価!D$2:G$2,1,1+(I379&gt;29)+(I379&gt;59)+(I379&gt;89))&amp;"）",""),D379)</f>
        <v>共同生活援助</v>
      </c>
      <c r="L379" s="2">
        <f t="shared" ca="1" si="26"/>
        <v>3888</v>
      </c>
      <c r="M379" s="14">
        <f>IF(OR(ISERROR(FIND(DBCS(検索!C$3),DBCS(B379))),検索!C$3=""),0,1)</f>
        <v>0</v>
      </c>
      <c r="N379" s="15">
        <f>IF(OR(ISERROR(FIND(DBCS(検索!D$3),DBCS(C379))),検索!D$3=""),0,1)</f>
        <v>0</v>
      </c>
      <c r="O379" s="15">
        <f>IF(OR(ISERROR(FIND(検索!E$3,D379)),検索!E$3=""),0,1)</f>
        <v>0</v>
      </c>
      <c r="P379" s="13">
        <f>IF(OR(ISERROR(FIND(検索!F$3,E379)),検索!F$3=""),0,1)</f>
        <v>0</v>
      </c>
      <c r="Q379" s="13">
        <f>IF(OR(ISERROR(FIND(検索!G$3,F379)),検索!G$3=""),0,1)</f>
        <v>0</v>
      </c>
      <c r="R379" s="13">
        <f>IF(OR(検索!J$3="00000",M379&amp;N379&amp;O379&amp;P379&amp;Q379&lt;&gt;検索!J$3),0,1)</f>
        <v>0</v>
      </c>
      <c r="S379" s="13">
        <f t="shared" si="27"/>
        <v>0</v>
      </c>
      <c r="T379" s="14">
        <f>IF(OR(ISERROR(FIND(DBCS(検索!C$5),DBCS(B379))),検索!C$5=""),0,1)</f>
        <v>0</v>
      </c>
      <c r="U379" s="15">
        <f>IF(OR(ISERROR(FIND(DBCS(検索!D$5),DBCS(C379))),検索!D$5=""),0,1)</f>
        <v>0</v>
      </c>
      <c r="V379" s="15">
        <f>IF(OR(ISERROR(FIND(検索!E$5,D379)),検索!E$5=""),0,1)</f>
        <v>0</v>
      </c>
      <c r="W379" s="15">
        <f>IF(OR(ISERROR(FIND(検索!F$5,E379)),検索!F$5=""),0,1)</f>
        <v>0</v>
      </c>
      <c r="X379" s="15">
        <f>IF(OR(ISERROR(FIND(検索!G$5,F379)),検索!G$5=""),0,1)</f>
        <v>0</v>
      </c>
      <c r="Y379" s="13">
        <f>IF(OR(検索!J$5="00000",T379&amp;U379&amp;V379&amp;W379&amp;X379&lt;&gt;検索!J$5),0,1)</f>
        <v>0</v>
      </c>
      <c r="Z379" s="16">
        <f t="shared" si="28"/>
        <v>0</v>
      </c>
      <c r="AA379" s="13">
        <f>IF(OR(ISERROR(FIND(DBCS(検索!C$7),DBCS(B379))),検索!C$7=""),0,1)</f>
        <v>0</v>
      </c>
      <c r="AB379" s="13">
        <f>IF(OR(ISERROR(FIND(DBCS(検索!D$7),DBCS(C379))),検索!D$7=""),0,1)</f>
        <v>0</v>
      </c>
      <c r="AC379" s="13">
        <f>IF(OR(ISERROR(FIND(検索!E$7,D379)),検索!E$7=""),0,1)</f>
        <v>0</v>
      </c>
      <c r="AD379" s="13">
        <f>IF(OR(ISERROR(FIND(検索!F$7,E379)),検索!F$7=""),0,1)</f>
        <v>0</v>
      </c>
      <c r="AE379" s="13">
        <f>IF(OR(ISERROR(FIND(検索!G$7,F379)),検索!G$7=""),0,1)</f>
        <v>0</v>
      </c>
      <c r="AF379" s="15">
        <f>IF(OR(検索!J$7="00000",AA379&amp;AB379&amp;AC379&amp;AD379&amp;AE379&lt;&gt;検索!J$7),0,1)</f>
        <v>0</v>
      </c>
      <c r="AG379" s="16">
        <f t="shared" si="29"/>
        <v>0</v>
      </c>
      <c r="AH379" s="13">
        <f>IF(検索!K$3=0,R379,S379)</f>
        <v>0</v>
      </c>
      <c r="AI379" s="13">
        <f>IF(検索!K$5=0,Y379,Z379)</f>
        <v>0</v>
      </c>
      <c r="AJ379" s="13">
        <f>IF(検索!K$7=0,AF379,AG379)</f>
        <v>0</v>
      </c>
      <c r="AK379" s="20">
        <f>IF(IF(検索!J$5="00000",AH379,IF(検索!K$4=0,AH379+AI379,AH379*AI379)*IF(AND(検索!K$6=1,検索!J$7&lt;&gt;"00000"),AJ379,1)+IF(AND(検索!K$6=0,検索!J$7&lt;&gt;"00000"),AJ379,0))&gt;0,MAX($AK$2:AK378)+1,0)</f>
        <v>0</v>
      </c>
    </row>
    <row r="380" spans="1:37" ht="12.6" customHeight="1" x14ac:dyDescent="0.15">
      <c r="A380" s="9">
        <v>3926</v>
      </c>
      <c r="B380" s="2" t="s">
        <v>1367</v>
      </c>
      <c r="C380" s="2" t="s">
        <v>1368</v>
      </c>
      <c r="D380" s="2" t="s">
        <v>1206</v>
      </c>
      <c r="E380" s="10" t="s">
        <v>67</v>
      </c>
      <c r="F380" s="11" t="s">
        <v>2297</v>
      </c>
      <c r="G380" s="2">
        <v>379</v>
      </c>
      <c r="H380" s="153">
        <f t="shared" si="25"/>
        <v>150000</v>
      </c>
      <c r="I380" s="23"/>
      <c r="J380" s="158">
        <f>IFERROR(INDEX(単価!D$3:G$16,MATCH(D380,単価!B$3:B$16,0),1+((I380&gt;29)+(I380&gt;59)+(I380&gt;89))*INDEX(単価!A:A,MATCH(D380,単価!B:B,0))),0)</f>
        <v>50000</v>
      </c>
      <c r="K380" s="153" t="str">
        <f>IFERROR(INDEX(単価!C:C,MATCH(D380,単価!B:B,0))&amp;IF(INDEX(単価!A:A,MATCH(D380,単価!B:B,0))=1,"（"&amp;INDEX(単価!D$2:G$2,1,1+(I380&gt;29)+(I380&gt;59)+(I380&gt;89))&amp;"）",""),D380)</f>
        <v>共同生活援助</v>
      </c>
      <c r="L380" s="2">
        <f t="shared" ca="1" si="26"/>
        <v>3891</v>
      </c>
      <c r="M380" s="14">
        <f>IF(OR(ISERROR(FIND(DBCS(検索!C$3),DBCS(B380))),検索!C$3=""),0,1)</f>
        <v>0</v>
      </c>
      <c r="N380" s="15">
        <f>IF(OR(ISERROR(FIND(DBCS(検索!D$3),DBCS(C380))),検索!D$3=""),0,1)</f>
        <v>0</v>
      </c>
      <c r="O380" s="15">
        <f>IF(OR(ISERROR(FIND(検索!E$3,D380)),検索!E$3=""),0,1)</f>
        <v>0</v>
      </c>
      <c r="P380" s="13">
        <f>IF(OR(ISERROR(FIND(検索!F$3,E380)),検索!F$3=""),0,1)</f>
        <v>0</v>
      </c>
      <c r="Q380" s="13">
        <f>IF(OR(ISERROR(FIND(検索!G$3,F380)),検索!G$3=""),0,1)</f>
        <v>0</v>
      </c>
      <c r="R380" s="13">
        <f>IF(OR(検索!J$3="00000",M380&amp;N380&amp;O380&amp;P380&amp;Q380&lt;&gt;検索!J$3),0,1)</f>
        <v>0</v>
      </c>
      <c r="S380" s="13">
        <f t="shared" si="27"/>
        <v>0</v>
      </c>
      <c r="T380" s="14">
        <f>IF(OR(ISERROR(FIND(DBCS(検索!C$5),DBCS(B380))),検索!C$5=""),0,1)</f>
        <v>0</v>
      </c>
      <c r="U380" s="15">
        <f>IF(OR(ISERROR(FIND(DBCS(検索!D$5),DBCS(C380))),検索!D$5=""),0,1)</f>
        <v>0</v>
      </c>
      <c r="V380" s="15">
        <f>IF(OR(ISERROR(FIND(検索!E$5,D380)),検索!E$5=""),0,1)</f>
        <v>0</v>
      </c>
      <c r="W380" s="15">
        <f>IF(OR(ISERROR(FIND(検索!F$5,E380)),検索!F$5=""),0,1)</f>
        <v>0</v>
      </c>
      <c r="X380" s="15">
        <f>IF(OR(ISERROR(FIND(検索!G$5,F380)),検索!G$5=""),0,1)</f>
        <v>0</v>
      </c>
      <c r="Y380" s="13">
        <f>IF(OR(検索!J$5="00000",T380&amp;U380&amp;V380&amp;W380&amp;X380&lt;&gt;検索!J$5),0,1)</f>
        <v>0</v>
      </c>
      <c r="Z380" s="16">
        <f t="shared" si="28"/>
        <v>0</v>
      </c>
      <c r="AA380" s="13">
        <f>IF(OR(ISERROR(FIND(DBCS(検索!C$7),DBCS(B380))),検索!C$7=""),0,1)</f>
        <v>0</v>
      </c>
      <c r="AB380" s="13">
        <f>IF(OR(ISERROR(FIND(DBCS(検索!D$7),DBCS(C380))),検索!D$7=""),0,1)</f>
        <v>0</v>
      </c>
      <c r="AC380" s="13">
        <f>IF(OR(ISERROR(FIND(検索!E$7,D380)),検索!E$7=""),0,1)</f>
        <v>0</v>
      </c>
      <c r="AD380" s="13">
        <f>IF(OR(ISERROR(FIND(検索!F$7,E380)),検索!F$7=""),0,1)</f>
        <v>0</v>
      </c>
      <c r="AE380" s="13">
        <f>IF(OR(ISERROR(FIND(検索!G$7,F380)),検索!G$7=""),0,1)</f>
        <v>0</v>
      </c>
      <c r="AF380" s="15">
        <f>IF(OR(検索!J$7="00000",AA380&amp;AB380&amp;AC380&amp;AD380&amp;AE380&lt;&gt;検索!J$7),0,1)</f>
        <v>0</v>
      </c>
      <c r="AG380" s="16">
        <f t="shared" si="29"/>
        <v>0</v>
      </c>
      <c r="AH380" s="13">
        <f>IF(検索!K$3=0,R380,S380)</f>
        <v>0</v>
      </c>
      <c r="AI380" s="13">
        <f>IF(検索!K$5=0,Y380,Z380)</f>
        <v>0</v>
      </c>
      <c r="AJ380" s="13">
        <f>IF(検索!K$7=0,AF380,AG380)</f>
        <v>0</v>
      </c>
      <c r="AK380" s="20">
        <f>IF(IF(検索!J$5="00000",AH380,IF(検索!K$4=0,AH380+AI380,AH380*AI380)*IF(AND(検索!K$6=1,検索!J$7&lt;&gt;"00000"),AJ380,1)+IF(AND(検索!K$6=0,検索!J$7&lt;&gt;"00000"),AJ380,0))&gt;0,MAX($AK$2:AK379)+1,0)</f>
        <v>0</v>
      </c>
    </row>
    <row r="381" spans="1:37" ht="12.6" customHeight="1" x14ac:dyDescent="0.15">
      <c r="A381" s="9">
        <v>3939</v>
      </c>
      <c r="B381" s="2" t="s">
        <v>1222</v>
      </c>
      <c r="C381" s="2" t="s">
        <v>1369</v>
      </c>
      <c r="D381" s="2" t="s">
        <v>1206</v>
      </c>
      <c r="E381" s="10" t="s">
        <v>58</v>
      </c>
      <c r="F381" s="11" t="s">
        <v>2248</v>
      </c>
      <c r="G381" s="2">
        <v>380</v>
      </c>
      <c r="H381" s="153">
        <f t="shared" si="25"/>
        <v>1600000</v>
      </c>
      <c r="I381" s="23"/>
      <c r="J381" s="158">
        <f>IFERROR(INDEX(単価!D$3:G$16,MATCH(D381,単価!B$3:B$16,0),1+((I381&gt;29)+(I381&gt;59)+(I381&gt;89))*INDEX(単価!A:A,MATCH(D381,単価!B:B,0))),0)</f>
        <v>50000</v>
      </c>
      <c r="K381" s="153" t="str">
        <f>IFERROR(INDEX(単価!C:C,MATCH(D381,単価!B:B,0))&amp;IF(INDEX(単価!A:A,MATCH(D381,単価!B:B,0))=1,"（"&amp;INDEX(単価!D$2:G$2,1,1+(I381&gt;29)+(I381&gt;59)+(I381&gt;89))&amp;"）",""),D381)</f>
        <v>共同生活援助</v>
      </c>
      <c r="L381" s="2">
        <f t="shared" ca="1" si="26"/>
        <v>3904</v>
      </c>
      <c r="M381" s="14">
        <f>IF(OR(ISERROR(FIND(DBCS(検索!C$3),DBCS(B381))),検索!C$3=""),0,1)</f>
        <v>0</v>
      </c>
      <c r="N381" s="15">
        <f>IF(OR(ISERROR(FIND(DBCS(検索!D$3),DBCS(C381))),検索!D$3=""),0,1)</f>
        <v>0</v>
      </c>
      <c r="O381" s="15">
        <f>IF(OR(ISERROR(FIND(検索!E$3,D381)),検索!E$3=""),0,1)</f>
        <v>0</v>
      </c>
      <c r="P381" s="13">
        <f>IF(OR(ISERROR(FIND(検索!F$3,E381)),検索!F$3=""),0,1)</f>
        <v>0</v>
      </c>
      <c r="Q381" s="13">
        <f>IF(OR(ISERROR(FIND(検索!G$3,F381)),検索!G$3=""),0,1)</f>
        <v>0</v>
      </c>
      <c r="R381" s="13">
        <f>IF(OR(検索!J$3="00000",M381&amp;N381&amp;O381&amp;P381&amp;Q381&lt;&gt;検索!J$3),0,1)</f>
        <v>0</v>
      </c>
      <c r="S381" s="13">
        <f t="shared" si="27"/>
        <v>0</v>
      </c>
      <c r="T381" s="14">
        <f>IF(OR(ISERROR(FIND(DBCS(検索!C$5),DBCS(B381))),検索!C$5=""),0,1)</f>
        <v>0</v>
      </c>
      <c r="U381" s="15">
        <f>IF(OR(ISERROR(FIND(DBCS(検索!D$5),DBCS(C381))),検索!D$5=""),0,1)</f>
        <v>0</v>
      </c>
      <c r="V381" s="15">
        <f>IF(OR(ISERROR(FIND(検索!E$5,D381)),検索!E$5=""),0,1)</f>
        <v>0</v>
      </c>
      <c r="W381" s="15">
        <f>IF(OR(ISERROR(FIND(検索!F$5,E381)),検索!F$5=""),0,1)</f>
        <v>0</v>
      </c>
      <c r="X381" s="15">
        <f>IF(OR(ISERROR(FIND(検索!G$5,F381)),検索!G$5=""),0,1)</f>
        <v>0</v>
      </c>
      <c r="Y381" s="13">
        <f>IF(OR(検索!J$5="00000",T381&amp;U381&amp;V381&amp;W381&amp;X381&lt;&gt;検索!J$5),0,1)</f>
        <v>0</v>
      </c>
      <c r="Z381" s="16">
        <f t="shared" si="28"/>
        <v>0</v>
      </c>
      <c r="AA381" s="13">
        <f>IF(OR(ISERROR(FIND(DBCS(検索!C$7),DBCS(B381))),検索!C$7=""),0,1)</f>
        <v>0</v>
      </c>
      <c r="AB381" s="13">
        <f>IF(OR(ISERROR(FIND(DBCS(検索!D$7),DBCS(C381))),検索!D$7=""),0,1)</f>
        <v>0</v>
      </c>
      <c r="AC381" s="13">
        <f>IF(OR(ISERROR(FIND(検索!E$7,D381)),検索!E$7=""),0,1)</f>
        <v>0</v>
      </c>
      <c r="AD381" s="13">
        <f>IF(OR(ISERROR(FIND(検索!F$7,E381)),検索!F$7=""),0,1)</f>
        <v>0</v>
      </c>
      <c r="AE381" s="13">
        <f>IF(OR(ISERROR(FIND(検索!G$7,F381)),検索!G$7=""),0,1)</f>
        <v>0</v>
      </c>
      <c r="AF381" s="15">
        <f>IF(OR(検索!J$7="00000",AA381&amp;AB381&amp;AC381&amp;AD381&amp;AE381&lt;&gt;検索!J$7),0,1)</f>
        <v>0</v>
      </c>
      <c r="AG381" s="16">
        <f t="shared" si="29"/>
        <v>0</v>
      </c>
      <c r="AH381" s="13">
        <f>IF(検索!K$3=0,R381,S381)</f>
        <v>0</v>
      </c>
      <c r="AI381" s="13">
        <f>IF(検索!K$5=0,Y381,Z381)</f>
        <v>0</v>
      </c>
      <c r="AJ381" s="13">
        <f>IF(検索!K$7=0,AF381,AG381)</f>
        <v>0</v>
      </c>
      <c r="AK381" s="20">
        <f>IF(IF(検索!J$5="00000",AH381,IF(検索!K$4=0,AH381+AI381,AH381*AI381)*IF(AND(検索!K$6=1,検索!J$7&lt;&gt;"00000"),AJ381,1)+IF(AND(検索!K$6=0,検索!J$7&lt;&gt;"00000"),AJ381,0))&gt;0,MAX($AK$2:AK380)+1,0)</f>
        <v>0</v>
      </c>
    </row>
    <row r="382" spans="1:37" ht="12.6" customHeight="1" x14ac:dyDescent="0.15">
      <c r="A382" s="9">
        <v>3944</v>
      </c>
      <c r="B382" s="2" t="s">
        <v>1080</v>
      </c>
      <c r="C382" s="2" t="s">
        <v>1370</v>
      </c>
      <c r="D382" s="2" t="s">
        <v>1206</v>
      </c>
      <c r="E382" s="10" t="s">
        <v>98</v>
      </c>
      <c r="F382" s="11" t="s">
        <v>2298</v>
      </c>
      <c r="G382" s="2">
        <v>381</v>
      </c>
      <c r="H382" s="153">
        <f t="shared" si="25"/>
        <v>100000</v>
      </c>
      <c r="I382" s="23"/>
      <c r="J382" s="158">
        <f>IFERROR(INDEX(単価!D$3:G$16,MATCH(D382,単価!B$3:B$16,0),1+((I382&gt;29)+(I382&gt;59)+(I382&gt;89))*INDEX(単価!A:A,MATCH(D382,単価!B:B,0))),0)</f>
        <v>50000</v>
      </c>
      <c r="K382" s="153" t="str">
        <f>IFERROR(INDEX(単価!C:C,MATCH(D382,単価!B:B,0))&amp;IF(INDEX(単価!A:A,MATCH(D382,単価!B:B,0))=1,"（"&amp;INDEX(単価!D$2:G$2,1,1+(I382&gt;29)+(I382&gt;59)+(I382&gt;89))&amp;"）",""),D382)</f>
        <v>共同生活援助</v>
      </c>
      <c r="L382" s="2">
        <f t="shared" ca="1" si="26"/>
        <v>3914</v>
      </c>
      <c r="M382" s="14">
        <f>IF(OR(ISERROR(FIND(DBCS(検索!C$3),DBCS(B382))),検索!C$3=""),0,1)</f>
        <v>0</v>
      </c>
      <c r="N382" s="15">
        <f>IF(OR(ISERROR(FIND(DBCS(検索!D$3),DBCS(C382))),検索!D$3=""),0,1)</f>
        <v>0</v>
      </c>
      <c r="O382" s="15">
        <f>IF(OR(ISERROR(FIND(検索!E$3,D382)),検索!E$3=""),0,1)</f>
        <v>0</v>
      </c>
      <c r="P382" s="13">
        <f>IF(OR(ISERROR(FIND(検索!F$3,E382)),検索!F$3=""),0,1)</f>
        <v>0</v>
      </c>
      <c r="Q382" s="13">
        <f>IF(OR(ISERROR(FIND(検索!G$3,F382)),検索!G$3=""),0,1)</f>
        <v>0</v>
      </c>
      <c r="R382" s="13">
        <f>IF(OR(検索!J$3="00000",M382&amp;N382&amp;O382&amp;P382&amp;Q382&lt;&gt;検索!J$3),0,1)</f>
        <v>0</v>
      </c>
      <c r="S382" s="13">
        <f t="shared" si="27"/>
        <v>0</v>
      </c>
      <c r="T382" s="14">
        <f>IF(OR(ISERROR(FIND(DBCS(検索!C$5),DBCS(B382))),検索!C$5=""),0,1)</f>
        <v>0</v>
      </c>
      <c r="U382" s="15">
        <f>IF(OR(ISERROR(FIND(DBCS(検索!D$5),DBCS(C382))),検索!D$5=""),0,1)</f>
        <v>0</v>
      </c>
      <c r="V382" s="15">
        <f>IF(OR(ISERROR(FIND(検索!E$5,D382)),検索!E$5=""),0,1)</f>
        <v>0</v>
      </c>
      <c r="W382" s="15">
        <f>IF(OR(ISERROR(FIND(検索!F$5,E382)),検索!F$5=""),0,1)</f>
        <v>0</v>
      </c>
      <c r="X382" s="15">
        <f>IF(OR(ISERROR(FIND(検索!G$5,F382)),検索!G$5=""),0,1)</f>
        <v>0</v>
      </c>
      <c r="Y382" s="13">
        <f>IF(OR(検索!J$5="00000",T382&amp;U382&amp;V382&amp;W382&amp;X382&lt;&gt;検索!J$5),0,1)</f>
        <v>0</v>
      </c>
      <c r="Z382" s="16">
        <f t="shared" si="28"/>
        <v>0</v>
      </c>
      <c r="AA382" s="13">
        <f>IF(OR(ISERROR(FIND(DBCS(検索!C$7),DBCS(B382))),検索!C$7=""),0,1)</f>
        <v>0</v>
      </c>
      <c r="AB382" s="13">
        <f>IF(OR(ISERROR(FIND(DBCS(検索!D$7),DBCS(C382))),検索!D$7=""),0,1)</f>
        <v>0</v>
      </c>
      <c r="AC382" s="13">
        <f>IF(OR(ISERROR(FIND(検索!E$7,D382)),検索!E$7=""),0,1)</f>
        <v>0</v>
      </c>
      <c r="AD382" s="13">
        <f>IF(OR(ISERROR(FIND(検索!F$7,E382)),検索!F$7=""),0,1)</f>
        <v>0</v>
      </c>
      <c r="AE382" s="13">
        <f>IF(OR(ISERROR(FIND(検索!G$7,F382)),検索!G$7=""),0,1)</f>
        <v>0</v>
      </c>
      <c r="AF382" s="15">
        <f>IF(OR(検索!J$7="00000",AA382&amp;AB382&amp;AC382&amp;AD382&amp;AE382&lt;&gt;検索!J$7),0,1)</f>
        <v>0</v>
      </c>
      <c r="AG382" s="16">
        <f t="shared" si="29"/>
        <v>0</v>
      </c>
      <c r="AH382" s="13">
        <f>IF(検索!K$3=0,R382,S382)</f>
        <v>0</v>
      </c>
      <c r="AI382" s="13">
        <f>IF(検索!K$5=0,Y382,Z382)</f>
        <v>0</v>
      </c>
      <c r="AJ382" s="13">
        <f>IF(検索!K$7=0,AF382,AG382)</f>
        <v>0</v>
      </c>
      <c r="AK382" s="20">
        <f>IF(IF(検索!J$5="00000",AH382,IF(検索!K$4=0,AH382+AI382,AH382*AI382)*IF(AND(検索!K$6=1,検索!J$7&lt;&gt;"00000"),AJ382,1)+IF(AND(検索!K$6=0,検索!J$7&lt;&gt;"00000"),AJ382,0))&gt;0,MAX($AK$2:AK381)+1,0)</f>
        <v>0</v>
      </c>
    </row>
    <row r="383" spans="1:37" ht="12.6" customHeight="1" x14ac:dyDescent="0.15">
      <c r="A383" s="9">
        <v>3956</v>
      </c>
      <c r="B383" s="2" t="s">
        <v>1371</v>
      </c>
      <c r="C383" s="2" t="s">
        <v>1372</v>
      </c>
      <c r="D383" s="2" t="s">
        <v>1206</v>
      </c>
      <c r="E383" s="10" t="s">
        <v>150</v>
      </c>
      <c r="F383" s="11" t="s">
        <v>2299</v>
      </c>
      <c r="G383" s="2">
        <v>382</v>
      </c>
      <c r="H383" s="153">
        <f t="shared" si="25"/>
        <v>300000</v>
      </c>
      <c r="I383" s="23"/>
      <c r="J383" s="158">
        <f>IFERROR(INDEX(単価!D$3:G$16,MATCH(D383,単価!B$3:B$16,0),1+((I383&gt;29)+(I383&gt;59)+(I383&gt;89))*INDEX(単価!A:A,MATCH(D383,単価!B:B,0))),0)</f>
        <v>50000</v>
      </c>
      <c r="K383" s="153" t="str">
        <f>IFERROR(INDEX(単価!C:C,MATCH(D383,単価!B:B,0))&amp;IF(INDEX(単価!A:A,MATCH(D383,単価!B:B,0))=1,"（"&amp;INDEX(単価!D$2:G$2,1,1+(I383&gt;29)+(I383&gt;59)+(I383&gt;89))&amp;"）",""),D383)</f>
        <v>共同生活援助</v>
      </c>
      <c r="L383" s="2">
        <f t="shared" ca="1" si="26"/>
        <v>3928</v>
      </c>
      <c r="M383" s="14">
        <f>IF(OR(ISERROR(FIND(DBCS(検索!C$3),DBCS(B383))),検索!C$3=""),0,1)</f>
        <v>0</v>
      </c>
      <c r="N383" s="15">
        <f>IF(OR(ISERROR(FIND(DBCS(検索!D$3),DBCS(C383))),検索!D$3=""),0,1)</f>
        <v>0</v>
      </c>
      <c r="O383" s="15">
        <f>IF(OR(ISERROR(FIND(検索!E$3,D383)),検索!E$3=""),0,1)</f>
        <v>0</v>
      </c>
      <c r="P383" s="13">
        <f>IF(OR(ISERROR(FIND(検索!F$3,E383)),検索!F$3=""),0,1)</f>
        <v>0</v>
      </c>
      <c r="Q383" s="13">
        <f>IF(OR(ISERROR(FIND(検索!G$3,F383)),検索!G$3=""),0,1)</f>
        <v>0</v>
      </c>
      <c r="R383" s="13">
        <f>IF(OR(検索!J$3="00000",M383&amp;N383&amp;O383&amp;P383&amp;Q383&lt;&gt;検索!J$3),0,1)</f>
        <v>0</v>
      </c>
      <c r="S383" s="13">
        <f t="shared" si="27"/>
        <v>0</v>
      </c>
      <c r="T383" s="14">
        <f>IF(OR(ISERROR(FIND(DBCS(検索!C$5),DBCS(B383))),検索!C$5=""),0,1)</f>
        <v>0</v>
      </c>
      <c r="U383" s="15">
        <f>IF(OR(ISERROR(FIND(DBCS(検索!D$5),DBCS(C383))),検索!D$5=""),0,1)</f>
        <v>0</v>
      </c>
      <c r="V383" s="15">
        <f>IF(OR(ISERROR(FIND(検索!E$5,D383)),検索!E$5=""),0,1)</f>
        <v>0</v>
      </c>
      <c r="W383" s="15">
        <f>IF(OR(ISERROR(FIND(検索!F$5,E383)),検索!F$5=""),0,1)</f>
        <v>0</v>
      </c>
      <c r="X383" s="15">
        <f>IF(OR(ISERROR(FIND(検索!G$5,F383)),検索!G$5=""),0,1)</f>
        <v>0</v>
      </c>
      <c r="Y383" s="13">
        <f>IF(OR(検索!J$5="00000",T383&amp;U383&amp;V383&amp;W383&amp;X383&lt;&gt;検索!J$5),0,1)</f>
        <v>0</v>
      </c>
      <c r="Z383" s="16">
        <f t="shared" si="28"/>
        <v>0</v>
      </c>
      <c r="AA383" s="13">
        <f>IF(OR(ISERROR(FIND(DBCS(検索!C$7),DBCS(B383))),検索!C$7=""),0,1)</f>
        <v>0</v>
      </c>
      <c r="AB383" s="13">
        <f>IF(OR(ISERROR(FIND(DBCS(検索!D$7),DBCS(C383))),検索!D$7=""),0,1)</f>
        <v>0</v>
      </c>
      <c r="AC383" s="13">
        <f>IF(OR(ISERROR(FIND(検索!E$7,D383)),検索!E$7=""),0,1)</f>
        <v>0</v>
      </c>
      <c r="AD383" s="13">
        <f>IF(OR(ISERROR(FIND(検索!F$7,E383)),検索!F$7=""),0,1)</f>
        <v>0</v>
      </c>
      <c r="AE383" s="13">
        <f>IF(OR(ISERROR(FIND(検索!G$7,F383)),検索!G$7=""),0,1)</f>
        <v>0</v>
      </c>
      <c r="AF383" s="15">
        <f>IF(OR(検索!J$7="00000",AA383&amp;AB383&amp;AC383&amp;AD383&amp;AE383&lt;&gt;検索!J$7),0,1)</f>
        <v>0</v>
      </c>
      <c r="AG383" s="16">
        <f t="shared" si="29"/>
        <v>0</v>
      </c>
      <c r="AH383" s="13">
        <f>IF(検索!K$3=0,R383,S383)</f>
        <v>0</v>
      </c>
      <c r="AI383" s="13">
        <f>IF(検索!K$5=0,Y383,Z383)</f>
        <v>0</v>
      </c>
      <c r="AJ383" s="13">
        <f>IF(検索!K$7=0,AF383,AG383)</f>
        <v>0</v>
      </c>
      <c r="AK383" s="20">
        <f>IF(IF(検索!J$5="00000",AH383,IF(検索!K$4=0,AH383+AI383,AH383*AI383)*IF(AND(検索!K$6=1,検索!J$7&lt;&gt;"00000"),AJ383,1)+IF(AND(検索!K$6=0,検索!J$7&lt;&gt;"00000"),AJ383,0))&gt;0,MAX($AK$2:AK382)+1,0)</f>
        <v>0</v>
      </c>
    </row>
    <row r="384" spans="1:37" ht="12.6" customHeight="1" x14ac:dyDescent="0.15">
      <c r="A384" s="9">
        <v>3969</v>
      </c>
      <c r="B384" s="2" t="s">
        <v>1373</v>
      </c>
      <c r="C384" s="2" t="s">
        <v>1374</v>
      </c>
      <c r="D384" s="2" t="s">
        <v>1206</v>
      </c>
      <c r="E384" s="10" t="s">
        <v>90</v>
      </c>
      <c r="F384" s="11" t="s">
        <v>2300</v>
      </c>
      <c r="G384" s="2">
        <v>383</v>
      </c>
      <c r="H384" s="153">
        <f t="shared" si="25"/>
        <v>50000</v>
      </c>
      <c r="I384" s="23"/>
      <c r="J384" s="158">
        <f>IFERROR(INDEX(単価!D$3:G$16,MATCH(D384,単価!B$3:B$16,0),1+((I384&gt;29)+(I384&gt;59)+(I384&gt;89))*INDEX(単価!A:A,MATCH(D384,単価!B:B,0))),0)</f>
        <v>50000</v>
      </c>
      <c r="K384" s="153" t="str">
        <f>IFERROR(INDEX(単価!C:C,MATCH(D384,単価!B:B,0))&amp;IF(INDEX(単価!A:A,MATCH(D384,単価!B:B,0))=1,"（"&amp;INDEX(単価!D$2:G$2,1,1+(I384&gt;29)+(I384&gt;59)+(I384&gt;89))&amp;"）",""),D384)</f>
        <v>共同生活援助</v>
      </c>
      <c r="L384" s="2">
        <f t="shared" ca="1" si="26"/>
        <v>3938</v>
      </c>
      <c r="M384" s="14">
        <f>IF(OR(ISERROR(FIND(DBCS(検索!C$3),DBCS(B384))),検索!C$3=""),0,1)</f>
        <v>0</v>
      </c>
      <c r="N384" s="15">
        <f>IF(OR(ISERROR(FIND(DBCS(検索!D$3),DBCS(C384))),検索!D$3=""),0,1)</f>
        <v>0</v>
      </c>
      <c r="O384" s="15">
        <f>IF(OR(ISERROR(FIND(検索!E$3,D384)),検索!E$3=""),0,1)</f>
        <v>0</v>
      </c>
      <c r="P384" s="13">
        <f>IF(OR(ISERROR(FIND(検索!F$3,E384)),検索!F$3=""),0,1)</f>
        <v>0</v>
      </c>
      <c r="Q384" s="13">
        <f>IF(OR(ISERROR(FIND(検索!G$3,F384)),検索!G$3=""),0,1)</f>
        <v>0</v>
      </c>
      <c r="R384" s="13">
        <f>IF(OR(検索!J$3="00000",M384&amp;N384&amp;O384&amp;P384&amp;Q384&lt;&gt;検索!J$3),0,1)</f>
        <v>0</v>
      </c>
      <c r="S384" s="13">
        <f t="shared" si="27"/>
        <v>0</v>
      </c>
      <c r="T384" s="14">
        <f>IF(OR(ISERROR(FIND(DBCS(検索!C$5),DBCS(B384))),検索!C$5=""),0,1)</f>
        <v>0</v>
      </c>
      <c r="U384" s="15">
        <f>IF(OR(ISERROR(FIND(DBCS(検索!D$5),DBCS(C384))),検索!D$5=""),0,1)</f>
        <v>0</v>
      </c>
      <c r="V384" s="15">
        <f>IF(OR(ISERROR(FIND(検索!E$5,D384)),検索!E$5=""),0,1)</f>
        <v>0</v>
      </c>
      <c r="W384" s="15">
        <f>IF(OR(ISERROR(FIND(検索!F$5,E384)),検索!F$5=""),0,1)</f>
        <v>0</v>
      </c>
      <c r="X384" s="15">
        <f>IF(OR(ISERROR(FIND(検索!G$5,F384)),検索!G$5=""),0,1)</f>
        <v>0</v>
      </c>
      <c r="Y384" s="13">
        <f>IF(OR(検索!J$5="00000",T384&amp;U384&amp;V384&amp;W384&amp;X384&lt;&gt;検索!J$5),0,1)</f>
        <v>0</v>
      </c>
      <c r="Z384" s="16">
        <f t="shared" si="28"/>
        <v>0</v>
      </c>
      <c r="AA384" s="13">
        <f>IF(OR(ISERROR(FIND(DBCS(検索!C$7),DBCS(B384))),検索!C$7=""),0,1)</f>
        <v>0</v>
      </c>
      <c r="AB384" s="13">
        <f>IF(OR(ISERROR(FIND(DBCS(検索!D$7),DBCS(C384))),検索!D$7=""),0,1)</f>
        <v>0</v>
      </c>
      <c r="AC384" s="13">
        <f>IF(OR(ISERROR(FIND(検索!E$7,D384)),検索!E$7=""),0,1)</f>
        <v>0</v>
      </c>
      <c r="AD384" s="13">
        <f>IF(OR(ISERROR(FIND(検索!F$7,E384)),検索!F$7=""),0,1)</f>
        <v>0</v>
      </c>
      <c r="AE384" s="13">
        <f>IF(OR(ISERROR(FIND(検索!G$7,F384)),検索!G$7=""),0,1)</f>
        <v>0</v>
      </c>
      <c r="AF384" s="15">
        <f>IF(OR(検索!J$7="00000",AA384&amp;AB384&amp;AC384&amp;AD384&amp;AE384&lt;&gt;検索!J$7),0,1)</f>
        <v>0</v>
      </c>
      <c r="AG384" s="16">
        <f t="shared" si="29"/>
        <v>0</v>
      </c>
      <c r="AH384" s="13">
        <f>IF(検索!K$3=0,R384,S384)</f>
        <v>0</v>
      </c>
      <c r="AI384" s="13">
        <f>IF(検索!K$5=0,Y384,Z384)</f>
        <v>0</v>
      </c>
      <c r="AJ384" s="13">
        <f>IF(検索!K$7=0,AF384,AG384)</f>
        <v>0</v>
      </c>
      <c r="AK384" s="20">
        <f>IF(IF(検索!J$5="00000",AH384,IF(検索!K$4=0,AH384+AI384,AH384*AI384)*IF(AND(検索!K$6=1,検索!J$7&lt;&gt;"00000"),AJ384,1)+IF(AND(検索!K$6=0,検索!J$7&lt;&gt;"00000"),AJ384,0))&gt;0,MAX($AK$2:AK383)+1,0)</f>
        <v>0</v>
      </c>
    </row>
    <row r="385" spans="1:37" ht="12.6" customHeight="1" x14ac:dyDescent="0.15">
      <c r="A385" s="9">
        <v>3979</v>
      </c>
      <c r="B385" s="2" t="s">
        <v>1375</v>
      </c>
      <c r="C385" s="2" t="s">
        <v>1376</v>
      </c>
      <c r="D385" s="2" t="s">
        <v>1206</v>
      </c>
      <c r="E385" s="10" t="s">
        <v>95</v>
      </c>
      <c r="F385" s="11" t="s">
        <v>1377</v>
      </c>
      <c r="G385" s="2">
        <v>384</v>
      </c>
      <c r="H385" s="153">
        <f t="shared" si="25"/>
        <v>650000</v>
      </c>
      <c r="I385" s="23"/>
      <c r="J385" s="158">
        <f>IFERROR(INDEX(単価!D$3:G$16,MATCH(D385,単価!B$3:B$16,0),1+((I385&gt;29)+(I385&gt;59)+(I385&gt;89))*INDEX(単価!A:A,MATCH(D385,単価!B:B,0))),0)</f>
        <v>50000</v>
      </c>
      <c r="K385" s="153" t="str">
        <f>IFERROR(INDEX(単価!C:C,MATCH(D385,単価!B:B,0))&amp;IF(INDEX(単価!A:A,MATCH(D385,単価!B:B,0))=1,"（"&amp;INDEX(単価!D$2:G$2,1,1+(I385&gt;29)+(I385&gt;59)+(I385&gt;89))&amp;"）",""),D385)</f>
        <v>共同生活援助</v>
      </c>
      <c r="L385" s="2">
        <f t="shared" ca="1" si="26"/>
        <v>3941</v>
      </c>
      <c r="M385" s="14">
        <f>IF(OR(ISERROR(FIND(DBCS(検索!C$3),DBCS(B385))),検索!C$3=""),0,1)</f>
        <v>0</v>
      </c>
      <c r="N385" s="15">
        <f>IF(OR(ISERROR(FIND(DBCS(検索!D$3),DBCS(C385))),検索!D$3=""),0,1)</f>
        <v>0</v>
      </c>
      <c r="O385" s="15">
        <f>IF(OR(ISERROR(FIND(検索!E$3,D385)),検索!E$3=""),0,1)</f>
        <v>0</v>
      </c>
      <c r="P385" s="13">
        <f>IF(OR(ISERROR(FIND(検索!F$3,E385)),検索!F$3=""),0,1)</f>
        <v>0</v>
      </c>
      <c r="Q385" s="13">
        <f>IF(OR(ISERROR(FIND(検索!G$3,F385)),検索!G$3=""),0,1)</f>
        <v>0</v>
      </c>
      <c r="R385" s="13">
        <f>IF(OR(検索!J$3="00000",M385&amp;N385&amp;O385&amp;P385&amp;Q385&lt;&gt;検索!J$3),0,1)</f>
        <v>0</v>
      </c>
      <c r="S385" s="13">
        <f t="shared" si="27"/>
        <v>0</v>
      </c>
      <c r="T385" s="14">
        <f>IF(OR(ISERROR(FIND(DBCS(検索!C$5),DBCS(B385))),検索!C$5=""),0,1)</f>
        <v>0</v>
      </c>
      <c r="U385" s="15">
        <f>IF(OR(ISERROR(FIND(DBCS(検索!D$5),DBCS(C385))),検索!D$5=""),0,1)</f>
        <v>0</v>
      </c>
      <c r="V385" s="15">
        <f>IF(OR(ISERROR(FIND(検索!E$5,D385)),検索!E$5=""),0,1)</f>
        <v>0</v>
      </c>
      <c r="W385" s="15">
        <f>IF(OR(ISERROR(FIND(検索!F$5,E385)),検索!F$5=""),0,1)</f>
        <v>0</v>
      </c>
      <c r="X385" s="15">
        <f>IF(OR(ISERROR(FIND(検索!G$5,F385)),検索!G$5=""),0,1)</f>
        <v>0</v>
      </c>
      <c r="Y385" s="13">
        <f>IF(OR(検索!J$5="00000",T385&amp;U385&amp;V385&amp;W385&amp;X385&lt;&gt;検索!J$5),0,1)</f>
        <v>0</v>
      </c>
      <c r="Z385" s="16">
        <f t="shared" si="28"/>
        <v>0</v>
      </c>
      <c r="AA385" s="13">
        <f>IF(OR(ISERROR(FIND(DBCS(検索!C$7),DBCS(B385))),検索!C$7=""),0,1)</f>
        <v>0</v>
      </c>
      <c r="AB385" s="13">
        <f>IF(OR(ISERROR(FIND(DBCS(検索!D$7),DBCS(C385))),検索!D$7=""),0,1)</f>
        <v>0</v>
      </c>
      <c r="AC385" s="13">
        <f>IF(OR(ISERROR(FIND(検索!E$7,D385)),検索!E$7=""),0,1)</f>
        <v>0</v>
      </c>
      <c r="AD385" s="13">
        <f>IF(OR(ISERROR(FIND(検索!F$7,E385)),検索!F$7=""),0,1)</f>
        <v>0</v>
      </c>
      <c r="AE385" s="13">
        <f>IF(OR(ISERROR(FIND(検索!G$7,F385)),検索!G$7=""),0,1)</f>
        <v>0</v>
      </c>
      <c r="AF385" s="15">
        <f>IF(OR(検索!J$7="00000",AA385&amp;AB385&amp;AC385&amp;AD385&amp;AE385&lt;&gt;検索!J$7),0,1)</f>
        <v>0</v>
      </c>
      <c r="AG385" s="16">
        <f t="shared" si="29"/>
        <v>0</v>
      </c>
      <c r="AH385" s="13">
        <f>IF(検索!K$3=0,R385,S385)</f>
        <v>0</v>
      </c>
      <c r="AI385" s="13">
        <f>IF(検索!K$5=0,Y385,Z385)</f>
        <v>0</v>
      </c>
      <c r="AJ385" s="13">
        <f>IF(検索!K$7=0,AF385,AG385)</f>
        <v>0</v>
      </c>
      <c r="AK385" s="20">
        <f>IF(IF(検索!J$5="00000",AH385,IF(検索!K$4=0,AH385+AI385,AH385*AI385)*IF(AND(検索!K$6=1,検索!J$7&lt;&gt;"00000"),AJ385,1)+IF(AND(検索!K$6=0,検索!J$7&lt;&gt;"00000"),AJ385,0))&gt;0,MAX($AK$2:AK384)+1,0)</f>
        <v>0</v>
      </c>
    </row>
    <row r="386" spans="1:37" ht="12.6" customHeight="1" x14ac:dyDescent="0.15">
      <c r="A386" s="9">
        <v>3984</v>
      </c>
      <c r="B386" s="2" t="s">
        <v>1375</v>
      </c>
      <c r="C386" s="2" t="s">
        <v>1378</v>
      </c>
      <c r="D386" s="2" t="s">
        <v>1206</v>
      </c>
      <c r="E386" s="10" t="s">
        <v>95</v>
      </c>
      <c r="F386" s="11" t="s">
        <v>1377</v>
      </c>
      <c r="G386" s="2">
        <v>385</v>
      </c>
      <c r="H386" s="153">
        <f t="shared" ref="H386:H449" si="30">SUMIF(B$2:B$1177,B386,J$2:J$1177)</f>
        <v>650000</v>
      </c>
      <c r="I386" s="23"/>
      <c r="J386" s="158">
        <f>IFERROR(INDEX(単価!D$3:G$16,MATCH(D386,単価!B$3:B$16,0),1+((I386&gt;29)+(I386&gt;59)+(I386&gt;89))*INDEX(単価!A:A,MATCH(D386,単価!B:B,0))),0)</f>
        <v>50000</v>
      </c>
      <c r="K386" s="153" t="str">
        <f>IFERROR(INDEX(単価!C:C,MATCH(D386,単価!B:B,0))&amp;IF(INDEX(単価!A:A,MATCH(D386,単価!B:B,0))=1,"（"&amp;INDEX(単価!D$2:G$2,1,1+(I386&gt;29)+(I386&gt;59)+(I386&gt;89))&amp;"）",""),D386)</f>
        <v>共同生活援助</v>
      </c>
      <c r="L386" s="2">
        <f t="shared" ca="1" si="26"/>
        <v>3951</v>
      </c>
      <c r="M386" s="14">
        <f>IF(OR(ISERROR(FIND(DBCS(検索!C$3),DBCS(B386))),検索!C$3=""),0,1)</f>
        <v>0</v>
      </c>
      <c r="N386" s="15">
        <f>IF(OR(ISERROR(FIND(DBCS(検索!D$3),DBCS(C386))),検索!D$3=""),0,1)</f>
        <v>0</v>
      </c>
      <c r="O386" s="15">
        <f>IF(OR(ISERROR(FIND(検索!E$3,D386)),検索!E$3=""),0,1)</f>
        <v>0</v>
      </c>
      <c r="P386" s="13">
        <f>IF(OR(ISERROR(FIND(検索!F$3,E386)),検索!F$3=""),0,1)</f>
        <v>0</v>
      </c>
      <c r="Q386" s="13">
        <f>IF(OR(ISERROR(FIND(検索!G$3,F386)),検索!G$3=""),0,1)</f>
        <v>0</v>
      </c>
      <c r="R386" s="13">
        <f>IF(OR(検索!J$3="00000",M386&amp;N386&amp;O386&amp;P386&amp;Q386&lt;&gt;検索!J$3),0,1)</f>
        <v>0</v>
      </c>
      <c r="S386" s="13">
        <f t="shared" si="27"/>
        <v>0</v>
      </c>
      <c r="T386" s="14">
        <f>IF(OR(ISERROR(FIND(DBCS(検索!C$5),DBCS(B386))),検索!C$5=""),0,1)</f>
        <v>0</v>
      </c>
      <c r="U386" s="15">
        <f>IF(OR(ISERROR(FIND(DBCS(検索!D$5),DBCS(C386))),検索!D$5=""),0,1)</f>
        <v>0</v>
      </c>
      <c r="V386" s="15">
        <f>IF(OR(ISERROR(FIND(検索!E$5,D386)),検索!E$5=""),0,1)</f>
        <v>0</v>
      </c>
      <c r="W386" s="15">
        <f>IF(OR(ISERROR(FIND(検索!F$5,E386)),検索!F$5=""),0,1)</f>
        <v>0</v>
      </c>
      <c r="X386" s="15">
        <f>IF(OR(ISERROR(FIND(検索!G$5,F386)),検索!G$5=""),0,1)</f>
        <v>0</v>
      </c>
      <c r="Y386" s="13">
        <f>IF(OR(検索!J$5="00000",T386&amp;U386&amp;V386&amp;W386&amp;X386&lt;&gt;検索!J$5),0,1)</f>
        <v>0</v>
      </c>
      <c r="Z386" s="16">
        <f t="shared" si="28"/>
        <v>0</v>
      </c>
      <c r="AA386" s="13">
        <f>IF(OR(ISERROR(FIND(DBCS(検索!C$7),DBCS(B386))),検索!C$7=""),0,1)</f>
        <v>0</v>
      </c>
      <c r="AB386" s="13">
        <f>IF(OR(ISERROR(FIND(DBCS(検索!D$7),DBCS(C386))),検索!D$7=""),0,1)</f>
        <v>0</v>
      </c>
      <c r="AC386" s="13">
        <f>IF(OR(ISERROR(FIND(検索!E$7,D386)),検索!E$7=""),0,1)</f>
        <v>0</v>
      </c>
      <c r="AD386" s="13">
        <f>IF(OR(ISERROR(FIND(検索!F$7,E386)),検索!F$7=""),0,1)</f>
        <v>0</v>
      </c>
      <c r="AE386" s="13">
        <f>IF(OR(ISERROR(FIND(検索!G$7,F386)),検索!G$7=""),0,1)</f>
        <v>0</v>
      </c>
      <c r="AF386" s="15">
        <f>IF(OR(検索!J$7="00000",AA386&amp;AB386&amp;AC386&amp;AD386&amp;AE386&lt;&gt;検索!J$7),0,1)</f>
        <v>0</v>
      </c>
      <c r="AG386" s="16">
        <f t="shared" si="29"/>
        <v>0</v>
      </c>
      <c r="AH386" s="13">
        <f>IF(検索!K$3=0,R386,S386)</f>
        <v>0</v>
      </c>
      <c r="AI386" s="13">
        <f>IF(検索!K$5=0,Y386,Z386)</f>
        <v>0</v>
      </c>
      <c r="AJ386" s="13">
        <f>IF(検索!K$7=0,AF386,AG386)</f>
        <v>0</v>
      </c>
      <c r="AK386" s="20">
        <f>IF(IF(検索!J$5="00000",AH386,IF(検索!K$4=0,AH386+AI386,AH386*AI386)*IF(AND(検索!K$6=1,検索!J$7&lt;&gt;"00000"),AJ386,1)+IF(AND(検索!K$6=0,検索!J$7&lt;&gt;"00000"),AJ386,0))&gt;0,MAX($AK$2:AK385)+1,0)</f>
        <v>0</v>
      </c>
    </row>
    <row r="387" spans="1:37" ht="12.6" customHeight="1" x14ac:dyDescent="0.15">
      <c r="A387" s="9">
        <v>3990</v>
      </c>
      <c r="B387" s="2" t="s">
        <v>1375</v>
      </c>
      <c r="C387" s="2" t="s">
        <v>1379</v>
      </c>
      <c r="D387" s="2" t="s">
        <v>1206</v>
      </c>
      <c r="E387" s="10" t="s">
        <v>95</v>
      </c>
      <c r="F387" s="11" t="s">
        <v>1377</v>
      </c>
      <c r="G387" s="2">
        <v>386</v>
      </c>
      <c r="H387" s="153">
        <f t="shared" si="30"/>
        <v>650000</v>
      </c>
      <c r="I387" s="23"/>
      <c r="J387" s="158">
        <f>IFERROR(INDEX(単価!D$3:G$16,MATCH(D387,単価!B$3:B$16,0),1+((I387&gt;29)+(I387&gt;59)+(I387&gt;89))*INDEX(単価!A:A,MATCH(D387,単価!B:B,0))),0)</f>
        <v>50000</v>
      </c>
      <c r="K387" s="153" t="str">
        <f>IFERROR(INDEX(単価!C:C,MATCH(D387,単価!B:B,0))&amp;IF(INDEX(単価!A:A,MATCH(D387,単価!B:B,0))=1,"（"&amp;INDEX(単価!D$2:G$2,1,1+(I387&gt;29)+(I387&gt;59)+(I387&gt;89))&amp;"）",""),D387)</f>
        <v>共同生活援助</v>
      </c>
      <c r="L387" s="2">
        <f t="shared" ref="L387:L450" ca="1" si="31">(G387+10)*10+INT(RAND()*10)</f>
        <v>3962</v>
      </c>
      <c r="M387" s="14">
        <f>IF(OR(ISERROR(FIND(DBCS(検索!C$3),DBCS(B387))),検索!C$3=""),0,1)</f>
        <v>0</v>
      </c>
      <c r="N387" s="15">
        <f>IF(OR(ISERROR(FIND(DBCS(検索!D$3),DBCS(C387))),検索!D$3=""),0,1)</f>
        <v>0</v>
      </c>
      <c r="O387" s="15">
        <f>IF(OR(ISERROR(FIND(検索!E$3,D387)),検索!E$3=""),0,1)</f>
        <v>0</v>
      </c>
      <c r="P387" s="13">
        <f>IF(OR(ISERROR(FIND(検索!F$3,E387)),検索!F$3=""),0,1)</f>
        <v>0</v>
      </c>
      <c r="Q387" s="13">
        <f>IF(OR(ISERROR(FIND(検索!G$3,F387)),検索!G$3=""),0,1)</f>
        <v>0</v>
      </c>
      <c r="R387" s="13">
        <f>IF(OR(検索!J$3="00000",M387&amp;N387&amp;O387&amp;P387&amp;Q387&lt;&gt;検索!J$3),0,1)</f>
        <v>0</v>
      </c>
      <c r="S387" s="13">
        <f t="shared" ref="S387:S404" si="32">IF(SUM(M387:Q387)=0,0,1)</f>
        <v>0</v>
      </c>
      <c r="T387" s="14">
        <f>IF(OR(ISERROR(FIND(DBCS(検索!C$5),DBCS(B387))),検索!C$5=""),0,1)</f>
        <v>0</v>
      </c>
      <c r="U387" s="15">
        <f>IF(OR(ISERROR(FIND(DBCS(検索!D$5),DBCS(C387))),検索!D$5=""),0,1)</f>
        <v>0</v>
      </c>
      <c r="V387" s="15">
        <f>IF(OR(ISERROR(FIND(検索!E$5,D387)),検索!E$5=""),0,1)</f>
        <v>0</v>
      </c>
      <c r="W387" s="15">
        <f>IF(OR(ISERROR(FIND(検索!F$5,E387)),検索!F$5=""),0,1)</f>
        <v>0</v>
      </c>
      <c r="X387" s="15">
        <f>IF(OR(ISERROR(FIND(検索!G$5,F387)),検索!G$5=""),0,1)</f>
        <v>0</v>
      </c>
      <c r="Y387" s="13">
        <f>IF(OR(検索!J$5="00000",T387&amp;U387&amp;V387&amp;W387&amp;X387&lt;&gt;検索!J$5),0,1)</f>
        <v>0</v>
      </c>
      <c r="Z387" s="16">
        <f t="shared" ref="Z387:Z404" si="33">IF(SUM(T387:X387)=0,0,1)</f>
        <v>0</v>
      </c>
      <c r="AA387" s="13">
        <f>IF(OR(ISERROR(FIND(DBCS(検索!C$7),DBCS(B387))),検索!C$7=""),0,1)</f>
        <v>0</v>
      </c>
      <c r="AB387" s="13">
        <f>IF(OR(ISERROR(FIND(DBCS(検索!D$7),DBCS(C387))),検索!D$7=""),0,1)</f>
        <v>0</v>
      </c>
      <c r="AC387" s="13">
        <f>IF(OR(ISERROR(FIND(検索!E$7,D387)),検索!E$7=""),0,1)</f>
        <v>0</v>
      </c>
      <c r="AD387" s="13">
        <f>IF(OR(ISERROR(FIND(検索!F$7,E387)),検索!F$7=""),0,1)</f>
        <v>0</v>
      </c>
      <c r="AE387" s="13">
        <f>IF(OR(ISERROR(FIND(検索!G$7,F387)),検索!G$7=""),0,1)</f>
        <v>0</v>
      </c>
      <c r="AF387" s="15">
        <f>IF(OR(検索!J$7="00000",AA387&amp;AB387&amp;AC387&amp;AD387&amp;AE387&lt;&gt;検索!J$7),0,1)</f>
        <v>0</v>
      </c>
      <c r="AG387" s="16">
        <f t="shared" ref="AG387:AG404" si="34">IF(SUM(AA387:AE387)=0,0,1)</f>
        <v>0</v>
      </c>
      <c r="AH387" s="13">
        <f>IF(検索!K$3=0,R387,S387)</f>
        <v>0</v>
      </c>
      <c r="AI387" s="13">
        <f>IF(検索!K$5=0,Y387,Z387)</f>
        <v>0</v>
      </c>
      <c r="AJ387" s="13">
        <f>IF(検索!K$7=0,AF387,AG387)</f>
        <v>0</v>
      </c>
      <c r="AK387" s="20">
        <f>IF(IF(検索!J$5="00000",AH387,IF(検索!K$4=0,AH387+AI387,AH387*AI387)*IF(AND(検索!K$6=1,検索!J$7&lt;&gt;"00000"),AJ387,1)+IF(AND(検索!K$6=0,検索!J$7&lt;&gt;"00000"),AJ387,0))&gt;0,MAX($AK$2:AK386)+1,0)</f>
        <v>0</v>
      </c>
    </row>
    <row r="388" spans="1:37" ht="12.6" customHeight="1" x14ac:dyDescent="0.15">
      <c r="A388" s="9">
        <v>4003</v>
      </c>
      <c r="B388" s="2" t="s">
        <v>1375</v>
      </c>
      <c r="C388" s="2" t="s">
        <v>1380</v>
      </c>
      <c r="D388" s="2" t="s">
        <v>1206</v>
      </c>
      <c r="E388" s="10" t="s">
        <v>95</v>
      </c>
      <c r="F388" s="11" t="s">
        <v>1377</v>
      </c>
      <c r="G388" s="2">
        <v>387</v>
      </c>
      <c r="H388" s="153">
        <f t="shared" si="30"/>
        <v>650000</v>
      </c>
      <c r="I388" s="23"/>
      <c r="J388" s="158">
        <f>IFERROR(INDEX(単価!D$3:G$16,MATCH(D388,単価!B$3:B$16,0),1+((I388&gt;29)+(I388&gt;59)+(I388&gt;89))*INDEX(単価!A:A,MATCH(D388,単価!B:B,0))),0)</f>
        <v>50000</v>
      </c>
      <c r="K388" s="153" t="str">
        <f>IFERROR(INDEX(単価!C:C,MATCH(D388,単価!B:B,0))&amp;IF(INDEX(単価!A:A,MATCH(D388,単価!B:B,0))=1,"（"&amp;INDEX(単価!D$2:G$2,1,1+(I388&gt;29)+(I388&gt;59)+(I388&gt;89))&amp;"）",""),D388)</f>
        <v>共同生活援助</v>
      </c>
      <c r="L388" s="2">
        <f t="shared" ca="1" si="31"/>
        <v>3973</v>
      </c>
      <c r="M388" s="14">
        <f>IF(OR(ISERROR(FIND(DBCS(検索!C$3),DBCS(B388))),検索!C$3=""),0,1)</f>
        <v>0</v>
      </c>
      <c r="N388" s="15">
        <f>IF(OR(ISERROR(FIND(DBCS(検索!D$3),DBCS(C388))),検索!D$3=""),0,1)</f>
        <v>0</v>
      </c>
      <c r="O388" s="15">
        <f>IF(OR(ISERROR(FIND(検索!E$3,D388)),検索!E$3=""),0,1)</f>
        <v>0</v>
      </c>
      <c r="P388" s="13">
        <f>IF(OR(ISERROR(FIND(検索!F$3,E388)),検索!F$3=""),0,1)</f>
        <v>0</v>
      </c>
      <c r="Q388" s="13">
        <f>IF(OR(ISERROR(FIND(検索!G$3,F388)),検索!G$3=""),0,1)</f>
        <v>0</v>
      </c>
      <c r="R388" s="13">
        <f>IF(OR(検索!J$3="00000",M388&amp;N388&amp;O388&amp;P388&amp;Q388&lt;&gt;検索!J$3),0,1)</f>
        <v>0</v>
      </c>
      <c r="S388" s="13">
        <f t="shared" si="32"/>
        <v>0</v>
      </c>
      <c r="T388" s="14">
        <f>IF(OR(ISERROR(FIND(DBCS(検索!C$5),DBCS(B388))),検索!C$5=""),0,1)</f>
        <v>0</v>
      </c>
      <c r="U388" s="15">
        <f>IF(OR(ISERROR(FIND(DBCS(検索!D$5),DBCS(C388))),検索!D$5=""),0,1)</f>
        <v>0</v>
      </c>
      <c r="V388" s="15">
        <f>IF(OR(ISERROR(FIND(検索!E$5,D388)),検索!E$5=""),0,1)</f>
        <v>0</v>
      </c>
      <c r="W388" s="15">
        <f>IF(OR(ISERROR(FIND(検索!F$5,E388)),検索!F$5=""),0,1)</f>
        <v>0</v>
      </c>
      <c r="X388" s="15">
        <f>IF(OR(ISERROR(FIND(検索!G$5,F388)),検索!G$5=""),0,1)</f>
        <v>0</v>
      </c>
      <c r="Y388" s="13">
        <f>IF(OR(検索!J$5="00000",T388&amp;U388&amp;V388&amp;W388&amp;X388&lt;&gt;検索!J$5),0,1)</f>
        <v>0</v>
      </c>
      <c r="Z388" s="16">
        <f t="shared" si="33"/>
        <v>0</v>
      </c>
      <c r="AA388" s="13">
        <f>IF(OR(ISERROR(FIND(DBCS(検索!C$7),DBCS(B388))),検索!C$7=""),0,1)</f>
        <v>0</v>
      </c>
      <c r="AB388" s="13">
        <f>IF(OR(ISERROR(FIND(DBCS(検索!D$7),DBCS(C388))),検索!D$7=""),0,1)</f>
        <v>0</v>
      </c>
      <c r="AC388" s="13">
        <f>IF(OR(ISERROR(FIND(検索!E$7,D388)),検索!E$7=""),0,1)</f>
        <v>0</v>
      </c>
      <c r="AD388" s="13">
        <f>IF(OR(ISERROR(FIND(検索!F$7,E388)),検索!F$7=""),0,1)</f>
        <v>0</v>
      </c>
      <c r="AE388" s="13">
        <f>IF(OR(ISERROR(FIND(検索!G$7,F388)),検索!G$7=""),0,1)</f>
        <v>0</v>
      </c>
      <c r="AF388" s="15">
        <f>IF(OR(検索!J$7="00000",AA388&amp;AB388&amp;AC388&amp;AD388&amp;AE388&lt;&gt;検索!J$7),0,1)</f>
        <v>0</v>
      </c>
      <c r="AG388" s="16">
        <f t="shared" si="34"/>
        <v>0</v>
      </c>
      <c r="AH388" s="13">
        <f>IF(検索!K$3=0,R388,S388)</f>
        <v>0</v>
      </c>
      <c r="AI388" s="13">
        <f>IF(検索!K$5=0,Y388,Z388)</f>
        <v>0</v>
      </c>
      <c r="AJ388" s="13">
        <f>IF(検索!K$7=0,AF388,AG388)</f>
        <v>0</v>
      </c>
      <c r="AK388" s="20">
        <f>IF(IF(検索!J$5="00000",AH388,IF(検索!K$4=0,AH388+AI388,AH388*AI388)*IF(AND(検索!K$6=1,検索!J$7&lt;&gt;"00000"),AJ388,1)+IF(AND(検索!K$6=0,検索!J$7&lt;&gt;"00000"),AJ388,0))&gt;0,MAX($AK$2:AK387)+1,0)</f>
        <v>0</v>
      </c>
    </row>
    <row r="389" spans="1:37" ht="12.6" customHeight="1" x14ac:dyDescent="0.15">
      <c r="A389" s="9">
        <v>4018</v>
      </c>
      <c r="B389" s="2" t="s">
        <v>1375</v>
      </c>
      <c r="C389" s="2" t="s">
        <v>1381</v>
      </c>
      <c r="D389" s="2" t="s">
        <v>1206</v>
      </c>
      <c r="E389" s="10" t="s">
        <v>95</v>
      </c>
      <c r="F389" s="11" t="s">
        <v>1377</v>
      </c>
      <c r="G389" s="2">
        <v>388</v>
      </c>
      <c r="H389" s="153">
        <f t="shared" si="30"/>
        <v>650000</v>
      </c>
      <c r="I389" s="23"/>
      <c r="J389" s="158">
        <f>IFERROR(INDEX(単価!D$3:G$16,MATCH(D389,単価!B$3:B$16,0),1+((I389&gt;29)+(I389&gt;59)+(I389&gt;89))*INDEX(単価!A:A,MATCH(D389,単価!B:B,0))),0)</f>
        <v>50000</v>
      </c>
      <c r="K389" s="153" t="str">
        <f>IFERROR(INDEX(単価!C:C,MATCH(D389,単価!B:B,0))&amp;IF(INDEX(単価!A:A,MATCH(D389,単価!B:B,0))=1,"（"&amp;INDEX(単価!D$2:G$2,1,1+(I389&gt;29)+(I389&gt;59)+(I389&gt;89))&amp;"）",""),D389)</f>
        <v>共同生活援助</v>
      </c>
      <c r="L389" s="2">
        <f t="shared" ca="1" si="31"/>
        <v>3980</v>
      </c>
      <c r="M389" s="14">
        <f>IF(OR(ISERROR(FIND(DBCS(検索!C$3),DBCS(B389))),検索!C$3=""),0,1)</f>
        <v>0</v>
      </c>
      <c r="N389" s="15">
        <f>IF(OR(ISERROR(FIND(DBCS(検索!D$3),DBCS(C389))),検索!D$3=""),0,1)</f>
        <v>0</v>
      </c>
      <c r="O389" s="15">
        <f>IF(OR(ISERROR(FIND(検索!E$3,D389)),検索!E$3=""),0,1)</f>
        <v>0</v>
      </c>
      <c r="P389" s="13">
        <f>IF(OR(ISERROR(FIND(検索!F$3,E389)),検索!F$3=""),0,1)</f>
        <v>0</v>
      </c>
      <c r="Q389" s="13">
        <f>IF(OR(ISERROR(FIND(検索!G$3,F389)),検索!G$3=""),0,1)</f>
        <v>0</v>
      </c>
      <c r="R389" s="13">
        <f>IF(OR(検索!J$3="00000",M389&amp;N389&amp;O389&amp;P389&amp;Q389&lt;&gt;検索!J$3),0,1)</f>
        <v>0</v>
      </c>
      <c r="S389" s="13">
        <f t="shared" si="32"/>
        <v>0</v>
      </c>
      <c r="T389" s="14">
        <f>IF(OR(ISERROR(FIND(DBCS(検索!C$5),DBCS(B389))),検索!C$5=""),0,1)</f>
        <v>0</v>
      </c>
      <c r="U389" s="15">
        <f>IF(OR(ISERROR(FIND(DBCS(検索!D$5),DBCS(C389))),検索!D$5=""),0,1)</f>
        <v>0</v>
      </c>
      <c r="V389" s="15">
        <f>IF(OR(ISERROR(FIND(検索!E$5,D389)),検索!E$5=""),0,1)</f>
        <v>0</v>
      </c>
      <c r="W389" s="15">
        <f>IF(OR(ISERROR(FIND(検索!F$5,E389)),検索!F$5=""),0,1)</f>
        <v>0</v>
      </c>
      <c r="X389" s="15">
        <f>IF(OR(ISERROR(FIND(検索!G$5,F389)),検索!G$5=""),0,1)</f>
        <v>0</v>
      </c>
      <c r="Y389" s="13">
        <f>IF(OR(検索!J$5="00000",T389&amp;U389&amp;V389&amp;W389&amp;X389&lt;&gt;検索!J$5),0,1)</f>
        <v>0</v>
      </c>
      <c r="Z389" s="16">
        <f t="shared" si="33"/>
        <v>0</v>
      </c>
      <c r="AA389" s="13">
        <f>IF(OR(ISERROR(FIND(DBCS(検索!C$7),DBCS(B389))),検索!C$7=""),0,1)</f>
        <v>0</v>
      </c>
      <c r="AB389" s="13">
        <f>IF(OR(ISERROR(FIND(DBCS(検索!D$7),DBCS(C389))),検索!D$7=""),0,1)</f>
        <v>0</v>
      </c>
      <c r="AC389" s="13">
        <f>IF(OR(ISERROR(FIND(検索!E$7,D389)),検索!E$7=""),0,1)</f>
        <v>0</v>
      </c>
      <c r="AD389" s="13">
        <f>IF(OR(ISERROR(FIND(検索!F$7,E389)),検索!F$7=""),0,1)</f>
        <v>0</v>
      </c>
      <c r="AE389" s="13">
        <f>IF(OR(ISERROR(FIND(検索!G$7,F389)),検索!G$7=""),0,1)</f>
        <v>0</v>
      </c>
      <c r="AF389" s="15">
        <f>IF(OR(検索!J$7="00000",AA389&amp;AB389&amp;AC389&amp;AD389&amp;AE389&lt;&gt;検索!J$7),0,1)</f>
        <v>0</v>
      </c>
      <c r="AG389" s="16">
        <f t="shared" si="34"/>
        <v>0</v>
      </c>
      <c r="AH389" s="13">
        <f>IF(検索!K$3=0,R389,S389)</f>
        <v>0</v>
      </c>
      <c r="AI389" s="13">
        <f>IF(検索!K$5=0,Y389,Z389)</f>
        <v>0</v>
      </c>
      <c r="AJ389" s="13">
        <f>IF(検索!K$7=0,AF389,AG389)</f>
        <v>0</v>
      </c>
      <c r="AK389" s="20">
        <f>IF(IF(検索!J$5="00000",AH389,IF(検索!K$4=0,AH389+AI389,AH389*AI389)*IF(AND(検索!K$6=1,検索!J$7&lt;&gt;"00000"),AJ389,1)+IF(AND(検索!K$6=0,検索!J$7&lt;&gt;"00000"),AJ389,0))&gt;0,MAX($AK$2:AK388)+1,0)</f>
        <v>0</v>
      </c>
    </row>
    <row r="390" spans="1:37" ht="12.6" customHeight="1" x14ac:dyDescent="0.15">
      <c r="A390" s="9">
        <v>4025</v>
      </c>
      <c r="B390" s="2" t="s">
        <v>1375</v>
      </c>
      <c r="C390" s="2" t="s">
        <v>1382</v>
      </c>
      <c r="D390" s="2" t="s">
        <v>1206</v>
      </c>
      <c r="E390" s="10" t="s">
        <v>95</v>
      </c>
      <c r="F390" s="11" t="s">
        <v>1377</v>
      </c>
      <c r="G390" s="2">
        <v>389</v>
      </c>
      <c r="H390" s="153">
        <f t="shared" si="30"/>
        <v>650000</v>
      </c>
      <c r="I390" s="23"/>
      <c r="J390" s="158">
        <f>IFERROR(INDEX(単価!D$3:G$16,MATCH(D390,単価!B$3:B$16,0),1+((I390&gt;29)+(I390&gt;59)+(I390&gt;89))*INDEX(単価!A:A,MATCH(D390,単価!B:B,0))),0)</f>
        <v>50000</v>
      </c>
      <c r="K390" s="153" t="str">
        <f>IFERROR(INDEX(単価!C:C,MATCH(D390,単価!B:B,0))&amp;IF(INDEX(単価!A:A,MATCH(D390,単価!B:B,0))=1,"（"&amp;INDEX(単価!D$2:G$2,1,1+(I390&gt;29)+(I390&gt;59)+(I390&gt;89))&amp;"）",""),D390)</f>
        <v>共同生活援助</v>
      </c>
      <c r="L390" s="2">
        <f t="shared" ca="1" si="31"/>
        <v>3993</v>
      </c>
      <c r="M390" s="14">
        <f>IF(OR(ISERROR(FIND(DBCS(検索!C$3),DBCS(B390))),検索!C$3=""),0,1)</f>
        <v>0</v>
      </c>
      <c r="N390" s="15">
        <f>IF(OR(ISERROR(FIND(DBCS(検索!D$3),DBCS(C390))),検索!D$3=""),0,1)</f>
        <v>0</v>
      </c>
      <c r="O390" s="15">
        <f>IF(OR(ISERROR(FIND(検索!E$3,D390)),検索!E$3=""),0,1)</f>
        <v>0</v>
      </c>
      <c r="P390" s="13">
        <f>IF(OR(ISERROR(FIND(検索!F$3,E390)),検索!F$3=""),0,1)</f>
        <v>0</v>
      </c>
      <c r="Q390" s="13">
        <f>IF(OR(ISERROR(FIND(検索!G$3,F390)),検索!G$3=""),0,1)</f>
        <v>0</v>
      </c>
      <c r="R390" s="13">
        <f>IF(OR(検索!J$3="00000",M390&amp;N390&amp;O390&amp;P390&amp;Q390&lt;&gt;検索!J$3),0,1)</f>
        <v>0</v>
      </c>
      <c r="S390" s="13">
        <f t="shared" si="32"/>
        <v>0</v>
      </c>
      <c r="T390" s="14">
        <f>IF(OR(ISERROR(FIND(DBCS(検索!C$5),DBCS(B390))),検索!C$5=""),0,1)</f>
        <v>0</v>
      </c>
      <c r="U390" s="15">
        <f>IF(OR(ISERROR(FIND(DBCS(検索!D$5),DBCS(C390))),検索!D$5=""),0,1)</f>
        <v>0</v>
      </c>
      <c r="V390" s="15">
        <f>IF(OR(ISERROR(FIND(検索!E$5,D390)),検索!E$5=""),0,1)</f>
        <v>0</v>
      </c>
      <c r="W390" s="15">
        <f>IF(OR(ISERROR(FIND(検索!F$5,E390)),検索!F$5=""),0,1)</f>
        <v>0</v>
      </c>
      <c r="X390" s="15">
        <f>IF(OR(ISERROR(FIND(検索!G$5,F390)),検索!G$5=""),0,1)</f>
        <v>0</v>
      </c>
      <c r="Y390" s="13">
        <f>IF(OR(検索!J$5="00000",T390&amp;U390&amp;V390&amp;W390&amp;X390&lt;&gt;検索!J$5),0,1)</f>
        <v>0</v>
      </c>
      <c r="Z390" s="16">
        <f t="shared" si="33"/>
        <v>0</v>
      </c>
      <c r="AA390" s="13">
        <f>IF(OR(ISERROR(FIND(DBCS(検索!C$7),DBCS(B390))),検索!C$7=""),0,1)</f>
        <v>0</v>
      </c>
      <c r="AB390" s="13">
        <f>IF(OR(ISERROR(FIND(DBCS(検索!D$7),DBCS(C390))),検索!D$7=""),0,1)</f>
        <v>0</v>
      </c>
      <c r="AC390" s="13">
        <f>IF(OR(ISERROR(FIND(検索!E$7,D390)),検索!E$7=""),0,1)</f>
        <v>0</v>
      </c>
      <c r="AD390" s="13">
        <f>IF(OR(ISERROR(FIND(検索!F$7,E390)),検索!F$7=""),0,1)</f>
        <v>0</v>
      </c>
      <c r="AE390" s="13">
        <f>IF(OR(ISERROR(FIND(検索!G$7,F390)),検索!G$7=""),0,1)</f>
        <v>0</v>
      </c>
      <c r="AF390" s="15">
        <f>IF(OR(検索!J$7="00000",AA390&amp;AB390&amp;AC390&amp;AD390&amp;AE390&lt;&gt;検索!J$7),0,1)</f>
        <v>0</v>
      </c>
      <c r="AG390" s="16">
        <f t="shared" si="34"/>
        <v>0</v>
      </c>
      <c r="AH390" s="13">
        <f>IF(検索!K$3=0,R390,S390)</f>
        <v>0</v>
      </c>
      <c r="AI390" s="13">
        <f>IF(検索!K$5=0,Y390,Z390)</f>
        <v>0</v>
      </c>
      <c r="AJ390" s="13">
        <f>IF(検索!K$7=0,AF390,AG390)</f>
        <v>0</v>
      </c>
      <c r="AK390" s="20">
        <f>IF(IF(検索!J$5="00000",AH390,IF(検索!K$4=0,AH390+AI390,AH390*AI390)*IF(AND(検索!K$6=1,検索!J$7&lt;&gt;"00000"),AJ390,1)+IF(AND(検索!K$6=0,検索!J$7&lt;&gt;"00000"),AJ390,0))&gt;0,MAX($AK$2:AK389)+1,0)</f>
        <v>0</v>
      </c>
    </row>
    <row r="391" spans="1:37" ht="12.6" customHeight="1" x14ac:dyDescent="0.15">
      <c r="A391" s="9">
        <v>4032</v>
      </c>
      <c r="B391" s="2" t="s">
        <v>1375</v>
      </c>
      <c r="C391" s="2" t="s">
        <v>1383</v>
      </c>
      <c r="D391" s="2" t="s">
        <v>1206</v>
      </c>
      <c r="E391" s="10" t="s">
        <v>95</v>
      </c>
      <c r="F391" s="11" t="s">
        <v>1377</v>
      </c>
      <c r="G391" s="2">
        <v>390</v>
      </c>
      <c r="H391" s="153">
        <f t="shared" si="30"/>
        <v>650000</v>
      </c>
      <c r="I391" s="23"/>
      <c r="J391" s="158">
        <f>IFERROR(INDEX(単価!D$3:G$16,MATCH(D391,単価!B$3:B$16,0),1+((I391&gt;29)+(I391&gt;59)+(I391&gt;89))*INDEX(単価!A:A,MATCH(D391,単価!B:B,0))),0)</f>
        <v>50000</v>
      </c>
      <c r="K391" s="153" t="str">
        <f>IFERROR(INDEX(単価!C:C,MATCH(D391,単価!B:B,0))&amp;IF(INDEX(単価!A:A,MATCH(D391,単価!B:B,0))=1,"（"&amp;INDEX(単価!D$2:G$2,1,1+(I391&gt;29)+(I391&gt;59)+(I391&gt;89))&amp;"）",""),D391)</f>
        <v>共同生活援助</v>
      </c>
      <c r="L391" s="2">
        <f t="shared" ca="1" si="31"/>
        <v>4005</v>
      </c>
      <c r="M391" s="14">
        <f>IF(OR(ISERROR(FIND(DBCS(検索!C$3),DBCS(B391))),検索!C$3=""),0,1)</f>
        <v>0</v>
      </c>
      <c r="N391" s="15">
        <f>IF(OR(ISERROR(FIND(DBCS(検索!D$3),DBCS(C391))),検索!D$3=""),0,1)</f>
        <v>0</v>
      </c>
      <c r="O391" s="15">
        <f>IF(OR(ISERROR(FIND(検索!E$3,D391)),検索!E$3=""),0,1)</f>
        <v>0</v>
      </c>
      <c r="P391" s="13">
        <f>IF(OR(ISERROR(FIND(検索!F$3,E391)),検索!F$3=""),0,1)</f>
        <v>0</v>
      </c>
      <c r="Q391" s="13">
        <f>IF(OR(ISERROR(FIND(検索!G$3,F391)),検索!G$3=""),0,1)</f>
        <v>0</v>
      </c>
      <c r="R391" s="13">
        <f>IF(OR(検索!J$3="00000",M391&amp;N391&amp;O391&amp;P391&amp;Q391&lt;&gt;検索!J$3),0,1)</f>
        <v>0</v>
      </c>
      <c r="S391" s="13">
        <f t="shared" si="32"/>
        <v>0</v>
      </c>
      <c r="T391" s="14">
        <f>IF(OR(ISERROR(FIND(DBCS(検索!C$5),DBCS(B391))),検索!C$5=""),0,1)</f>
        <v>0</v>
      </c>
      <c r="U391" s="15">
        <f>IF(OR(ISERROR(FIND(DBCS(検索!D$5),DBCS(C391))),検索!D$5=""),0,1)</f>
        <v>0</v>
      </c>
      <c r="V391" s="15">
        <f>IF(OR(ISERROR(FIND(検索!E$5,D391)),検索!E$5=""),0,1)</f>
        <v>0</v>
      </c>
      <c r="W391" s="15">
        <f>IF(OR(ISERROR(FIND(検索!F$5,E391)),検索!F$5=""),0,1)</f>
        <v>0</v>
      </c>
      <c r="X391" s="15">
        <f>IF(OR(ISERROR(FIND(検索!G$5,F391)),検索!G$5=""),0,1)</f>
        <v>0</v>
      </c>
      <c r="Y391" s="13">
        <f>IF(OR(検索!J$5="00000",T391&amp;U391&amp;V391&amp;W391&amp;X391&lt;&gt;検索!J$5),0,1)</f>
        <v>0</v>
      </c>
      <c r="Z391" s="16">
        <f t="shared" si="33"/>
        <v>0</v>
      </c>
      <c r="AA391" s="13">
        <f>IF(OR(ISERROR(FIND(DBCS(検索!C$7),DBCS(B391))),検索!C$7=""),0,1)</f>
        <v>0</v>
      </c>
      <c r="AB391" s="13">
        <f>IF(OR(ISERROR(FIND(DBCS(検索!D$7),DBCS(C391))),検索!D$7=""),0,1)</f>
        <v>0</v>
      </c>
      <c r="AC391" s="13">
        <f>IF(OR(ISERROR(FIND(検索!E$7,D391)),検索!E$7=""),0,1)</f>
        <v>0</v>
      </c>
      <c r="AD391" s="13">
        <f>IF(OR(ISERROR(FIND(検索!F$7,E391)),検索!F$7=""),0,1)</f>
        <v>0</v>
      </c>
      <c r="AE391" s="13">
        <f>IF(OR(ISERROR(FIND(検索!G$7,F391)),検索!G$7=""),0,1)</f>
        <v>0</v>
      </c>
      <c r="AF391" s="15">
        <f>IF(OR(検索!J$7="00000",AA391&amp;AB391&amp;AC391&amp;AD391&amp;AE391&lt;&gt;検索!J$7),0,1)</f>
        <v>0</v>
      </c>
      <c r="AG391" s="16">
        <f t="shared" si="34"/>
        <v>0</v>
      </c>
      <c r="AH391" s="13">
        <f>IF(検索!K$3=0,R391,S391)</f>
        <v>0</v>
      </c>
      <c r="AI391" s="13">
        <f>IF(検索!K$5=0,Y391,Z391)</f>
        <v>0</v>
      </c>
      <c r="AJ391" s="13">
        <f>IF(検索!K$7=0,AF391,AG391)</f>
        <v>0</v>
      </c>
      <c r="AK391" s="20">
        <f>IF(IF(検索!J$5="00000",AH391,IF(検索!K$4=0,AH391+AI391,AH391*AI391)*IF(AND(検索!K$6=1,検索!J$7&lt;&gt;"00000"),AJ391,1)+IF(AND(検索!K$6=0,検索!J$7&lt;&gt;"00000"),AJ391,0))&gt;0,MAX($AK$2:AK390)+1,0)</f>
        <v>0</v>
      </c>
    </row>
    <row r="392" spans="1:37" ht="12.6" customHeight="1" x14ac:dyDescent="0.15">
      <c r="A392" s="9">
        <v>4041</v>
      </c>
      <c r="B392" s="2" t="s">
        <v>1375</v>
      </c>
      <c r="C392" s="2" t="s">
        <v>1384</v>
      </c>
      <c r="D392" s="2" t="s">
        <v>1206</v>
      </c>
      <c r="E392" s="10" t="s">
        <v>95</v>
      </c>
      <c r="F392" s="11" t="s">
        <v>1377</v>
      </c>
      <c r="G392" s="2">
        <v>391</v>
      </c>
      <c r="H392" s="153">
        <f t="shared" si="30"/>
        <v>650000</v>
      </c>
      <c r="I392" s="23"/>
      <c r="J392" s="158">
        <f>IFERROR(INDEX(単価!D$3:G$16,MATCH(D392,単価!B$3:B$16,0),1+((I392&gt;29)+(I392&gt;59)+(I392&gt;89))*INDEX(単価!A:A,MATCH(D392,単価!B:B,0))),0)</f>
        <v>50000</v>
      </c>
      <c r="K392" s="153" t="str">
        <f>IFERROR(INDEX(単価!C:C,MATCH(D392,単価!B:B,0))&amp;IF(INDEX(単価!A:A,MATCH(D392,単価!B:B,0))=1,"（"&amp;INDEX(単価!D$2:G$2,1,1+(I392&gt;29)+(I392&gt;59)+(I392&gt;89))&amp;"）",""),D392)</f>
        <v>共同生活援助</v>
      </c>
      <c r="L392" s="2">
        <f t="shared" ca="1" si="31"/>
        <v>4018</v>
      </c>
      <c r="M392" s="14">
        <f>IF(OR(ISERROR(FIND(DBCS(検索!C$3),DBCS(B392))),検索!C$3=""),0,1)</f>
        <v>0</v>
      </c>
      <c r="N392" s="15">
        <f>IF(OR(ISERROR(FIND(DBCS(検索!D$3),DBCS(C392))),検索!D$3=""),0,1)</f>
        <v>0</v>
      </c>
      <c r="O392" s="15">
        <f>IF(OR(ISERROR(FIND(検索!E$3,D392)),検索!E$3=""),0,1)</f>
        <v>0</v>
      </c>
      <c r="P392" s="13">
        <f>IF(OR(ISERROR(FIND(検索!F$3,E392)),検索!F$3=""),0,1)</f>
        <v>0</v>
      </c>
      <c r="Q392" s="13">
        <f>IF(OR(ISERROR(FIND(検索!G$3,F392)),検索!G$3=""),0,1)</f>
        <v>0</v>
      </c>
      <c r="R392" s="13">
        <f>IF(OR(検索!J$3="00000",M392&amp;N392&amp;O392&amp;P392&amp;Q392&lt;&gt;検索!J$3),0,1)</f>
        <v>0</v>
      </c>
      <c r="S392" s="13">
        <f t="shared" si="32"/>
        <v>0</v>
      </c>
      <c r="T392" s="14">
        <f>IF(OR(ISERROR(FIND(DBCS(検索!C$5),DBCS(B392))),検索!C$5=""),0,1)</f>
        <v>0</v>
      </c>
      <c r="U392" s="15">
        <f>IF(OR(ISERROR(FIND(DBCS(検索!D$5),DBCS(C392))),検索!D$5=""),0,1)</f>
        <v>0</v>
      </c>
      <c r="V392" s="15">
        <f>IF(OR(ISERROR(FIND(検索!E$5,D392)),検索!E$5=""),0,1)</f>
        <v>0</v>
      </c>
      <c r="W392" s="15">
        <f>IF(OR(ISERROR(FIND(検索!F$5,E392)),検索!F$5=""),0,1)</f>
        <v>0</v>
      </c>
      <c r="X392" s="15">
        <f>IF(OR(ISERROR(FIND(検索!G$5,F392)),検索!G$5=""),0,1)</f>
        <v>0</v>
      </c>
      <c r="Y392" s="13">
        <f>IF(OR(検索!J$5="00000",T392&amp;U392&amp;V392&amp;W392&amp;X392&lt;&gt;検索!J$5),0,1)</f>
        <v>0</v>
      </c>
      <c r="Z392" s="16">
        <f t="shared" si="33"/>
        <v>0</v>
      </c>
      <c r="AA392" s="13">
        <f>IF(OR(ISERROR(FIND(DBCS(検索!C$7),DBCS(B392))),検索!C$7=""),0,1)</f>
        <v>0</v>
      </c>
      <c r="AB392" s="13">
        <f>IF(OR(ISERROR(FIND(DBCS(検索!D$7),DBCS(C392))),検索!D$7=""),0,1)</f>
        <v>0</v>
      </c>
      <c r="AC392" s="13">
        <f>IF(OR(ISERROR(FIND(検索!E$7,D392)),検索!E$7=""),0,1)</f>
        <v>0</v>
      </c>
      <c r="AD392" s="13">
        <f>IF(OR(ISERROR(FIND(検索!F$7,E392)),検索!F$7=""),0,1)</f>
        <v>0</v>
      </c>
      <c r="AE392" s="13">
        <f>IF(OR(ISERROR(FIND(検索!G$7,F392)),検索!G$7=""),0,1)</f>
        <v>0</v>
      </c>
      <c r="AF392" s="15">
        <f>IF(OR(検索!J$7="00000",AA392&amp;AB392&amp;AC392&amp;AD392&amp;AE392&lt;&gt;検索!J$7),0,1)</f>
        <v>0</v>
      </c>
      <c r="AG392" s="16">
        <f t="shared" si="34"/>
        <v>0</v>
      </c>
      <c r="AH392" s="13">
        <f>IF(検索!K$3=0,R392,S392)</f>
        <v>0</v>
      </c>
      <c r="AI392" s="13">
        <f>IF(検索!K$5=0,Y392,Z392)</f>
        <v>0</v>
      </c>
      <c r="AJ392" s="13">
        <f>IF(検索!K$7=0,AF392,AG392)</f>
        <v>0</v>
      </c>
      <c r="AK392" s="20">
        <f>IF(IF(検索!J$5="00000",AH392,IF(検索!K$4=0,AH392+AI392,AH392*AI392)*IF(AND(検索!K$6=1,検索!J$7&lt;&gt;"00000"),AJ392,1)+IF(AND(検索!K$6=0,検索!J$7&lt;&gt;"00000"),AJ392,0))&gt;0,MAX($AK$2:AK391)+1,0)</f>
        <v>0</v>
      </c>
    </row>
    <row r="393" spans="1:37" ht="12.6" customHeight="1" x14ac:dyDescent="0.15">
      <c r="A393" s="9">
        <v>4056</v>
      </c>
      <c r="B393" s="2" t="s">
        <v>1375</v>
      </c>
      <c r="C393" s="2" t="s">
        <v>1385</v>
      </c>
      <c r="D393" s="2" t="s">
        <v>1206</v>
      </c>
      <c r="E393" s="10" t="s">
        <v>95</v>
      </c>
      <c r="F393" s="11" t="s">
        <v>1377</v>
      </c>
      <c r="G393" s="2">
        <v>392</v>
      </c>
      <c r="H393" s="153">
        <f t="shared" si="30"/>
        <v>650000</v>
      </c>
      <c r="I393" s="23"/>
      <c r="J393" s="158">
        <f>IFERROR(INDEX(単価!D$3:G$16,MATCH(D393,単価!B$3:B$16,0),1+((I393&gt;29)+(I393&gt;59)+(I393&gt;89))*INDEX(単価!A:A,MATCH(D393,単価!B:B,0))),0)</f>
        <v>50000</v>
      </c>
      <c r="K393" s="153" t="str">
        <f>IFERROR(INDEX(単価!C:C,MATCH(D393,単価!B:B,0))&amp;IF(INDEX(単価!A:A,MATCH(D393,単価!B:B,0))=1,"（"&amp;INDEX(単価!D$2:G$2,1,1+(I393&gt;29)+(I393&gt;59)+(I393&gt;89))&amp;"）",""),D393)</f>
        <v>共同生活援助</v>
      </c>
      <c r="L393" s="2">
        <f t="shared" ca="1" si="31"/>
        <v>4027</v>
      </c>
      <c r="M393" s="14">
        <f>IF(OR(ISERROR(FIND(DBCS(検索!C$3),DBCS(B393))),検索!C$3=""),0,1)</f>
        <v>0</v>
      </c>
      <c r="N393" s="15">
        <f>IF(OR(ISERROR(FIND(DBCS(検索!D$3),DBCS(C393))),検索!D$3=""),0,1)</f>
        <v>0</v>
      </c>
      <c r="O393" s="15">
        <f>IF(OR(ISERROR(FIND(検索!E$3,D393)),検索!E$3=""),0,1)</f>
        <v>0</v>
      </c>
      <c r="P393" s="13">
        <f>IF(OR(ISERROR(FIND(検索!F$3,E393)),検索!F$3=""),0,1)</f>
        <v>0</v>
      </c>
      <c r="Q393" s="13">
        <f>IF(OR(ISERROR(FIND(検索!G$3,F393)),検索!G$3=""),0,1)</f>
        <v>0</v>
      </c>
      <c r="R393" s="13">
        <f>IF(OR(検索!J$3="00000",M393&amp;N393&amp;O393&amp;P393&amp;Q393&lt;&gt;検索!J$3),0,1)</f>
        <v>0</v>
      </c>
      <c r="S393" s="13">
        <f t="shared" si="32"/>
        <v>0</v>
      </c>
      <c r="T393" s="14">
        <f>IF(OR(ISERROR(FIND(DBCS(検索!C$5),DBCS(B393))),検索!C$5=""),0,1)</f>
        <v>0</v>
      </c>
      <c r="U393" s="15">
        <f>IF(OR(ISERROR(FIND(DBCS(検索!D$5),DBCS(C393))),検索!D$5=""),0,1)</f>
        <v>0</v>
      </c>
      <c r="V393" s="15">
        <f>IF(OR(ISERROR(FIND(検索!E$5,D393)),検索!E$5=""),0,1)</f>
        <v>0</v>
      </c>
      <c r="W393" s="15">
        <f>IF(OR(ISERROR(FIND(検索!F$5,E393)),検索!F$5=""),0,1)</f>
        <v>0</v>
      </c>
      <c r="X393" s="15">
        <f>IF(OR(ISERROR(FIND(検索!G$5,F393)),検索!G$5=""),0,1)</f>
        <v>0</v>
      </c>
      <c r="Y393" s="13">
        <f>IF(OR(検索!J$5="00000",T393&amp;U393&amp;V393&amp;W393&amp;X393&lt;&gt;検索!J$5),0,1)</f>
        <v>0</v>
      </c>
      <c r="Z393" s="16">
        <f t="shared" si="33"/>
        <v>0</v>
      </c>
      <c r="AA393" s="13">
        <f>IF(OR(ISERROR(FIND(DBCS(検索!C$7),DBCS(B393))),検索!C$7=""),0,1)</f>
        <v>0</v>
      </c>
      <c r="AB393" s="13">
        <f>IF(OR(ISERROR(FIND(DBCS(検索!D$7),DBCS(C393))),検索!D$7=""),0,1)</f>
        <v>0</v>
      </c>
      <c r="AC393" s="13">
        <f>IF(OR(ISERROR(FIND(検索!E$7,D393)),検索!E$7=""),0,1)</f>
        <v>0</v>
      </c>
      <c r="AD393" s="13">
        <f>IF(OR(ISERROR(FIND(検索!F$7,E393)),検索!F$7=""),0,1)</f>
        <v>0</v>
      </c>
      <c r="AE393" s="13">
        <f>IF(OR(ISERROR(FIND(検索!G$7,F393)),検索!G$7=""),0,1)</f>
        <v>0</v>
      </c>
      <c r="AF393" s="15">
        <f>IF(OR(検索!J$7="00000",AA393&amp;AB393&amp;AC393&amp;AD393&amp;AE393&lt;&gt;検索!J$7),0,1)</f>
        <v>0</v>
      </c>
      <c r="AG393" s="16">
        <f t="shared" si="34"/>
        <v>0</v>
      </c>
      <c r="AH393" s="13">
        <f>IF(検索!K$3=0,R393,S393)</f>
        <v>0</v>
      </c>
      <c r="AI393" s="13">
        <f>IF(検索!K$5=0,Y393,Z393)</f>
        <v>0</v>
      </c>
      <c r="AJ393" s="13">
        <f>IF(検索!K$7=0,AF393,AG393)</f>
        <v>0</v>
      </c>
      <c r="AK393" s="20">
        <f>IF(IF(検索!J$5="00000",AH393,IF(検索!K$4=0,AH393+AI393,AH393*AI393)*IF(AND(検索!K$6=1,検索!J$7&lt;&gt;"00000"),AJ393,1)+IF(AND(検索!K$6=0,検索!J$7&lt;&gt;"00000"),AJ393,0))&gt;0,MAX($AK$2:AK392)+1,0)</f>
        <v>0</v>
      </c>
    </row>
    <row r="394" spans="1:37" ht="12.6" customHeight="1" x14ac:dyDescent="0.15">
      <c r="A394" s="9">
        <v>4061</v>
      </c>
      <c r="B394" s="2" t="s">
        <v>1375</v>
      </c>
      <c r="C394" s="2" t="s">
        <v>1386</v>
      </c>
      <c r="D394" s="2" t="s">
        <v>1206</v>
      </c>
      <c r="E394" s="10" t="s">
        <v>95</v>
      </c>
      <c r="F394" s="11" t="s">
        <v>1377</v>
      </c>
      <c r="G394" s="2">
        <v>393</v>
      </c>
      <c r="H394" s="153">
        <f t="shared" si="30"/>
        <v>650000</v>
      </c>
      <c r="I394" s="23"/>
      <c r="J394" s="158">
        <f>IFERROR(INDEX(単価!D$3:G$16,MATCH(D394,単価!B$3:B$16,0),1+((I394&gt;29)+(I394&gt;59)+(I394&gt;89))*INDEX(単価!A:A,MATCH(D394,単価!B:B,0))),0)</f>
        <v>50000</v>
      </c>
      <c r="K394" s="153" t="str">
        <f>IFERROR(INDEX(単価!C:C,MATCH(D394,単価!B:B,0))&amp;IF(INDEX(単価!A:A,MATCH(D394,単価!B:B,0))=1,"（"&amp;INDEX(単価!D$2:G$2,1,1+(I394&gt;29)+(I394&gt;59)+(I394&gt;89))&amp;"）",""),D394)</f>
        <v>共同生活援助</v>
      </c>
      <c r="L394" s="2">
        <f t="shared" ca="1" si="31"/>
        <v>4038</v>
      </c>
      <c r="M394" s="14">
        <f>IF(OR(ISERROR(FIND(DBCS(検索!C$3),DBCS(B394))),検索!C$3=""),0,1)</f>
        <v>0</v>
      </c>
      <c r="N394" s="15">
        <f>IF(OR(ISERROR(FIND(DBCS(検索!D$3),DBCS(C394))),検索!D$3=""),0,1)</f>
        <v>0</v>
      </c>
      <c r="O394" s="15">
        <f>IF(OR(ISERROR(FIND(検索!E$3,D394)),検索!E$3=""),0,1)</f>
        <v>0</v>
      </c>
      <c r="P394" s="13">
        <f>IF(OR(ISERROR(FIND(検索!F$3,E394)),検索!F$3=""),0,1)</f>
        <v>0</v>
      </c>
      <c r="Q394" s="13">
        <f>IF(OR(ISERROR(FIND(検索!G$3,F394)),検索!G$3=""),0,1)</f>
        <v>0</v>
      </c>
      <c r="R394" s="13">
        <f>IF(OR(検索!J$3="00000",M394&amp;N394&amp;O394&amp;P394&amp;Q394&lt;&gt;検索!J$3),0,1)</f>
        <v>0</v>
      </c>
      <c r="S394" s="13">
        <f t="shared" si="32"/>
        <v>0</v>
      </c>
      <c r="T394" s="14">
        <f>IF(OR(ISERROR(FIND(DBCS(検索!C$5),DBCS(B394))),検索!C$5=""),0,1)</f>
        <v>0</v>
      </c>
      <c r="U394" s="15">
        <f>IF(OR(ISERROR(FIND(DBCS(検索!D$5),DBCS(C394))),検索!D$5=""),0,1)</f>
        <v>0</v>
      </c>
      <c r="V394" s="15">
        <f>IF(OR(ISERROR(FIND(検索!E$5,D394)),検索!E$5=""),0,1)</f>
        <v>0</v>
      </c>
      <c r="W394" s="15">
        <f>IF(OR(ISERROR(FIND(検索!F$5,E394)),検索!F$5=""),0,1)</f>
        <v>0</v>
      </c>
      <c r="X394" s="15">
        <f>IF(OR(ISERROR(FIND(検索!G$5,F394)),検索!G$5=""),0,1)</f>
        <v>0</v>
      </c>
      <c r="Y394" s="13">
        <f>IF(OR(検索!J$5="00000",T394&amp;U394&amp;V394&amp;W394&amp;X394&lt;&gt;検索!J$5),0,1)</f>
        <v>0</v>
      </c>
      <c r="Z394" s="16">
        <f t="shared" si="33"/>
        <v>0</v>
      </c>
      <c r="AA394" s="13">
        <f>IF(OR(ISERROR(FIND(DBCS(検索!C$7),DBCS(B394))),検索!C$7=""),0,1)</f>
        <v>0</v>
      </c>
      <c r="AB394" s="13">
        <f>IF(OR(ISERROR(FIND(DBCS(検索!D$7),DBCS(C394))),検索!D$7=""),0,1)</f>
        <v>0</v>
      </c>
      <c r="AC394" s="13">
        <f>IF(OR(ISERROR(FIND(検索!E$7,D394)),検索!E$7=""),0,1)</f>
        <v>0</v>
      </c>
      <c r="AD394" s="13">
        <f>IF(OR(ISERROR(FIND(検索!F$7,E394)),検索!F$7=""),0,1)</f>
        <v>0</v>
      </c>
      <c r="AE394" s="13">
        <f>IF(OR(ISERROR(FIND(検索!G$7,F394)),検索!G$7=""),0,1)</f>
        <v>0</v>
      </c>
      <c r="AF394" s="15">
        <f>IF(OR(検索!J$7="00000",AA394&amp;AB394&amp;AC394&amp;AD394&amp;AE394&lt;&gt;検索!J$7),0,1)</f>
        <v>0</v>
      </c>
      <c r="AG394" s="16">
        <f t="shared" si="34"/>
        <v>0</v>
      </c>
      <c r="AH394" s="13">
        <f>IF(検索!K$3=0,R394,S394)</f>
        <v>0</v>
      </c>
      <c r="AI394" s="13">
        <f>IF(検索!K$5=0,Y394,Z394)</f>
        <v>0</v>
      </c>
      <c r="AJ394" s="13">
        <f>IF(検索!K$7=0,AF394,AG394)</f>
        <v>0</v>
      </c>
      <c r="AK394" s="20">
        <f>IF(IF(検索!J$5="00000",AH394,IF(検索!K$4=0,AH394+AI394,AH394*AI394)*IF(AND(検索!K$6=1,検索!J$7&lt;&gt;"00000"),AJ394,1)+IF(AND(検索!K$6=0,検索!J$7&lt;&gt;"00000"),AJ394,0))&gt;0,MAX($AK$2:AK393)+1,0)</f>
        <v>0</v>
      </c>
    </row>
    <row r="395" spans="1:37" ht="12.6" customHeight="1" x14ac:dyDescent="0.15">
      <c r="A395" s="9">
        <v>4070</v>
      </c>
      <c r="B395" s="2" t="s">
        <v>1222</v>
      </c>
      <c r="C395" s="2" t="s">
        <v>1387</v>
      </c>
      <c r="D395" s="2" t="s">
        <v>1206</v>
      </c>
      <c r="E395" s="10" t="s">
        <v>58</v>
      </c>
      <c r="F395" s="11" t="s">
        <v>2248</v>
      </c>
      <c r="G395" s="2">
        <v>394</v>
      </c>
      <c r="H395" s="153">
        <f t="shared" si="30"/>
        <v>1600000</v>
      </c>
      <c r="I395" s="23"/>
      <c r="J395" s="158">
        <f>IFERROR(INDEX(単価!D$3:G$16,MATCH(D395,単価!B$3:B$16,0),1+((I395&gt;29)+(I395&gt;59)+(I395&gt;89))*INDEX(単価!A:A,MATCH(D395,単価!B:B,0))),0)</f>
        <v>50000</v>
      </c>
      <c r="K395" s="153" t="str">
        <f>IFERROR(INDEX(単価!C:C,MATCH(D395,単価!B:B,0))&amp;IF(INDEX(単価!A:A,MATCH(D395,単価!B:B,0))=1,"（"&amp;INDEX(単価!D$2:G$2,1,1+(I395&gt;29)+(I395&gt;59)+(I395&gt;89))&amp;"）",""),D395)</f>
        <v>共同生活援助</v>
      </c>
      <c r="L395" s="2">
        <f t="shared" ca="1" si="31"/>
        <v>4048</v>
      </c>
      <c r="M395" s="14">
        <f>IF(OR(ISERROR(FIND(DBCS(検索!C$3),DBCS(B395))),検索!C$3=""),0,1)</f>
        <v>0</v>
      </c>
      <c r="N395" s="15">
        <f>IF(OR(ISERROR(FIND(DBCS(検索!D$3),DBCS(C395))),検索!D$3=""),0,1)</f>
        <v>0</v>
      </c>
      <c r="O395" s="15">
        <f>IF(OR(ISERROR(FIND(検索!E$3,D395)),検索!E$3=""),0,1)</f>
        <v>0</v>
      </c>
      <c r="P395" s="13">
        <f>IF(OR(ISERROR(FIND(検索!F$3,E395)),検索!F$3=""),0,1)</f>
        <v>0</v>
      </c>
      <c r="Q395" s="13">
        <f>IF(OR(ISERROR(FIND(検索!G$3,F395)),検索!G$3=""),0,1)</f>
        <v>0</v>
      </c>
      <c r="R395" s="13">
        <f>IF(OR(検索!J$3="00000",M395&amp;N395&amp;O395&amp;P395&amp;Q395&lt;&gt;検索!J$3),0,1)</f>
        <v>0</v>
      </c>
      <c r="S395" s="13">
        <f t="shared" si="32"/>
        <v>0</v>
      </c>
      <c r="T395" s="14">
        <f>IF(OR(ISERROR(FIND(DBCS(検索!C$5),DBCS(B395))),検索!C$5=""),0,1)</f>
        <v>0</v>
      </c>
      <c r="U395" s="15">
        <f>IF(OR(ISERROR(FIND(DBCS(検索!D$5),DBCS(C395))),検索!D$5=""),0,1)</f>
        <v>0</v>
      </c>
      <c r="V395" s="15">
        <f>IF(OR(ISERROR(FIND(検索!E$5,D395)),検索!E$5=""),0,1)</f>
        <v>0</v>
      </c>
      <c r="W395" s="15">
        <f>IF(OR(ISERROR(FIND(検索!F$5,E395)),検索!F$5=""),0,1)</f>
        <v>0</v>
      </c>
      <c r="X395" s="15">
        <f>IF(OR(ISERROR(FIND(検索!G$5,F395)),検索!G$5=""),0,1)</f>
        <v>0</v>
      </c>
      <c r="Y395" s="13">
        <f>IF(OR(検索!J$5="00000",T395&amp;U395&amp;V395&amp;W395&amp;X395&lt;&gt;検索!J$5),0,1)</f>
        <v>0</v>
      </c>
      <c r="Z395" s="16">
        <f t="shared" si="33"/>
        <v>0</v>
      </c>
      <c r="AA395" s="13">
        <f>IF(OR(ISERROR(FIND(DBCS(検索!C$7),DBCS(B395))),検索!C$7=""),0,1)</f>
        <v>0</v>
      </c>
      <c r="AB395" s="13">
        <f>IF(OR(ISERROR(FIND(DBCS(検索!D$7),DBCS(C395))),検索!D$7=""),0,1)</f>
        <v>0</v>
      </c>
      <c r="AC395" s="13">
        <f>IF(OR(ISERROR(FIND(検索!E$7,D395)),検索!E$7=""),0,1)</f>
        <v>0</v>
      </c>
      <c r="AD395" s="13">
        <f>IF(OR(ISERROR(FIND(検索!F$7,E395)),検索!F$7=""),0,1)</f>
        <v>0</v>
      </c>
      <c r="AE395" s="13">
        <f>IF(OR(ISERROR(FIND(検索!G$7,F395)),検索!G$7=""),0,1)</f>
        <v>0</v>
      </c>
      <c r="AF395" s="15">
        <f>IF(OR(検索!J$7="00000",AA395&amp;AB395&amp;AC395&amp;AD395&amp;AE395&lt;&gt;検索!J$7),0,1)</f>
        <v>0</v>
      </c>
      <c r="AG395" s="16">
        <f t="shared" si="34"/>
        <v>0</v>
      </c>
      <c r="AH395" s="13">
        <f>IF(検索!K$3=0,R395,S395)</f>
        <v>0</v>
      </c>
      <c r="AI395" s="13">
        <f>IF(検索!K$5=0,Y395,Z395)</f>
        <v>0</v>
      </c>
      <c r="AJ395" s="13">
        <f>IF(検索!K$7=0,AF395,AG395)</f>
        <v>0</v>
      </c>
      <c r="AK395" s="20">
        <f>IF(IF(検索!J$5="00000",AH395,IF(検索!K$4=0,AH395+AI395,AH395*AI395)*IF(AND(検索!K$6=1,検索!J$7&lt;&gt;"00000"),AJ395,1)+IF(AND(検索!K$6=0,検索!J$7&lt;&gt;"00000"),AJ395,0))&gt;0,MAX($AK$2:AK394)+1,0)</f>
        <v>0</v>
      </c>
    </row>
    <row r="396" spans="1:37" ht="12.6" customHeight="1" x14ac:dyDescent="0.15">
      <c r="A396" s="9">
        <v>4087</v>
      </c>
      <c r="B396" s="2" t="s">
        <v>1232</v>
      </c>
      <c r="C396" s="2" t="s">
        <v>1388</v>
      </c>
      <c r="D396" s="2" t="s">
        <v>1206</v>
      </c>
      <c r="E396" s="10" t="s">
        <v>62</v>
      </c>
      <c r="F396" s="11" t="s">
        <v>2253</v>
      </c>
      <c r="G396" s="2">
        <v>395</v>
      </c>
      <c r="H396" s="153">
        <f t="shared" si="30"/>
        <v>200000</v>
      </c>
      <c r="I396" s="23"/>
      <c r="J396" s="158">
        <f>IFERROR(INDEX(単価!D$3:G$16,MATCH(D396,単価!B$3:B$16,0),1+((I396&gt;29)+(I396&gt;59)+(I396&gt;89))*INDEX(単価!A:A,MATCH(D396,単価!B:B,0))),0)</f>
        <v>50000</v>
      </c>
      <c r="K396" s="153" t="str">
        <f>IFERROR(INDEX(単価!C:C,MATCH(D396,単価!B:B,0))&amp;IF(INDEX(単価!A:A,MATCH(D396,単価!B:B,0))=1,"（"&amp;INDEX(単価!D$2:G$2,1,1+(I396&gt;29)+(I396&gt;59)+(I396&gt;89))&amp;"）",""),D396)</f>
        <v>共同生活援助</v>
      </c>
      <c r="L396" s="2">
        <f t="shared" ca="1" si="31"/>
        <v>4052</v>
      </c>
      <c r="M396" s="14">
        <f>IF(OR(ISERROR(FIND(DBCS(検索!C$3),DBCS(B396))),検索!C$3=""),0,1)</f>
        <v>0</v>
      </c>
      <c r="N396" s="15">
        <f>IF(OR(ISERROR(FIND(DBCS(検索!D$3),DBCS(C396))),検索!D$3=""),0,1)</f>
        <v>0</v>
      </c>
      <c r="O396" s="15">
        <f>IF(OR(ISERROR(FIND(検索!E$3,D396)),検索!E$3=""),0,1)</f>
        <v>0</v>
      </c>
      <c r="P396" s="13">
        <f>IF(OR(ISERROR(FIND(検索!F$3,E396)),検索!F$3=""),0,1)</f>
        <v>0</v>
      </c>
      <c r="Q396" s="13">
        <f>IF(OR(ISERROR(FIND(検索!G$3,F396)),検索!G$3=""),0,1)</f>
        <v>0</v>
      </c>
      <c r="R396" s="13">
        <f>IF(OR(検索!J$3="00000",M396&amp;N396&amp;O396&amp;P396&amp;Q396&lt;&gt;検索!J$3),0,1)</f>
        <v>0</v>
      </c>
      <c r="S396" s="13">
        <f t="shared" si="32"/>
        <v>0</v>
      </c>
      <c r="T396" s="14">
        <f>IF(OR(ISERROR(FIND(DBCS(検索!C$5),DBCS(B396))),検索!C$5=""),0,1)</f>
        <v>0</v>
      </c>
      <c r="U396" s="15">
        <f>IF(OR(ISERROR(FIND(DBCS(検索!D$5),DBCS(C396))),検索!D$5=""),0,1)</f>
        <v>0</v>
      </c>
      <c r="V396" s="15">
        <f>IF(OR(ISERROR(FIND(検索!E$5,D396)),検索!E$5=""),0,1)</f>
        <v>0</v>
      </c>
      <c r="W396" s="15">
        <f>IF(OR(ISERROR(FIND(検索!F$5,E396)),検索!F$5=""),0,1)</f>
        <v>0</v>
      </c>
      <c r="X396" s="15">
        <f>IF(OR(ISERROR(FIND(検索!G$5,F396)),検索!G$5=""),0,1)</f>
        <v>0</v>
      </c>
      <c r="Y396" s="13">
        <f>IF(OR(検索!J$5="00000",T396&amp;U396&amp;V396&amp;W396&amp;X396&lt;&gt;検索!J$5),0,1)</f>
        <v>0</v>
      </c>
      <c r="Z396" s="16">
        <f t="shared" si="33"/>
        <v>0</v>
      </c>
      <c r="AA396" s="13">
        <f>IF(OR(ISERROR(FIND(DBCS(検索!C$7),DBCS(B396))),検索!C$7=""),0,1)</f>
        <v>0</v>
      </c>
      <c r="AB396" s="13">
        <f>IF(OR(ISERROR(FIND(DBCS(検索!D$7),DBCS(C396))),検索!D$7=""),0,1)</f>
        <v>0</v>
      </c>
      <c r="AC396" s="13">
        <f>IF(OR(ISERROR(FIND(検索!E$7,D396)),検索!E$7=""),0,1)</f>
        <v>0</v>
      </c>
      <c r="AD396" s="13">
        <f>IF(OR(ISERROR(FIND(検索!F$7,E396)),検索!F$7=""),0,1)</f>
        <v>0</v>
      </c>
      <c r="AE396" s="13">
        <f>IF(OR(ISERROR(FIND(検索!G$7,F396)),検索!G$7=""),0,1)</f>
        <v>0</v>
      </c>
      <c r="AF396" s="15">
        <f>IF(OR(検索!J$7="00000",AA396&amp;AB396&amp;AC396&amp;AD396&amp;AE396&lt;&gt;検索!J$7),0,1)</f>
        <v>0</v>
      </c>
      <c r="AG396" s="16">
        <f t="shared" si="34"/>
        <v>0</v>
      </c>
      <c r="AH396" s="13">
        <f>IF(検索!K$3=0,R396,S396)</f>
        <v>0</v>
      </c>
      <c r="AI396" s="13">
        <f>IF(検索!K$5=0,Y396,Z396)</f>
        <v>0</v>
      </c>
      <c r="AJ396" s="13">
        <f>IF(検索!K$7=0,AF396,AG396)</f>
        <v>0</v>
      </c>
      <c r="AK396" s="20">
        <f>IF(IF(検索!J$5="00000",AH396,IF(検索!K$4=0,AH396+AI396,AH396*AI396)*IF(AND(検索!K$6=1,検索!J$7&lt;&gt;"00000"),AJ396,1)+IF(AND(検索!K$6=0,検索!J$7&lt;&gt;"00000"),AJ396,0))&gt;0,MAX($AK$2:AK395)+1,0)</f>
        <v>0</v>
      </c>
    </row>
    <row r="397" spans="1:37" ht="12.6" customHeight="1" x14ac:dyDescent="0.15">
      <c r="A397" s="9">
        <v>4091</v>
      </c>
      <c r="B397" s="2" t="s">
        <v>1389</v>
      </c>
      <c r="C397" s="2" t="s">
        <v>1390</v>
      </c>
      <c r="D397" s="2" t="s">
        <v>1206</v>
      </c>
      <c r="E397" s="10" t="s">
        <v>58</v>
      </c>
      <c r="F397" s="11" t="s">
        <v>2301</v>
      </c>
      <c r="G397" s="2">
        <v>396</v>
      </c>
      <c r="H397" s="153">
        <f t="shared" si="30"/>
        <v>200000</v>
      </c>
      <c r="I397" s="23"/>
      <c r="J397" s="158">
        <f>IFERROR(INDEX(単価!D$3:G$16,MATCH(D397,単価!B$3:B$16,0),1+((I397&gt;29)+(I397&gt;59)+(I397&gt;89))*INDEX(単価!A:A,MATCH(D397,単価!B:B,0))),0)</f>
        <v>50000</v>
      </c>
      <c r="K397" s="153" t="str">
        <f>IFERROR(INDEX(単価!C:C,MATCH(D397,単価!B:B,0))&amp;IF(INDEX(単価!A:A,MATCH(D397,単価!B:B,0))=1,"（"&amp;INDEX(単価!D$2:G$2,1,1+(I397&gt;29)+(I397&gt;59)+(I397&gt;89))&amp;"）",""),D397)</f>
        <v>共同生活援助</v>
      </c>
      <c r="L397" s="2">
        <f t="shared" ca="1" si="31"/>
        <v>4068</v>
      </c>
      <c r="M397" s="14">
        <f>IF(OR(ISERROR(FIND(DBCS(検索!C$3),DBCS(B397))),検索!C$3=""),0,1)</f>
        <v>0</v>
      </c>
      <c r="N397" s="15">
        <f>IF(OR(ISERROR(FIND(DBCS(検索!D$3),DBCS(C397))),検索!D$3=""),0,1)</f>
        <v>0</v>
      </c>
      <c r="O397" s="15">
        <f>IF(OR(ISERROR(FIND(検索!E$3,D397)),検索!E$3=""),0,1)</f>
        <v>0</v>
      </c>
      <c r="P397" s="13">
        <f>IF(OR(ISERROR(FIND(検索!F$3,E397)),検索!F$3=""),0,1)</f>
        <v>0</v>
      </c>
      <c r="Q397" s="13">
        <f>IF(OR(ISERROR(FIND(検索!G$3,F397)),検索!G$3=""),0,1)</f>
        <v>0</v>
      </c>
      <c r="R397" s="13">
        <f>IF(OR(検索!J$3="00000",M397&amp;N397&amp;O397&amp;P397&amp;Q397&lt;&gt;検索!J$3),0,1)</f>
        <v>0</v>
      </c>
      <c r="S397" s="13">
        <f t="shared" si="32"/>
        <v>0</v>
      </c>
      <c r="T397" s="14">
        <f>IF(OR(ISERROR(FIND(DBCS(検索!C$5),DBCS(B397))),検索!C$5=""),0,1)</f>
        <v>0</v>
      </c>
      <c r="U397" s="15">
        <f>IF(OR(ISERROR(FIND(DBCS(検索!D$5),DBCS(C397))),検索!D$5=""),0,1)</f>
        <v>0</v>
      </c>
      <c r="V397" s="15">
        <f>IF(OR(ISERROR(FIND(検索!E$5,D397)),検索!E$5=""),0,1)</f>
        <v>0</v>
      </c>
      <c r="W397" s="15">
        <f>IF(OR(ISERROR(FIND(検索!F$5,E397)),検索!F$5=""),0,1)</f>
        <v>0</v>
      </c>
      <c r="X397" s="15">
        <f>IF(OR(ISERROR(FIND(検索!G$5,F397)),検索!G$5=""),0,1)</f>
        <v>0</v>
      </c>
      <c r="Y397" s="13">
        <f>IF(OR(検索!J$5="00000",T397&amp;U397&amp;V397&amp;W397&amp;X397&lt;&gt;検索!J$5),0,1)</f>
        <v>0</v>
      </c>
      <c r="Z397" s="16">
        <f t="shared" si="33"/>
        <v>0</v>
      </c>
      <c r="AA397" s="13">
        <f>IF(OR(ISERROR(FIND(DBCS(検索!C$7),DBCS(B397))),検索!C$7=""),0,1)</f>
        <v>0</v>
      </c>
      <c r="AB397" s="13">
        <f>IF(OR(ISERROR(FIND(DBCS(検索!D$7),DBCS(C397))),検索!D$7=""),0,1)</f>
        <v>0</v>
      </c>
      <c r="AC397" s="13">
        <f>IF(OR(ISERROR(FIND(検索!E$7,D397)),検索!E$7=""),0,1)</f>
        <v>0</v>
      </c>
      <c r="AD397" s="13">
        <f>IF(OR(ISERROR(FIND(検索!F$7,E397)),検索!F$7=""),0,1)</f>
        <v>0</v>
      </c>
      <c r="AE397" s="13">
        <f>IF(OR(ISERROR(FIND(検索!G$7,F397)),検索!G$7=""),0,1)</f>
        <v>0</v>
      </c>
      <c r="AF397" s="15">
        <f>IF(OR(検索!J$7="00000",AA397&amp;AB397&amp;AC397&amp;AD397&amp;AE397&lt;&gt;検索!J$7),0,1)</f>
        <v>0</v>
      </c>
      <c r="AG397" s="16">
        <f t="shared" si="34"/>
        <v>0</v>
      </c>
      <c r="AH397" s="13">
        <f>IF(検索!K$3=0,R397,S397)</f>
        <v>0</v>
      </c>
      <c r="AI397" s="13">
        <f>IF(検索!K$5=0,Y397,Z397)</f>
        <v>0</v>
      </c>
      <c r="AJ397" s="13">
        <f>IF(検索!K$7=0,AF397,AG397)</f>
        <v>0</v>
      </c>
      <c r="AK397" s="20">
        <f>IF(IF(検索!J$5="00000",AH397,IF(検索!K$4=0,AH397+AI397,AH397*AI397)*IF(AND(検索!K$6=1,検索!J$7&lt;&gt;"00000"),AJ397,1)+IF(AND(検索!K$6=0,検索!J$7&lt;&gt;"00000"),AJ397,0))&gt;0,MAX($AK$2:AK396)+1,0)</f>
        <v>0</v>
      </c>
    </row>
    <row r="398" spans="1:37" ht="12.6" customHeight="1" x14ac:dyDescent="0.15">
      <c r="A398" s="9">
        <v>4100</v>
      </c>
      <c r="B398" s="2" t="s">
        <v>1389</v>
      </c>
      <c r="C398" s="2" t="s">
        <v>1391</v>
      </c>
      <c r="D398" s="2" t="s">
        <v>1206</v>
      </c>
      <c r="E398" s="10" t="s">
        <v>58</v>
      </c>
      <c r="F398" s="11" t="s">
        <v>2301</v>
      </c>
      <c r="G398" s="2">
        <v>397</v>
      </c>
      <c r="H398" s="153">
        <f t="shared" si="30"/>
        <v>200000</v>
      </c>
      <c r="I398" s="23"/>
      <c r="J398" s="158">
        <f>IFERROR(INDEX(単価!D$3:G$16,MATCH(D398,単価!B$3:B$16,0),1+((I398&gt;29)+(I398&gt;59)+(I398&gt;89))*INDEX(単価!A:A,MATCH(D398,単価!B:B,0))),0)</f>
        <v>50000</v>
      </c>
      <c r="K398" s="153" t="str">
        <f>IFERROR(INDEX(単価!C:C,MATCH(D398,単価!B:B,0))&amp;IF(INDEX(単価!A:A,MATCH(D398,単価!B:B,0))=1,"（"&amp;INDEX(単価!D$2:G$2,1,1+(I398&gt;29)+(I398&gt;59)+(I398&gt;89))&amp;"）",""),D398)</f>
        <v>共同生活援助</v>
      </c>
      <c r="L398" s="2">
        <f t="shared" ca="1" si="31"/>
        <v>4074</v>
      </c>
      <c r="M398" s="14">
        <f>IF(OR(ISERROR(FIND(DBCS(検索!C$3),DBCS(B398))),検索!C$3=""),0,1)</f>
        <v>0</v>
      </c>
      <c r="N398" s="15">
        <f>IF(OR(ISERROR(FIND(DBCS(検索!D$3),DBCS(C398))),検索!D$3=""),0,1)</f>
        <v>0</v>
      </c>
      <c r="O398" s="15">
        <f>IF(OR(ISERROR(FIND(検索!E$3,D398)),検索!E$3=""),0,1)</f>
        <v>0</v>
      </c>
      <c r="P398" s="13">
        <f>IF(OR(ISERROR(FIND(検索!F$3,E398)),検索!F$3=""),0,1)</f>
        <v>0</v>
      </c>
      <c r="Q398" s="13">
        <f>IF(OR(ISERROR(FIND(検索!G$3,F398)),検索!G$3=""),0,1)</f>
        <v>0</v>
      </c>
      <c r="R398" s="13">
        <f>IF(OR(検索!J$3="00000",M398&amp;N398&amp;O398&amp;P398&amp;Q398&lt;&gt;検索!J$3),0,1)</f>
        <v>0</v>
      </c>
      <c r="S398" s="13">
        <f t="shared" si="32"/>
        <v>0</v>
      </c>
      <c r="T398" s="14">
        <f>IF(OR(ISERROR(FIND(DBCS(検索!C$5),DBCS(B398))),検索!C$5=""),0,1)</f>
        <v>0</v>
      </c>
      <c r="U398" s="15">
        <f>IF(OR(ISERROR(FIND(DBCS(検索!D$5),DBCS(C398))),検索!D$5=""),0,1)</f>
        <v>0</v>
      </c>
      <c r="V398" s="15">
        <f>IF(OR(ISERROR(FIND(検索!E$5,D398)),検索!E$5=""),0,1)</f>
        <v>0</v>
      </c>
      <c r="W398" s="15">
        <f>IF(OR(ISERROR(FIND(検索!F$5,E398)),検索!F$5=""),0,1)</f>
        <v>0</v>
      </c>
      <c r="X398" s="15">
        <f>IF(OR(ISERROR(FIND(検索!G$5,F398)),検索!G$5=""),0,1)</f>
        <v>0</v>
      </c>
      <c r="Y398" s="13">
        <f>IF(OR(検索!J$5="00000",T398&amp;U398&amp;V398&amp;W398&amp;X398&lt;&gt;検索!J$5),0,1)</f>
        <v>0</v>
      </c>
      <c r="Z398" s="16">
        <f t="shared" si="33"/>
        <v>0</v>
      </c>
      <c r="AA398" s="13">
        <f>IF(OR(ISERROR(FIND(DBCS(検索!C$7),DBCS(B398))),検索!C$7=""),0,1)</f>
        <v>0</v>
      </c>
      <c r="AB398" s="13">
        <f>IF(OR(ISERROR(FIND(DBCS(検索!D$7),DBCS(C398))),検索!D$7=""),0,1)</f>
        <v>0</v>
      </c>
      <c r="AC398" s="13">
        <f>IF(OR(ISERROR(FIND(検索!E$7,D398)),検索!E$7=""),0,1)</f>
        <v>0</v>
      </c>
      <c r="AD398" s="13">
        <f>IF(OR(ISERROR(FIND(検索!F$7,E398)),検索!F$7=""),0,1)</f>
        <v>0</v>
      </c>
      <c r="AE398" s="13">
        <f>IF(OR(ISERROR(FIND(検索!G$7,F398)),検索!G$7=""),0,1)</f>
        <v>0</v>
      </c>
      <c r="AF398" s="15">
        <f>IF(OR(検索!J$7="00000",AA398&amp;AB398&amp;AC398&amp;AD398&amp;AE398&lt;&gt;検索!J$7),0,1)</f>
        <v>0</v>
      </c>
      <c r="AG398" s="16">
        <f t="shared" si="34"/>
        <v>0</v>
      </c>
      <c r="AH398" s="13">
        <f>IF(検索!K$3=0,R398,S398)</f>
        <v>0</v>
      </c>
      <c r="AI398" s="13">
        <f>IF(検索!K$5=0,Y398,Z398)</f>
        <v>0</v>
      </c>
      <c r="AJ398" s="13">
        <f>IF(検索!K$7=0,AF398,AG398)</f>
        <v>0</v>
      </c>
      <c r="AK398" s="20">
        <f>IF(IF(検索!J$5="00000",AH398,IF(検索!K$4=0,AH398+AI398,AH398*AI398)*IF(AND(検索!K$6=1,検索!J$7&lt;&gt;"00000"),AJ398,1)+IF(AND(検索!K$6=0,検索!J$7&lt;&gt;"00000"),AJ398,0))&gt;0,MAX($AK$2:AK397)+1,0)</f>
        <v>0</v>
      </c>
    </row>
    <row r="399" spans="1:37" ht="12.6" customHeight="1" x14ac:dyDescent="0.15">
      <c r="A399" s="9">
        <v>4118</v>
      </c>
      <c r="B399" s="2" t="s">
        <v>1214</v>
      </c>
      <c r="C399" s="2" t="s">
        <v>1392</v>
      </c>
      <c r="D399" s="2" t="s">
        <v>1206</v>
      </c>
      <c r="E399" s="10" t="s">
        <v>98</v>
      </c>
      <c r="F399" s="11" t="s">
        <v>2244</v>
      </c>
      <c r="G399" s="2">
        <v>398</v>
      </c>
      <c r="H399" s="153">
        <f t="shared" si="30"/>
        <v>300000</v>
      </c>
      <c r="I399" s="23"/>
      <c r="J399" s="158">
        <f>IFERROR(INDEX(単価!D$3:G$16,MATCH(D399,単価!B$3:B$16,0),1+((I399&gt;29)+(I399&gt;59)+(I399&gt;89))*INDEX(単価!A:A,MATCH(D399,単価!B:B,0))),0)</f>
        <v>50000</v>
      </c>
      <c r="K399" s="153" t="str">
        <f>IFERROR(INDEX(単価!C:C,MATCH(D399,単価!B:B,0))&amp;IF(INDEX(単価!A:A,MATCH(D399,単価!B:B,0))=1,"（"&amp;INDEX(単価!D$2:G$2,1,1+(I399&gt;29)+(I399&gt;59)+(I399&gt;89))&amp;"）",""),D399)</f>
        <v>共同生活援助</v>
      </c>
      <c r="L399" s="2">
        <f t="shared" ca="1" si="31"/>
        <v>4082</v>
      </c>
      <c r="M399" s="14">
        <f>IF(OR(ISERROR(FIND(DBCS(検索!C$3),DBCS(B399))),検索!C$3=""),0,1)</f>
        <v>0</v>
      </c>
      <c r="N399" s="15">
        <f>IF(OR(ISERROR(FIND(DBCS(検索!D$3),DBCS(C399))),検索!D$3=""),0,1)</f>
        <v>0</v>
      </c>
      <c r="O399" s="15">
        <f>IF(OR(ISERROR(FIND(検索!E$3,D399)),検索!E$3=""),0,1)</f>
        <v>0</v>
      </c>
      <c r="P399" s="13">
        <f>IF(OR(ISERROR(FIND(検索!F$3,E399)),検索!F$3=""),0,1)</f>
        <v>0</v>
      </c>
      <c r="Q399" s="13">
        <f>IF(OR(ISERROR(FIND(検索!G$3,F399)),検索!G$3=""),0,1)</f>
        <v>0</v>
      </c>
      <c r="R399" s="13">
        <f>IF(OR(検索!J$3="00000",M399&amp;N399&amp;O399&amp;P399&amp;Q399&lt;&gt;検索!J$3),0,1)</f>
        <v>0</v>
      </c>
      <c r="S399" s="13">
        <f t="shared" si="32"/>
        <v>0</v>
      </c>
      <c r="T399" s="14">
        <f>IF(OR(ISERROR(FIND(DBCS(検索!C$5),DBCS(B399))),検索!C$5=""),0,1)</f>
        <v>0</v>
      </c>
      <c r="U399" s="15">
        <f>IF(OR(ISERROR(FIND(DBCS(検索!D$5),DBCS(C399))),検索!D$5=""),0,1)</f>
        <v>0</v>
      </c>
      <c r="V399" s="15">
        <f>IF(OR(ISERROR(FIND(検索!E$5,D399)),検索!E$5=""),0,1)</f>
        <v>0</v>
      </c>
      <c r="W399" s="15">
        <f>IF(OR(ISERROR(FIND(検索!F$5,E399)),検索!F$5=""),0,1)</f>
        <v>0</v>
      </c>
      <c r="X399" s="15">
        <f>IF(OR(ISERROR(FIND(検索!G$5,F399)),検索!G$5=""),0,1)</f>
        <v>0</v>
      </c>
      <c r="Y399" s="13">
        <f>IF(OR(検索!J$5="00000",T399&amp;U399&amp;V399&amp;W399&amp;X399&lt;&gt;検索!J$5),0,1)</f>
        <v>0</v>
      </c>
      <c r="Z399" s="16">
        <f t="shared" si="33"/>
        <v>0</v>
      </c>
      <c r="AA399" s="13">
        <f>IF(OR(ISERROR(FIND(DBCS(検索!C$7),DBCS(B399))),検索!C$7=""),0,1)</f>
        <v>0</v>
      </c>
      <c r="AB399" s="13">
        <f>IF(OR(ISERROR(FIND(DBCS(検索!D$7),DBCS(C399))),検索!D$7=""),0,1)</f>
        <v>0</v>
      </c>
      <c r="AC399" s="13">
        <f>IF(OR(ISERROR(FIND(検索!E$7,D399)),検索!E$7=""),0,1)</f>
        <v>0</v>
      </c>
      <c r="AD399" s="13">
        <f>IF(OR(ISERROR(FIND(検索!F$7,E399)),検索!F$7=""),0,1)</f>
        <v>0</v>
      </c>
      <c r="AE399" s="13">
        <f>IF(OR(ISERROR(FIND(検索!G$7,F399)),検索!G$7=""),0,1)</f>
        <v>0</v>
      </c>
      <c r="AF399" s="15">
        <f>IF(OR(検索!J$7="00000",AA399&amp;AB399&amp;AC399&amp;AD399&amp;AE399&lt;&gt;検索!J$7),0,1)</f>
        <v>0</v>
      </c>
      <c r="AG399" s="16">
        <f t="shared" si="34"/>
        <v>0</v>
      </c>
      <c r="AH399" s="13">
        <f>IF(検索!K$3=0,R399,S399)</f>
        <v>0</v>
      </c>
      <c r="AI399" s="13">
        <f>IF(検索!K$5=0,Y399,Z399)</f>
        <v>0</v>
      </c>
      <c r="AJ399" s="13">
        <f>IF(検索!K$7=0,AF399,AG399)</f>
        <v>0</v>
      </c>
      <c r="AK399" s="20">
        <f>IF(IF(検索!J$5="00000",AH399,IF(検索!K$4=0,AH399+AI399,AH399*AI399)*IF(AND(検索!K$6=1,検索!J$7&lt;&gt;"00000"),AJ399,1)+IF(AND(検索!K$6=0,検索!J$7&lt;&gt;"00000"),AJ399,0))&gt;0,MAX($AK$2:AK398)+1,0)</f>
        <v>0</v>
      </c>
    </row>
    <row r="400" spans="1:37" ht="12.6" customHeight="1" x14ac:dyDescent="0.15">
      <c r="A400" s="9">
        <v>4129</v>
      </c>
      <c r="B400" s="2" t="s">
        <v>1226</v>
      </c>
      <c r="C400" s="2" t="s">
        <v>1393</v>
      </c>
      <c r="D400" s="2" t="s">
        <v>1206</v>
      </c>
      <c r="E400" s="10" t="s">
        <v>87</v>
      </c>
      <c r="F400" s="11" t="s">
        <v>2250</v>
      </c>
      <c r="G400" s="2">
        <v>399</v>
      </c>
      <c r="H400" s="153">
        <f t="shared" si="30"/>
        <v>400000</v>
      </c>
      <c r="I400" s="23"/>
      <c r="J400" s="158">
        <f>IFERROR(INDEX(単価!D$3:G$16,MATCH(D400,単価!B$3:B$16,0),1+((I400&gt;29)+(I400&gt;59)+(I400&gt;89))*INDEX(単価!A:A,MATCH(D400,単価!B:B,0))),0)</f>
        <v>50000</v>
      </c>
      <c r="K400" s="153" t="str">
        <f>IFERROR(INDEX(単価!C:C,MATCH(D400,単価!B:B,0))&amp;IF(INDEX(単価!A:A,MATCH(D400,単価!B:B,0))=1,"（"&amp;INDEX(単価!D$2:G$2,1,1+(I400&gt;29)+(I400&gt;59)+(I400&gt;89))&amp;"）",""),D400)</f>
        <v>共同生活援助</v>
      </c>
      <c r="L400" s="2">
        <f t="shared" ca="1" si="31"/>
        <v>4092</v>
      </c>
      <c r="M400" s="14">
        <f>IF(OR(ISERROR(FIND(DBCS(検索!C$3),DBCS(B400))),検索!C$3=""),0,1)</f>
        <v>0</v>
      </c>
      <c r="N400" s="15">
        <f>IF(OR(ISERROR(FIND(DBCS(検索!D$3),DBCS(C400))),検索!D$3=""),0,1)</f>
        <v>0</v>
      </c>
      <c r="O400" s="15">
        <f>IF(OR(ISERROR(FIND(検索!E$3,D400)),検索!E$3=""),0,1)</f>
        <v>0</v>
      </c>
      <c r="P400" s="13">
        <f>IF(OR(ISERROR(FIND(検索!F$3,E400)),検索!F$3=""),0,1)</f>
        <v>0</v>
      </c>
      <c r="Q400" s="13">
        <f>IF(OR(ISERROR(FIND(検索!G$3,F400)),検索!G$3=""),0,1)</f>
        <v>0</v>
      </c>
      <c r="R400" s="13">
        <f>IF(OR(検索!J$3="00000",M400&amp;N400&amp;O400&amp;P400&amp;Q400&lt;&gt;検索!J$3),0,1)</f>
        <v>0</v>
      </c>
      <c r="S400" s="13">
        <f t="shared" si="32"/>
        <v>0</v>
      </c>
      <c r="T400" s="14">
        <f>IF(OR(ISERROR(FIND(DBCS(検索!C$5),DBCS(B400))),検索!C$5=""),0,1)</f>
        <v>0</v>
      </c>
      <c r="U400" s="15">
        <f>IF(OR(ISERROR(FIND(DBCS(検索!D$5),DBCS(C400))),検索!D$5=""),0,1)</f>
        <v>0</v>
      </c>
      <c r="V400" s="15">
        <f>IF(OR(ISERROR(FIND(検索!E$5,D400)),検索!E$5=""),0,1)</f>
        <v>0</v>
      </c>
      <c r="W400" s="15">
        <f>IF(OR(ISERROR(FIND(検索!F$5,E400)),検索!F$5=""),0,1)</f>
        <v>0</v>
      </c>
      <c r="X400" s="15">
        <f>IF(OR(ISERROR(FIND(検索!G$5,F400)),検索!G$5=""),0,1)</f>
        <v>0</v>
      </c>
      <c r="Y400" s="13">
        <f>IF(OR(検索!J$5="00000",T400&amp;U400&amp;V400&amp;W400&amp;X400&lt;&gt;検索!J$5),0,1)</f>
        <v>0</v>
      </c>
      <c r="Z400" s="16">
        <f t="shared" si="33"/>
        <v>0</v>
      </c>
      <c r="AA400" s="13">
        <f>IF(OR(ISERROR(FIND(DBCS(検索!C$7),DBCS(B400))),検索!C$7=""),0,1)</f>
        <v>0</v>
      </c>
      <c r="AB400" s="13">
        <f>IF(OR(ISERROR(FIND(DBCS(検索!D$7),DBCS(C400))),検索!D$7=""),0,1)</f>
        <v>0</v>
      </c>
      <c r="AC400" s="13">
        <f>IF(OR(ISERROR(FIND(検索!E$7,D400)),検索!E$7=""),0,1)</f>
        <v>0</v>
      </c>
      <c r="AD400" s="13">
        <f>IF(OR(ISERROR(FIND(検索!F$7,E400)),検索!F$7=""),0,1)</f>
        <v>0</v>
      </c>
      <c r="AE400" s="13">
        <f>IF(OR(ISERROR(FIND(検索!G$7,F400)),検索!G$7=""),0,1)</f>
        <v>0</v>
      </c>
      <c r="AF400" s="15">
        <f>IF(OR(検索!J$7="00000",AA400&amp;AB400&amp;AC400&amp;AD400&amp;AE400&lt;&gt;検索!J$7),0,1)</f>
        <v>0</v>
      </c>
      <c r="AG400" s="16">
        <f t="shared" si="34"/>
        <v>0</v>
      </c>
      <c r="AH400" s="13">
        <f>IF(検索!K$3=0,R400,S400)</f>
        <v>0</v>
      </c>
      <c r="AI400" s="13">
        <f>IF(検索!K$5=0,Y400,Z400)</f>
        <v>0</v>
      </c>
      <c r="AJ400" s="13">
        <f>IF(検索!K$7=0,AF400,AG400)</f>
        <v>0</v>
      </c>
      <c r="AK400" s="20">
        <f>IF(IF(検索!J$5="00000",AH400,IF(検索!K$4=0,AH400+AI400,AH400*AI400)*IF(AND(検索!K$6=1,検索!J$7&lt;&gt;"00000"),AJ400,1)+IF(AND(検索!K$6=0,検索!J$7&lt;&gt;"00000"),AJ400,0))&gt;0,MAX($AK$2:AK399)+1,0)</f>
        <v>0</v>
      </c>
    </row>
    <row r="401" spans="1:37" ht="12.6" customHeight="1" x14ac:dyDescent="0.15">
      <c r="A401" s="9">
        <v>4130</v>
      </c>
      <c r="B401" s="2" t="s">
        <v>1226</v>
      </c>
      <c r="C401" s="2" t="s">
        <v>1394</v>
      </c>
      <c r="D401" s="2" t="s">
        <v>1206</v>
      </c>
      <c r="E401" s="10" t="s">
        <v>87</v>
      </c>
      <c r="F401" s="11" t="s">
        <v>2250</v>
      </c>
      <c r="G401" s="2">
        <v>400</v>
      </c>
      <c r="H401" s="153">
        <f t="shared" si="30"/>
        <v>400000</v>
      </c>
      <c r="I401" s="23"/>
      <c r="J401" s="158">
        <f>IFERROR(INDEX(単価!D$3:G$16,MATCH(D401,単価!B$3:B$16,0),1+((I401&gt;29)+(I401&gt;59)+(I401&gt;89))*INDEX(単価!A:A,MATCH(D401,単価!B:B,0))),0)</f>
        <v>50000</v>
      </c>
      <c r="K401" s="153" t="str">
        <f>IFERROR(INDEX(単価!C:C,MATCH(D401,単価!B:B,0))&amp;IF(INDEX(単価!A:A,MATCH(D401,単価!B:B,0))=1,"（"&amp;INDEX(単価!D$2:G$2,1,1+(I401&gt;29)+(I401&gt;59)+(I401&gt;89))&amp;"）",""),D401)</f>
        <v>共同生活援助</v>
      </c>
      <c r="L401" s="2">
        <f t="shared" ca="1" si="31"/>
        <v>4103</v>
      </c>
      <c r="M401" s="14">
        <f>IF(OR(ISERROR(FIND(DBCS(検索!C$3),DBCS(B401))),検索!C$3=""),0,1)</f>
        <v>0</v>
      </c>
      <c r="N401" s="15">
        <f>IF(OR(ISERROR(FIND(DBCS(検索!D$3),DBCS(C401))),検索!D$3=""),0,1)</f>
        <v>0</v>
      </c>
      <c r="O401" s="15">
        <f>IF(OR(ISERROR(FIND(検索!E$3,D401)),検索!E$3=""),0,1)</f>
        <v>0</v>
      </c>
      <c r="P401" s="13">
        <f>IF(OR(ISERROR(FIND(検索!F$3,E401)),検索!F$3=""),0,1)</f>
        <v>0</v>
      </c>
      <c r="Q401" s="13">
        <f>IF(OR(ISERROR(FIND(検索!G$3,F401)),検索!G$3=""),0,1)</f>
        <v>0</v>
      </c>
      <c r="R401" s="13">
        <f>IF(OR(検索!J$3="00000",M401&amp;N401&amp;O401&amp;P401&amp;Q401&lt;&gt;検索!J$3),0,1)</f>
        <v>0</v>
      </c>
      <c r="S401" s="13">
        <f t="shared" si="32"/>
        <v>0</v>
      </c>
      <c r="T401" s="14">
        <f>IF(OR(ISERROR(FIND(DBCS(検索!C$5),DBCS(B401))),検索!C$5=""),0,1)</f>
        <v>0</v>
      </c>
      <c r="U401" s="15">
        <f>IF(OR(ISERROR(FIND(DBCS(検索!D$5),DBCS(C401))),検索!D$5=""),0,1)</f>
        <v>0</v>
      </c>
      <c r="V401" s="15">
        <f>IF(OR(ISERROR(FIND(検索!E$5,D401)),検索!E$5=""),0,1)</f>
        <v>0</v>
      </c>
      <c r="W401" s="15">
        <f>IF(OR(ISERROR(FIND(検索!F$5,E401)),検索!F$5=""),0,1)</f>
        <v>0</v>
      </c>
      <c r="X401" s="15">
        <f>IF(OR(ISERROR(FIND(検索!G$5,F401)),検索!G$5=""),0,1)</f>
        <v>0</v>
      </c>
      <c r="Y401" s="13">
        <f>IF(OR(検索!J$5="00000",T401&amp;U401&amp;V401&amp;W401&amp;X401&lt;&gt;検索!J$5),0,1)</f>
        <v>0</v>
      </c>
      <c r="Z401" s="16">
        <f t="shared" si="33"/>
        <v>0</v>
      </c>
      <c r="AA401" s="13">
        <f>IF(OR(ISERROR(FIND(DBCS(検索!C$7),DBCS(B401))),検索!C$7=""),0,1)</f>
        <v>0</v>
      </c>
      <c r="AB401" s="13">
        <f>IF(OR(ISERROR(FIND(DBCS(検索!D$7),DBCS(C401))),検索!D$7=""),0,1)</f>
        <v>0</v>
      </c>
      <c r="AC401" s="13">
        <f>IF(OR(ISERROR(FIND(検索!E$7,D401)),検索!E$7=""),0,1)</f>
        <v>0</v>
      </c>
      <c r="AD401" s="13">
        <f>IF(OR(ISERROR(FIND(検索!F$7,E401)),検索!F$7=""),0,1)</f>
        <v>0</v>
      </c>
      <c r="AE401" s="13">
        <f>IF(OR(ISERROR(FIND(検索!G$7,F401)),検索!G$7=""),0,1)</f>
        <v>0</v>
      </c>
      <c r="AF401" s="15">
        <f>IF(OR(検索!J$7="00000",AA401&amp;AB401&amp;AC401&amp;AD401&amp;AE401&lt;&gt;検索!J$7),0,1)</f>
        <v>0</v>
      </c>
      <c r="AG401" s="16">
        <f t="shared" si="34"/>
        <v>0</v>
      </c>
      <c r="AH401" s="13">
        <f>IF(検索!K$3=0,R401,S401)</f>
        <v>0</v>
      </c>
      <c r="AI401" s="13">
        <f>IF(検索!K$5=0,Y401,Z401)</f>
        <v>0</v>
      </c>
      <c r="AJ401" s="13">
        <f>IF(検索!K$7=0,AF401,AG401)</f>
        <v>0</v>
      </c>
      <c r="AK401" s="20">
        <f>IF(IF(検索!J$5="00000",AH401,IF(検索!K$4=0,AH401+AI401,AH401*AI401)*IF(AND(検索!K$6=1,検索!J$7&lt;&gt;"00000"),AJ401,1)+IF(AND(検索!K$6=0,検索!J$7&lt;&gt;"00000"),AJ401,0))&gt;0,MAX($AK$2:AK400)+1,0)</f>
        <v>0</v>
      </c>
    </row>
    <row r="402" spans="1:37" ht="12.6" customHeight="1" x14ac:dyDescent="0.15">
      <c r="A402" s="9">
        <v>4148</v>
      </c>
      <c r="B402" s="2" t="s">
        <v>1226</v>
      </c>
      <c r="C402" s="2" t="s">
        <v>1395</v>
      </c>
      <c r="D402" s="2" t="s">
        <v>1206</v>
      </c>
      <c r="E402" s="10" t="s">
        <v>87</v>
      </c>
      <c r="F402" s="11" t="s">
        <v>2250</v>
      </c>
      <c r="G402" s="2">
        <v>401</v>
      </c>
      <c r="H402" s="153">
        <f t="shared" si="30"/>
        <v>400000</v>
      </c>
      <c r="J402" s="158">
        <f>IFERROR(INDEX(単価!D$3:G$16,MATCH(D402,単価!B$3:B$16,0),1+((I402&gt;29)+(I402&gt;59)+(I402&gt;89))*INDEX(単価!A:A,MATCH(D402,単価!B:B,0))),0)</f>
        <v>50000</v>
      </c>
      <c r="K402" s="153" t="str">
        <f>IFERROR(INDEX(単価!C:C,MATCH(D402,単価!B:B,0))&amp;IF(INDEX(単価!A:A,MATCH(D402,単価!B:B,0))=1,"（"&amp;INDEX(単価!D$2:G$2,1,1+(I402&gt;29)+(I402&gt;59)+(I402&gt;89))&amp;"）",""),D402)</f>
        <v>共同生活援助</v>
      </c>
      <c r="L402" s="2">
        <f t="shared" ca="1" si="31"/>
        <v>4117</v>
      </c>
      <c r="M402" s="14">
        <f>IF(OR(ISERROR(FIND(DBCS(検索!C$3),DBCS(B402))),検索!C$3=""),0,1)</f>
        <v>0</v>
      </c>
      <c r="N402" s="15">
        <f>IF(OR(ISERROR(FIND(DBCS(検索!D$3),DBCS(C402))),検索!D$3=""),0,1)</f>
        <v>0</v>
      </c>
      <c r="O402" s="15">
        <f>IF(OR(ISERROR(FIND(検索!E$3,D402)),検索!E$3=""),0,1)</f>
        <v>0</v>
      </c>
      <c r="P402" s="13">
        <f>IF(OR(ISERROR(FIND(検索!F$3,E402)),検索!F$3=""),0,1)</f>
        <v>0</v>
      </c>
      <c r="Q402" s="13">
        <f>IF(OR(ISERROR(FIND(検索!G$3,F402)),検索!G$3=""),0,1)</f>
        <v>0</v>
      </c>
      <c r="R402" s="13">
        <f>IF(OR(検索!J$3="00000",M402&amp;N402&amp;O402&amp;P402&amp;Q402&lt;&gt;検索!J$3),0,1)</f>
        <v>0</v>
      </c>
      <c r="S402" s="13">
        <f t="shared" si="32"/>
        <v>0</v>
      </c>
      <c r="T402" s="14">
        <f>IF(OR(ISERROR(FIND(DBCS(検索!C$5),DBCS(B402))),検索!C$5=""),0,1)</f>
        <v>0</v>
      </c>
      <c r="U402" s="15">
        <f>IF(OR(ISERROR(FIND(DBCS(検索!D$5),DBCS(C402))),検索!D$5=""),0,1)</f>
        <v>0</v>
      </c>
      <c r="V402" s="15">
        <f>IF(OR(ISERROR(FIND(検索!E$5,D402)),検索!E$5=""),0,1)</f>
        <v>0</v>
      </c>
      <c r="W402" s="15">
        <f>IF(OR(ISERROR(FIND(検索!F$5,E402)),検索!F$5=""),0,1)</f>
        <v>0</v>
      </c>
      <c r="X402" s="15">
        <f>IF(OR(ISERROR(FIND(検索!G$5,F402)),検索!G$5=""),0,1)</f>
        <v>0</v>
      </c>
      <c r="Y402" s="13">
        <f>IF(OR(検索!J$5="00000",T402&amp;U402&amp;V402&amp;W402&amp;X402&lt;&gt;検索!J$5),0,1)</f>
        <v>0</v>
      </c>
      <c r="Z402" s="16">
        <f t="shared" si="33"/>
        <v>0</v>
      </c>
      <c r="AA402" s="13">
        <f>IF(OR(ISERROR(FIND(DBCS(検索!C$7),DBCS(B402))),検索!C$7=""),0,1)</f>
        <v>0</v>
      </c>
      <c r="AB402" s="13">
        <f>IF(OR(ISERROR(FIND(DBCS(検索!D$7),DBCS(C402))),検索!D$7=""),0,1)</f>
        <v>0</v>
      </c>
      <c r="AC402" s="13">
        <f>IF(OR(ISERROR(FIND(検索!E$7,D402)),検索!E$7=""),0,1)</f>
        <v>0</v>
      </c>
      <c r="AD402" s="13">
        <f>IF(OR(ISERROR(FIND(検索!F$7,E402)),検索!F$7=""),0,1)</f>
        <v>0</v>
      </c>
      <c r="AE402" s="13">
        <f>IF(OR(ISERROR(FIND(検索!G$7,F402)),検索!G$7=""),0,1)</f>
        <v>0</v>
      </c>
      <c r="AF402" s="15">
        <f>IF(OR(検索!J$7="00000",AA402&amp;AB402&amp;AC402&amp;AD402&amp;AE402&lt;&gt;検索!J$7),0,1)</f>
        <v>0</v>
      </c>
      <c r="AG402" s="16">
        <f t="shared" si="34"/>
        <v>0</v>
      </c>
      <c r="AH402" s="13">
        <f>IF(検索!K$3=0,R402,S402)</f>
        <v>0</v>
      </c>
      <c r="AI402" s="13">
        <f>IF(検索!K$5=0,Y402,Z402)</f>
        <v>0</v>
      </c>
      <c r="AJ402" s="13">
        <f>IF(検索!K$7=0,AF402,AG402)</f>
        <v>0</v>
      </c>
      <c r="AK402" s="20">
        <f>IF(IF(検索!J$5="00000",AH402,IF(検索!K$4=0,AH402+AI402,AH402*AI402)*IF(AND(検索!K$6=1,検索!J$7&lt;&gt;"00000"),AJ402,1)+IF(AND(検索!K$6=0,検索!J$7&lt;&gt;"00000"),AJ402,0))&gt;0,MAX($AK$2:AK401)+1,0)</f>
        <v>0</v>
      </c>
    </row>
    <row r="403" spans="1:37" ht="12.6" customHeight="1" x14ac:dyDescent="0.15">
      <c r="A403" s="9">
        <v>4154</v>
      </c>
      <c r="B403" s="2" t="s">
        <v>726</v>
      </c>
      <c r="C403" s="2" t="s">
        <v>1396</v>
      </c>
      <c r="D403" s="2" t="s">
        <v>1206</v>
      </c>
      <c r="E403" s="10" t="s">
        <v>85</v>
      </c>
      <c r="F403" s="11" t="s">
        <v>2302</v>
      </c>
      <c r="G403" s="2">
        <v>402</v>
      </c>
      <c r="H403" s="153">
        <f t="shared" si="30"/>
        <v>1000000</v>
      </c>
      <c r="J403" s="158">
        <f>IFERROR(INDEX(単価!D$3:G$16,MATCH(D403,単価!B$3:B$16,0),1+((I403&gt;29)+(I403&gt;59)+(I403&gt;89))*INDEX(単価!A:A,MATCH(D403,単価!B:B,0))),0)</f>
        <v>50000</v>
      </c>
      <c r="K403" s="153" t="str">
        <f>IFERROR(INDEX(単価!C:C,MATCH(D403,単価!B:B,0))&amp;IF(INDEX(単価!A:A,MATCH(D403,単価!B:B,0))=1,"（"&amp;INDEX(単価!D$2:G$2,1,1+(I403&gt;29)+(I403&gt;59)+(I403&gt;89))&amp;"）",""),D403)</f>
        <v>共同生活援助</v>
      </c>
      <c r="L403" s="2">
        <f t="shared" ca="1" si="31"/>
        <v>4125</v>
      </c>
      <c r="M403" s="14">
        <f>IF(OR(ISERROR(FIND(DBCS(検索!C$3),DBCS(B403))),検索!C$3=""),0,1)</f>
        <v>0</v>
      </c>
      <c r="N403" s="15">
        <f>IF(OR(ISERROR(FIND(DBCS(検索!D$3),DBCS(C403))),検索!D$3=""),0,1)</f>
        <v>0</v>
      </c>
      <c r="O403" s="15">
        <f>IF(OR(ISERROR(FIND(検索!E$3,D403)),検索!E$3=""),0,1)</f>
        <v>0</v>
      </c>
      <c r="P403" s="13">
        <f>IF(OR(ISERROR(FIND(検索!F$3,E403)),検索!F$3=""),0,1)</f>
        <v>0</v>
      </c>
      <c r="Q403" s="13">
        <f>IF(OR(ISERROR(FIND(検索!G$3,F403)),検索!G$3=""),0,1)</f>
        <v>0</v>
      </c>
      <c r="R403" s="13">
        <f>IF(OR(検索!J$3="00000",M403&amp;N403&amp;O403&amp;P403&amp;Q403&lt;&gt;検索!J$3),0,1)</f>
        <v>0</v>
      </c>
      <c r="S403" s="13">
        <f t="shared" si="32"/>
        <v>0</v>
      </c>
      <c r="T403" s="14">
        <f>IF(OR(ISERROR(FIND(DBCS(検索!C$5),DBCS(B403))),検索!C$5=""),0,1)</f>
        <v>0</v>
      </c>
      <c r="U403" s="15">
        <f>IF(OR(ISERROR(FIND(DBCS(検索!D$5),DBCS(C403))),検索!D$5=""),0,1)</f>
        <v>0</v>
      </c>
      <c r="V403" s="15">
        <f>IF(OR(ISERROR(FIND(検索!E$5,D403)),検索!E$5=""),0,1)</f>
        <v>0</v>
      </c>
      <c r="W403" s="15">
        <f>IF(OR(ISERROR(FIND(検索!F$5,E403)),検索!F$5=""),0,1)</f>
        <v>0</v>
      </c>
      <c r="X403" s="15">
        <f>IF(OR(ISERROR(FIND(検索!G$5,F403)),検索!G$5=""),0,1)</f>
        <v>0</v>
      </c>
      <c r="Y403" s="13">
        <f>IF(OR(検索!J$5="00000",T403&amp;U403&amp;V403&amp;W403&amp;X403&lt;&gt;検索!J$5),0,1)</f>
        <v>0</v>
      </c>
      <c r="Z403" s="16">
        <f t="shared" si="33"/>
        <v>0</v>
      </c>
      <c r="AA403" s="13">
        <f>IF(OR(ISERROR(FIND(DBCS(検索!C$7),DBCS(B403))),検索!C$7=""),0,1)</f>
        <v>0</v>
      </c>
      <c r="AB403" s="13">
        <f>IF(OR(ISERROR(FIND(DBCS(検索!D$7),DBCS(C403))),検索!D$7=""),0,1)</f>
        <v>0</v>
      </c>
      <c r="AC403" s="13">
        <f>IF(OR(ISERROR(FIND(検索!E$7,D403)),検索!E$7=""),0,1)</f>
        <v>0</v>
      </c>
      <c r="AD403" s="13">
        <f>IF(OR(ISERROR(FIND(検索!F$7,E403)),検索!F$7=""),0,1)</f>
        <v>0</v>
      </c>
      <c r="AE403" s="13">
        <f>IF(OR(ISERROR(FIND(検索!G$7,F403)),検索!G$7=""),0,1)</f>
        <v>0</v>
      </c>
      <c r="AF403" s="15">
        <f>IF(OR(検索!J$7="00000",AA403&amp;AB403&amp;AC403&amp;AD403&amp;AE403&lt;&gt;検索!J$7),0,1)</f>
        <v>0</v>
      </c>
      <c r="AG403" s="16">
        <f t="shared" si="34"/>
        <v>0</v>
      </c>
      <c r="AH403" s="13">
        <f>IF(検索!K$3=0,R403,S403)</f>
        <v>0</v>
      </c>
      <c r="AI403" s="13">
        <f>IF(検索!K$5=0,Y403,Z403)</f>
        <v>0</v>
      </c>
      <c r="AJ403" s="13">
        <f>IF(検索!K$7=0,AF403,AG403)</f>
        <v>0</v>
      </c>
      <c r="AK403" s="20">
        <f>IF(IF(検索!J$5="00000",AH403,IF(検索!K$4=0,AH403+AI403,AH403*AI403)*IF(AND(検索!K$6=1,検索!J$7&lt;&gt;"00000"),AJ403,1)+IF(AND(検索!K$6=0,検索!J$7&lt;&gt;"00000"),AJ403,0))&gt;0,MAX($AK$2:AK402)+1,0)</f>
        <v>0</v>
      </c>
    </row>
    <row r="404" spans="1:37" ht="12.6" customHeight="1" x14ac:dyDescent="0.15">
      <c r="A404" s="9">
        <v>4165</v>
      </c>
      <c r="B404" s="2" t="s">
        <v>726</v>
      </c>
      <c r="C404" s="2" t="s">
        <v>1397</v>
      </c>
      <c r="D404" s="2" t="s">
        <v>1206</v>
      </c>
      <c r="E404" s="10" t="s">
        <v>85</v>
      </c>
      <c r="F404" s="11" t="s">
        <v>2302</v>
      </c>
      <c r="G404" s="2">
        <v>403</v>
      </c>
      <c r="H404" s="153">
        <f t="shared" si="30"/>
        <v>1000000</v>
      </c>
      <c r="J404" s="158">
        <f>IFERROR(INDEX(単価!D$3:G$16,MATCH(D404,単価!B$3:B$16,0),1+((I404&gt;29)+(I404&gt;59)+(I404&gt;89))*INDEX(単価!A:A,MATCH(D404,単価!B:B,0))),0)</f>
        <v>50000</v>
      </c>
      <c r="K404" s="153" t="str">
        <f>IFERROR(INDEX(単価!C:C,MATCH(D404,単価!B:B,0))&amp;IF(INDEX(単価!A:A,MATCH(D404,単価!B:B,0))=1,"（"&amp;INDEX(単価!D$2:G$2,1,1+(I404&gt;29)+(I404&gt;59)+(I404&gt;89))&amp;"）",""),D404)</f>
        <v>共同生活援助</v>
      </c>
      <c r="L404" s="2">
        <f t="shared" ca="1" si="31"/>
        <v>4132</v>
      </c>
      <c r="M404" s="14">
        <f>IF(OR(ISERROR(FIND(DBCS(検索!C$3),DBCS(B404))),検索!C$3=""),0,1)</f>
        <v>0</v>
      </c>
      <c r="N404" s="15">
        <f>IF(OR(ISERROR(FIND(DBCS(検索!D$3),DBCS(C404))),検索!D$3=""),0,1)</f>
        <v>0</v>
      </c>
      <c r="O404" s="15">
        <f>IF(OR(ISERROR(FIND(検索!E$3,D404)),検索!E$3=""),0,1)</f>
        <v>0</v>
      </c>
      <c r="P404" s="13">
        <f>IF(OR(ISERROR(FIND(検索!F$3,E404)),検索!F$3=""),0,1)</f>
        <v>0</v>
      </c>
      <c r="Q404" s="13">
        <f>IF(OR(ISERROR(FIND(検索!G$3,F404)),検索!G$3=""),0,1)</f>
        <v>0</v>
      </c>
      <c r="R404" s="13">
        <f>IF(OR(検索!J$3="00000",M404&amp;N404&amp;O404&amp;P404&amp;Q404&lt;&gt;検索!J$3),0,1)</f>
        <v>0</v>
      </c>
      <c r="S404" s="13">
        <f t="shared" si="32"/>
        <v>0</v>
      </c>
      <c r="T404" s="14">
        <f>IF(OR(ISERROR(FIND(DBCS(検索!C$5),DBCS(B404))),検索!C$5=""),0,1)</f>
        <v>0</v>
      </c>
      <c r="U404" s="15">
        <f>IF(OR(ISERROR(FIND(DBCS(検索!D$5),DBCS(C404))),検索!D$5=""),0,1)</f>
        <v>0</v>
      </c>
      <c r="V404" s="15">
        <f>IF(OR(ISERROR(FIND(検索!E$5,D404)),検索!E$5=""),0,1)</f>
        <v>0</v>
      </c>
      <c r="W404" s="15">
        <f>IF(OR(ISERROR(FIND(検索!F$5,E404)),検索!F$5=""),0,1)</f>
        <v>0</v>
      </c>
      <c r="X404" s="15">
        <f>IF(OR(ISERROR(FIND(検索!G$5,F404)),検索!G$5=""),0,1)</f>
        <v>0</v>
      </c>
      <c r="Y404" s="13">
        <f>IF(OR(検索!J$5="00000",T404&amp;U404&amp;V404&amp;W404&amp;X404&lt;&gt;検索!J$5),0,1)</f>
        <v>0</v>
      </c>
      <c r="Z404" s="16">
        <f t="shared" si="33"/>
        <v>0</v>
      </c>
      <c r="AA404" s="13">
        <f>IF(OR(ISERROR(FIND(DBCS(検索!C$7),DBCS(B404))),検索!C$7=""),0,1)</f>
        <v>0</v>
      </c>
      <c r="AB404" s="13">
        <f>IF(OR(ISERROR(FIND(DBCS(検索!D$7),DBCS(C404))),検索!D$7=""),0,1)</f>
        <v>0</v>
      </c>
      <c r="AC404" s="13">
        <f>IF(OR(ISERROR(FIND(検索!E$7,D404)),検索!E$7=""),0,1)</f>
        <v>0</v>
      </c>
      <c r="AD404" s="13">
        <f>IF(OR(ISERROR(FIND(検索!F$7,E404)),検索!F$7=""),0,1)</f>
        <v>0</v>
      </c>
      <c r="AE404" s="13">
        <f>IF(OR(ISERROR(FIND(検索!G$7,F404)),検索!G$7=""),0,1)</f>
        <v>0</v>
      </c>
      <c r="AF404" s="15">
        <f>IF(OR(検索!J$7="00000",AA404&amp;AB404&amp;AC404&amp;AD404&amp;AE404&lt;&gt;検索!J$7),0,1)</f>
        <v>0</v>
      </c>
      <c r="AG404" s="16">
        <f t="shared" si="34"/>
        <v>0</v>
      </c>
      <c r="AH404" s="13">
        <f>IF(検索!K$3=0,R404,S404)</f>
        <v>0</v>
      </c>
      <c r="AI404" s="13">
        <f>IF(検索!K$5=0,Y404,Z404)</f>
        <v>0</v>
      </c>
      <c r="AJ404" s="13">
        <f>IF(検索!K$7=0,AF404,AG404)</f>
        <v>0</v>
      </c>
      <c r="AK404" s="20">
        <f>IF(IF(検索!J$5="00000",AH404,IF(検索!K$4=0,AH404+AI404,AH404*AI404)*IF(AND(検索!K$6=1,検索!J$7&lt;&gt;"00000"),AJ404,1)+IF(AND(検索!K$6=0,検索!J$7&lt;&gt;"00000"),AJ404,0))&gt;0,MAX($AK$2:AK403)+1,0)</f>
        <v>0</v>
      </c>
    </row>
    <row r="405" spans="1:37" ht="12.6" customHeight="1" x14ac:dyDescent="0.15">
      <c r="A405" s="9">
        <v>4170</v>
      </c>
      <c r="B405" s="2" t="s">
        <v>1247</v>
      </c>
      <c r="C405" s="2" t="s">
        <v>1398</v>
      </c>
      <c r="D405" s="2" t="s">
        <v>1206</v>
      </c>
      <c r="E405" s="10" t="s">
        <v>162</v>
      </c>
      <c r="F405" s="11" t="s">
        <v>2259</v>
      </c>
      <c r="G405" s="2">
        <v>404</v>
      </c>
      <c r="H405" s="153">
        <f t="shared" si="30"/>
        <v>450000</v>
      </c>
      <c r="J405" s="158">
        <f>IFERROR(INDEX(単価!D$3:G$16,MATCH(D405,単価!B$3:B$16,0),1+((I405&gt;29)+(I405&gt;59)+(I405&gt;89))*INDEX(単価!A:A,MATCH(D405,単価!B:B,0))),0)</f>
        <v>50000</v>
      </c>
      <c r="K405" s="153" t="str">
        <f>IFERROR(INDEX(単価!C:C,MATCH(D405,単価!B:B,0))&amp;IF(INDEX(単価!A:A,MATCH(D405,単価!B:B,0))=1,"（"&amp;INDEX(単価!D$2:G$2,1,1+(I405&gt;29)+(I405&gt;59)+(I405&gt;89))&amp;"）",""),D405)</f>
        <v>共同生活援助</v>
      </c>
      <c r="L405" s="2">
        <f t="shared" ca="1" si="31"/>
        <v>4140</v>
      </c>
      <c r="M405" s="14">
        <f>IF(OR(ISERROR(FIND(DBCS(検索!C$3),DBCS(B405))),検索!C$3=""),0,1)</f>
        <v>0</v>
      </c>
      <c r="N405" s="15">
        <f>IF(OR(ISERROR(FIND(DBCS(検索!D$3),DBCS(C405))),検索!D$3=""),0,1)</f>
        <v>0</v>
      </c>
      <c r="O405" s="15">
        <f>IF(OR(ISERROR(FIND(検索!E$3,D405)),検索!E$3=""),0,1)</f>
        <v>0</v>
      </c>
      <c r="P405" s="13">
        <f>IF(OR(ISERROR(FIND(検索!F$3,E405)),検索!F$3=""),0,1)</f>
        <v>0</v>
      </c>
      <c r="Q405" s="13">
        <f>IF(OR(ISERROR(FIND(検索!G$3,F405)),検索!G$3=""),0,1)</f>
        <v>0</v>
      </c>
      <c r="R405" s="13">
        <f>IF(OR(検索!J$3="00000",M405&amp;N405&amp;O405&amp;P405&amp;Q405&lt;&gt;検索!J$3),0,1)</f>
        <v>0</v>
      </c>
      <c r="S405" s="13">
        <f t="shared" ref="S405:S468" si="35">IF(SUM(M405:Q405)=0,0,1)</f>
        <v>0</v>
      </c>
      <c r="T405" s="14">
        <f>IF(OR(ISERROR(FIND(DBCS(検索!C$5),DBCS(B405))),検索!C$5=""),0,1)</f>
        <v>0</v>
      </c>
      <c r="U405" s="15">
        <f>IF(OR(ISERROR(FIND(DBCS(検索!D$5),DBCS(C405))),検索!D$5=""),0,1)</f>
        <v>0</v>
      </c>
      <c r="V405" s="15">
        <f>IF(OR(ISERROR(FIND(検索!E$5,D405)),検索!E$5=""),0,1)</f>
        <v>0</v>
      </c>
      <c r="W405" s="15">
        <f>IF(OR(ISERROR(FIND(検索!F$5,E405)),検索!F$5=""),0,1)</f>
        <v>0</v>
      </c>
      <c r="X405" s="15">
        <f>IF(OR(ISERROR(FIND(検索!G$5,F405)),検索!G$5=""),0,1)</f>
        <v>0</v>
      </c>
      <c r="Y405" s="13">
        <f>IF(OR(検索!J$5="00000",T405&amp;U405&amp;V405&amp;W405&amp;X405&lt;&gt;検索!J$5),0,1)</f>
        <v>0</v>
      </c>
      <c r="Z405" s="16">
        <f t="shared" ref="Z405:Z468" si="36">IF(SUM(T405:X405)=0,0,1)</f>
        <v>0</v>
      </c>
      <c r="AA405" s="13">
        <f>IF(OR(ISERROR(FIND(DBCS(検索!C$7),DBCS(B405))),検索!C$7=""),0,1)</f>
        <v>0</v>
      </c>
      <c r="AB405" s="13">
        <f>IF(OR(ISERROR(FIND(DBCS(検索!D$7),DBCS(C405))),検索!D$7=""),0,1)</f>
        <v>0</v>
      </c>
      <c r="AC405" s="13">
        <f>IF(OR(ISERROR(FIND(検索!E$7,D405)),検索!E$7=""),0,1)</f>
        <v>0</v>
      </c>
      <c r="AD405" s="13">
        <f>IF(OR(ISERROR(FIND(検索!F$7,E405)),検索!F$7=""),0,1)</f>
        <v>0</v>
      </c>
      <c r="AE405" s="13">
        <f>IF(OR(ISERROR(FIND(検索!G$7,F405)),検索!G$7=""),0,1)</f>
        <v>0</v>
      </c>
      <c r="AF405" s="15">
        <f>IF(OR(検索!J$7="00000",AA405&amp;AB405&amp;AC405&amp;AD405&amp;AE405&lt;&gt;検索!J$7),0,1)</f>
        <v>0</v>
      </c>
      <c r="AG405" s="16">
        <f t="shared" ref="AG405:AG468" si="37">IF(SUM(AA405:AE405)=0,0,1)</f>
        <v>0</v>
      </c>
      <c r="AH405" s="13">
        <f>IF(検索!K$3=0,R405,S405)</f>
        <v>0</v>
      </c>
      <c r="AI405" s="13">
        <f>IF(検索!K$5=0,Y405,Z405)</f>
        <v>0</v>
      </c>
      <c r="AJ405" s="13">
        <f>IF(検索!K$7=0,AF405,AG405)</f>
        <v>0</v>
      </c>
      <c r="AK405" s="20">
        <f>IF(IF(検索!J$5="00000",AH405,IF(検索!K$4=0,AH405+AI405,AH405*AI405)*IF(AND(検索!K$6=1,検索!J$7&lt;&gt;"00000"),AJ405,1)+IF(AND(検索!K$6=0,検索!J$7&lt;&gt;"00000"),AJ405,0))&gt;0,MAX($AK$2:AK404)+1,0)</f>
        <v>0</v>
      </c>
    </row>
    <row r="406" spans="1:37" ht="12.6" customHeight="1" x14ac:dyDescent="0.15">
      <c r="A406" s="9">
        <v>4182</v>
      </c>
      <c r="B406" s="2" t="s">
        <v>1399</v>
      </c>
      <c r="C406" s="2" t="s">
        <v>1400</v>
      </c>
      <c r="D406" s="2" t="s">
        <v>1206</v>
      </c>
      <c r="E406" s="10" t="s">
        <v>563</v>
      </c>
      <c r="F406" s="11" t="s">
        <v>2303</v>
      </c>
      <c r="G406" s="2">
        <v>405</v>
      </c>
      <c r="H406" s="153">
        <f t="shared" si="30"/>
        <v>1350000</v>
      </c>
      <c r="J406" s="158">
        <f>IFERROR(INDEX(単価!D$3:G$16,MATCH(D406,単価!B$3:B$16,0),1+((I406&gt;29)+(I406&gt;59)+(I406&gt;89))*INDEX(単価!A:A,MATCH(D406,単価!B:B,0))),0)</f>
        <v>50000</v>
      </c>
      <c r="K406" s="153" t="str">
        <f>IFERROR(INDEX(単価!C:C,MATCH(D406,単価!B:B,0))&amp;IF(INDEX(単価!A:A,MATCH(D406,単価!B:B,0))=1,"（"&amp;INDEX(単価!D$2:G$2,1,1+(I406&gt;29)+(I406&gt;59)+(I406&gt;89))&amp;"）",""),D406)</f>
        <v>共同生活援助</v>
      </c>
      <c r="L406" s="2">
        <f t="shared" ca="1" si="31"/>
        <v>4154</v>
      </c>
      <c r="M406" s="14">
        <f>IF(OR(ISERROR(FIND(DBCS(検索!C$3),DBCS(B406))),検索!C$3=""),0,1)</f>
        <v>0</v>
      </c>
      <c r="N406" s="15">
        <f>IF(OR(ISERROR(FIND(DBCS(検索!D$3),DBCS(C406))),検索!D$3=""),0,1)</f>
        <v>0</v>
      </c>
      <c r="O406" s="15">
        <f>IF(OR(ISERROR(FIND(検索!E$3,D406)),検索!E$3=""),0,1)</f>
        <v>0</v>
      </c>
      <c r="P406" s="13">
        <f>IF(OR(ISERROR(FIND(検索!F$3,E406)),検索!F$3=""),0,1)</f>
        <v>0</v>
      </c>
      <c r="Q406" s="13">
        <f>IF(OR(ISERROR(FIND(検索!G$3,F406)),検索!G$3=""),0,1)</f>
        <v>0</v>
      </c>
      <c r="R406" s="13">
        <f>IF(OR(検索!J$3="00000",M406&amp;N406&amp;O406&amp;P406&amp;Q406&lt;&gt;検索!J$3),0,1)</f>
        <v>0</v>
      </c>
      <c r="S406" s="13">
        <f t="shared" si="35"/>
        <v>0</v>
      </c>
      <c r="T406" s="14">
        <f>IF(OR(ISERROR(FIND(DBCS(検索!C$5),DBCS(B406))),検索!C$5=""),0,1)</f>
        <v>0</v>
      </c>
      <c r="U406" s="15">
        <f>IF(OR(ISERROR(FIND(DBCS(検索!D$5),DBCS(C406))),検索!D$5=""),0,1)</f>
        <v>0</v>
      </c>
      <c r="V406" s="15">
        <f>IF(OR(ISERROR(FIND(検索!E$5,D406)),検索!E$5=""),0,1)</f>
        <v>0</v>
      </c>
      <c r="W406" s="15">
        <f>IF(OR(ISERROR(FIND(検索!F$5,E406)),検索!F$5=""),0,1)</f>
        <v>0</v>
      </c>
      <c r="X406" s="15">
        <f>IF(OR(ISERROR(FIND(検索!G$5,F406)),検索!G$5=""),0,1)</f>
        <v>0</v>
      </c>
      <c r="Y406" s="13">
        <f>IF(OR(検索!J$5="00000",T406&amp;U406&amp;V406&amp;W406&amp;X406&lt;&gt;検索!J$5),0,1)</f>
        <v>0</v>
      </c>
      <c r="Z406" s="16">
        <f t="shared" si="36"/>
        <v>0</v>
      </c>
      <c r="AA406" s="13">
        <f>IF(OR(ISERROR(FIND(DBCS(検索!C$7),DBCS(B406))),検索!C$7=""),0,1)</f>
        <v>0</v>
      </c>
      <c r="AB406" s="13">
        <f>IF(OR(ISERROR(FIND(DBCS(検索!D$7),DBCS(C406))),検索!D$7=""),0,1)</f>
        <v>0</v>
      </c>
      <c r="AC406" s="13">
        <f>IF(OR(ISERROR(FIND(検索!E$7,D406)),検索!E$7=""),0,1)</f>
        <v>0</v>
      </c>
      <c r="AD406" s="13">
        <f>IF(OR(ISERROR(FIND(検索!F$7,E406)),検索!F$7=""),0,1)</f>
        <v>0</v>
      </c>
      <c r="AE406" s="13">
        <f>IF(OR(ISERROR(FIND(検索!G$7,F406)),検索!G$7=""),0,1)</f>
        <v>0</v>
      </c>
      <c r="AF406" s="15">
        <f>IF(OR(検索!J$7="00000",AA406&amp;AB406&amp;AC406&amp;AD406&amp;AE406&lt;&gt;検索!J$7),0,1)</f>
        <v>0</v>
      </c>
      <c r="AG406" s="16">
        <f t="shared" si="37"/>
        <v>0</v>
      </c>
      <c r="AH406" s="13">
        <f>IF(検索!K$3=0,R406,S406)</f>
        <v>0</v>
      </c>
      <c r="AI406" s="13">
        <f>IF(検索!K$5=0,Y406,Z406)</f>
        <v>0</v>
      </c>
      <c r="AJ406" s="13">
        <f>IF(検索!K$7=0,AF406,AG406)</f>
        <v>0</v>
      </c>
      <c r="AK406" s="20">
        <f>IF(IF(検索!J$5="00000",AH406,IF(検索!K$4=0,AH406+AI406,AH406*AI406)*IF(AND(検索!K$6=1,検索!J$7&lt;&gt;"00000"),AJ406,1)+IF(AND(検索!K$6=0,検索!J$7&lt;&gt;"00000"),AJ406,0))&gt;0,MAX($AK$2:AK405)+1,0)</f>
        <v>0</v>
      </c>
    </row>
    <row r="407" spans="1:37" ht="12.6" customHeight="1" x14ac:dyDescent="0.15">
      <c r="A407" s="9">
        <v>4199</v>
      </c>
      <c r="B407" s="2" t="s">
        <v>1399</v>
      </c>
      <c r="C407" s="2" t="s">
        <v>1401</v>
      </c>
      <c r="D407" s="2" t="s">
        <v>1206</v>
      </c>
      <c r="E407" s="10" t="s">
        <v>563</v>
      </c>
      <c r="F407" s="11" t="s">
        <v>2303</v>
      </c>
      <c r="G407" s="2">
        <v>406</v>
      </c>
      <c r="H407" s="153">
        <f t="shared" si="30"/>
        <v>1350000</v>
      </c>
      <c r="J407" s="158">
        <f>IFERROR(INDEX(単価!D$3:G$16,MATCH(D407,単価!B$3:B$16,0),1+((I407&gt;29)+(I407&gt;59)+(I407&gt;89))*INDEX(単価!A:A,MATCH(D407,単価!B:B,0))),0)</f>
        <v>50000</v>
      </c>
      <c r="K407" s="153" t="str">
        <f>IFERROR(INDEX(単価!C:C,MATCH(D407,単価!B:B,0))&amp;IF(INDEX(単価!A:A,MATCH(D407,単価!B:B,0))=1,"（"&amp;INDEX(単価!D$2:G$2,1,1+(I407&gt;29)+(I407&gt;59)+(I407&gt;89))&amp;"）",""),D407)</f>
        <v>共同生活援助</v>
      </c>
      <c r="L407" s="2">
        <f t="shared" ca="1" si="31"/>
        <v>4164</v>
      </c>
      <c r="M407" s="14">
        <f>IF(OR(ISERROR(FIND(DBCS(検索!C$3),DBCS(B407))),検索!C$3=""),0,1)</f>
        <v>0</v>
      </c>
      <c r="N407" s="15">
        <f>IF(OR(ISERROR(FIND(DBCS(検索!D$3),DBCS(C407))),検索!D$3=""),0,1)</f>
        <v>0</v>
      </c>
      <c r="O407" s="15">
        <f>IF(OR(ISERROR(FIND(検索!E$3,D407)),検索!E$3=""),0,1)</f>
        <v>0</v>
      </c>
      <c r="P407" s="13">
        <f>IF(OR(ISERROR(FIND(検索!F$3,E407)),検索!F$3=""),0,1)</f>
        <v>0</v>
      </c>
      <c r="Q407" s="13">
        <f>IF(OR(ISERROR(FIND(検索!G$3,F407)),検索!G$3=""),0,1)</f>
        <v>0</v>
      </c>
      <c r="R407" s="13">
        <f>IF(OR(検索!J$3="00000",M407&amp;N407&amp;O407&amp;P407&amp;Q407&lt;&gt;検索!J$3),0,1)</f>
        <v>0</v>
      </c>
      <c r="S407" s="13">
        <f t="shared" si="35"/>
        <v>0</v>
      </c>
      <c r="T407" s="14">
        <f>IF(OR(ISERROR(FIND(DBCS(検索!C$5),DBCS(B407))),検索!C$5=""),0,1)</f>
        <v>0</v>
      </c>
      <c r="U407" s="15">
        <f>IF(OR(ISERROR(FIND(DBCS(検索!D$5),DBCS(C407))),検索!D$5=""),0,1)</f>
        <v>0</v>
      </c>
      <c r="V407" s="15">
        <f>IF(OR(ISERROR(FIND(検索!E$5,D407)),検索!E$5=""),0,1)</f>
        <v>0</v>
      </c>
      <c r="W407" s="15">
        <f>IF(OR(ISERROR(FIND(検索!F$5,E407)),検索!F$5=""),0,1)</f>
        <v>0</v>
      </c>
      <c r="X407" s="15">
        <f>IF(OR(ISERROR(FIND(検索!G$5,F407)),検索!G$5=""),0,1)</f>
        <v>0</v>
      </c>
      <c r="Y407" s="13">
        <f>IF(OR(検索!J$5="00000",T407&amp;U407&amp;V407&amp;W407&amp;X407&lt;&gt;検索!J$5),0,1)</f>
        <v>0</v>
      </c>
      <c r="Z407" s="16">
        <f t="shared" si="36"/>
        <v>0</v>
      </c>
      <c r="AA407" s="13">
        <f>IF(OR(ISERROR(FIND(DBCS(検索!C$7),DBCS(B407))),検索!C$7=""),0,1)</f>
        <v>0</v>
      </c>
      <c r="AB407" s="13">
        <f>IF(OR(ISERROR(FIND(DBCS(検索!D$7),DBCS(C407))),検索!D$7=""),0,1)</f>
        <v>0</v>
      </c>
      <c r="AC407" s="13">
        <f>IF(OR(ISERROR(FIND(検索!E$7,D407)),検索!E$7=""),0,1)</f>
        <v>0</v>
      </c>
      <c r="AD407" s="13">
        <f>IF(OR(ISERROR(FIND(検索!F$7,E407)),検索!F$7=""),0,1)</f>
        <v>0</v>
      </c>
      <c r="AE407" s="13">
        <f>IF(OR(ISERROR(FIND(検索!G$7,F407)),検索!G$7=""),0,1)</f>
        <v>0</v>
      </c>
      <c r="AF407" s="15">
        <f>IF(OR(検索!J$7="00000",AA407&amp;AB407&amp;AC407&amp;AD407&amp;AE407&lt;&gt;検索!J$7),0,1)</f>
        <v>0</v>
      </c>
      <c r="AG407" s="16">
        <f t="shared" si="37"/>
        <v>0</v>
      </c>
      <c r="AH407" s="13">
        <f>IF(検索!K$3=0,R407,S407)</f>
        <v>0</v>
      </c>
      <c r="AI407" s="13">
        <f>IF(検索!K$5=0,Y407,Z407)</f>
        <v>0</v>
      </c>
      <c r="AJ407" s="13">
        <f>IF(検索!K$7=0,AF407,AG407)</f>
        <v>0</v>
      </c>
      <c r="AK407" s="20">
        <f>IF(IF(検索!J$5="00000",AH407,IF(検索!K$4=0,AH407+AI407,AH407*AI407)*IF(AND(検索!K$6=1,検索!J$7&lt;&gt;"00000"),AJ407,1)+IF(AND(検索!K$6=0,検索!J$7&lt;&gt;"00000"),AJ407,0))&gt;0,MAX($AK$2:AK406)+1,0)</f>
        <v>0</v>
      </c>
    </row>
    <row r="408" spans="1:37" ht="12.6" customHeight="1" x14ac:dyDescent="0.15">
      <c r="A408" s="9">
        <v>4208</v>
      </c>
      <c r="B408" s="2" t="s">
        <v>928</v>
      </c>
      <c r="C408" s="2" t="s">
        <v>1402</v>
      </c>
      <c r="D408" s="2" t="s">
        <v>1206</v>
      </c>
      <c r="E408" s="10" t="s">
        <v>49</v>
      </c>
      <c r="F408" s="11" t="s">
        <v>2304</v>
      </c>
      <c r="G408" s="2">
        <v>407</v>
      </c>
      <c r="H408" s="153">
        <f t="shared" si="30"/>
        <v>800000</v>
      </c>
      <c r="J408" s="158">
        <f>IFERROR(INDEX(単価!D$3:G$16,MATCH(D408,単価!B$3:B$16,0),1+((I408&gt;29)+(I408&gt;59)+(I408&gt;89))*INDEX(単価!A:A,MATCH(D408,単価!B:B,0))),0)</f>
        <v>50000</v>
      </c>
      <c r="K408" s="153" t="str">
        <f>IFERROR(INDEX(単価!C:C,MATCH(D408,単価!B:B,0))&amp;IF(INDEX(単価!A:A,MATCH(D408,単価!B:B,0))=1,"（"&amp;INDEX(単価!D$2:G$2,1,1+(I408&gt;29)+(I408&gt;59)+(I408&gt;89))&amp;"）",""),D408)</f>
        <v>共同生活援助</v>
      </c>
      <c r="L408" s="2">
        <f t="shared" ca="1" si="31"/>
        <v>4173</v>
      </c>
      <c r="M408" s="14">
        <f>IF(OR(ISERROR(FIND(DBCS(検索!C$3),DBCS(B408))),検索!C$3=""),0,1)</f>
        <v>0</v>
      </c>
      <c r="N408" s="15">
        <f>IF(OR(ISERROR(FIND(DBCS(検索!D$3),DBCS(C408))),検索!D$3=""),0,1)</f>
        <v>0</v>
      </c>
      <c r="O408" s="15">
        <f>IF(OR(ISERROR(FIND(検索!E$3,D408)),検索!E$3=""),0,1)</f>
        <v>0</v>
      </c>
      <c r="P408" s="13">
        <f>IF(OR(ISERROR(FIND(検索!F$3,E408)),検索!F$3=""),0,1)</f>
        <v>0</v>
      </c>
      <c r="Q408" s="13">
        <f>IF(OR(ISERROR(FIND(検索!G$3,F408)),検索!G$3=""),0,1)</f>
        <v>0</v>
      </c>
      <c r="R408" s="13">
        <f>IF(OR(検索!J$3="00000",M408&amp;N408&amp;O408&amp;P408&amp;Q408&lt;&gt;検索!J$3),0,1)</f>
        <v>0</v>
      </c>
      <c r="S408" s="13">
        <f t="shared" si="35"/>
        <v>0</v>
      </c>
      <c r="T408" s="14">
        <f>IF(OR(ISERROR(FIND(DBCS(検索!C$5),DBCS(B408))),検索!C$5=""),0,1)</f>
        <v>0</v>
      </c>
      <c r="U408" s="15">
        <f>IF(OR(ISERROR(FIND(DBCS(検索!D$5),DBCS(C408))),検索!D$5=""),0,1)</f>
        <v>0</v>
      </c>
      <c r="V408" s="15">
        <f>IF(OR(ISERROR(FIND(検索!E$5,D408)),検索!E$5=""),0,1)</f>
        <v>0</v>
      </c>
      <c r="W408" s="15">
        <f>IF(OR(ISERROR(FIND(検索!F$5,E408)),検索!F$5=""),0,1)</f>
        <v>0</v>
      </c>
      <c r="X408" s="15">
        <f>IF(OR(ISERROR(FIND(検索!G$5,F408)),検索!G$5=""),0,1)</f>
        <v>0</v>
      </c>
      <c r="Y408" s="13">
        <f>IF(OR(検索!J$5="00000",T408&amp;U408&amp;V408&amp;W408&amp;X408&lt;&gt;検索!J$5),0,1)</f>
        <v>0</v>
      </c>
      <c r="Z408" s="16">
        <f t="shared" si="36"/>
        <v>0</v>
      </c>
      <c r="AA408" s="13">
        <f>IF(OR(ISERROR(FIND(DBCS(検索!C$7),DBCS(B408))),検索!C$7=""),0,1)</f>
        <v>0</v>
      </c>
      <c r="AB408" s="13">
        <f>IF(OR(ISERROR(FIND(DBCS(検索!D$7),DBCS(C408))),検索!D$7=""),0,1)</f>
        <v>0</v>
      </c>
      <c r="AC408" s="13">
        <f>IF(OR(ISERROR(FIND(検索!E$7,D408)),検索!E$7=""),0,1)</f>
        <v>0</v>
      </c>
      <c r="AD408" s="13">
        <f>IF(OR(ISERROR(FIND(検索!F$7,E408)),検索!F$7=""),0,1)</f>
        <v>0</v>
      </c>
      <c r="AE408" s="13">
        <f>IF(OR(ISERROR(FIND(検索!G$7,F408)),検索!G$7=""),0,1)</f>
        <v>0</v>
      </c>
      <c r="AF408" s="15">
        <f>IF(OR(検索!J$7="00000",AA408&amp;AB408&amp;AC408&amp;AD408&amp;AE408&lt;&gt;検索!J$7),0,1)</f>
        <v>0</v>
      </c>
      <c r="AG408" s="16">
        <f t="shared" si="37"/>
        <v>0</v>
      </c>
      <c r="AH408" s="13">
        <f>IF(検索!K$3=0,R408,S408)</f>
        <v>0</v>
      </c>
      <c r="AI408" s="13">
        <f>IF(検索!K$5=0,Y408,Z408)</f>
        <v>0</v>
      </c>
      <c r="AJ408" s="13">
        <f>IF(検索!K$7=0,AF408,AG408)</f>
        <v>0</v>
      </c>
      <c r="AK408" s="20">
        <f>IF(IF(検索!J$5="00000",AH408,IF(検索!K$4=0,AH408+AI408,AH408*AI408)*IF(AND(検索!K$6=1,検索!J$7&lt;&gt;"00000"),AJ408,1)+IF(AND(検索!K$6=0,検索!J$7&lt;&gt;"00000"),AJ408,0))&gt;0,MAX($AK$2:AK407)+1,0)</f>
        <v>0</v>
      </c>
    </row>
    <row r="409" spans="1:37" ht="12.6" customHeight="1" x14ac:dyDescent="0.15">
      <c r="A409" s="9">
        <v>4212</v>
      </c>
      <c r="B409" s="2" t="s">
        <v>928</v>
      </c>
      <c r="C409" s="2" t="s">
        <v>1403</v>
      </c>
      <c r="D409" s="2" t="s">
        <v>1206</v>
      </c>
      <c r="E409" s="10" t="s">
        <v>49</v>
      </c>
      <c r="F409" s="11" t="s">
        <v>2304</v>
      </c>
      <c r="G409" s="2">
        <v>408</v>
      </c>
      <c r="H409" s="153">
        <f t="shared" si="30"/>
        <v>800000</v>
      </c>
      <c r="J409" s="158">
        <f>IFERROR(INDEX(単価!D$3:G$16,MATCH(D409,単価!B$3:B$16,0),1+((I409&gt;29)+(I409&gt;59)+(I409&gt;89))*INDEX(単価!A:A,MATCH(D409,単価!B:B,0))),0)</f>
        <v>50000</v>
      </c>
      <c r="K409" s="153" t="str">
        <f>IFERROR(INDEX(単価!C:C,MATCH(D409,単価!B:B,0))&amp;IF(INDEX(単価!A:A,MATCH(D409,単価!B:B,0))=1,"（"&amp;INDEX(単価!D$2:G$2,1,1+(I409&gt;29)+(I409&gt;59)+(I409&gt;89))&amp;"）",""),D409)</f>
        <v>共同生活援助</v>
      </c>
      <c r="L409" s="2">
        <f t="shared" ca="1" si="31"/>
        <v>4187</v>
      </c>
      <c r="M409" s="14">
        <f>IF(OR(ISERROR(FIND(DBCS(検索!C$3),DBCS(B409))),検索!C$3=""),0,1)</f>
        <v>0</v>
      </c>
      <c r="N409" s="15">
        <f>IF(OR(ISERROR(FIND(DBCS(検索!D$3),DBCS(C409))),検索!D$3=""),0,1)</f>
        <v>0</v>
      </c>
      <c r="O409" s="15">
        <f>IF(OR(ISERROR(FIND(検索!E$3,D409)),検索!E$3=""),0,1)</f>
        <v>0</v>
      </c>
      <c r="P409" s="13">
        <f>IF(OR(ISERROR(FIND(検索!F$3,E409)),検索!F$3=""),0,1)</f>
        <v>0</v>
      </c>
      <c r="Q409" s="13">
        <f>IF(OR(ISERROR(FIND(検索!G$3,F409)),検索!G$3=""),0,1)</f>
        <v>0</v>
      </c>
      <c r="R409" s="13">
        <f>IF(OR(検索!J$3="00000",M409&amp;N409&amp;O409&amp;P409&amp;Q409&lt;&gt;検索!J$3),0,1)</f>
        <v>0</v>
      </c>
      <c r="S409" s="13">
        <f t="shared" si="35"/>
        <v>0</v>
      </c>
      <c r="T409" s="14">
        <f>IF(OR(ISERROR(FIND(DBCS(検索!C$5),DBCS(B409))),検索!C$5=""),0,1)</f>
        <v>0</v>
      </c>
      <c r="U409" s="15">
        <f>IF(OR(ISERROR(FIND(DBCS(検索!D$5),DBCS(C409))),検索!D$5=""),0,1)</f>
        <v>0</v>
      </c>
      <c r="V409" s="15">
        <f>IF(OR(ISERROR(FIND(検索!E$5,D409)),検索!E$5=""),0,1)</f>
        <v>0</v>
      </c>
      <c r="W409" s="15">
        <f>IF(OR(ISERROR(FIND(検索!F$5,E409)),検索!F$5=""),0,1)</f>
        <v>0</v>
      </c>
      <c r="X409" s="15">
        <f>IF(OR(ISERROR(FIND(検索!G$5,F409)),検索!G$5=""),0,1)</f>
        <v>0</v>
      </c>
      <c r="Y409" s="13">
        <f>IF(OR(検索!J$5="00000",T409&amp;U409&amp;V409&amp;W409&amp;X409&lt;&gt;検索!J$5),0,1)</f>
        <v>0</v>
      </c>
      <c r="Z409" s="16">
        <f t="shared" si="36"/>
        <v>0</v>
      </c>
      <c r="AA409" s="13">
        <f>IF(OR(ISERROR(FIND(DBCS(検索!C$7),DBCS(B409))),検索!C$7=""),0,1)</f>
        <v>0</v>
      </c>
      <c r="AB409" s="13">
        <f>IF(OR(ISERROR(FIND(DBCS(検索!D$7),DBCS(C409))),検索!D$7=""),0,1)</f>
        <v>0</v>
      </c>
      <c r="AC409" s="13">
        <f>IF(OR(ISERROR(FIND(検索!E$7,D409)),検索!E$7=""),0,1)</f>
        <v>0</v>
      </c>
      <c r="AD409" s="13">
        <f>IF(OR(ISERROR(FIND(検索!F$7,E409)),検索!F$7=""),0,1)</f>
        <v>0</v>
      </c>
      <c r="AE409" s="13">
        <f>IF(OR(ISERROR(FIND(検索!G$7,F409)),検索!G$7=""),0,1)</f>
        <v>0</v>
      </c>
      <c r="AF409" s="15">
        <f>IF(OR(検索!J$7="00000",AA409&amp;AB409&amp;AC409&amp;AD409&amp;AE409&lt;&gt;検索!J$7),0,1)</f>
        <v>0</v>
      </c>
      <c r="AG409" s="16">
        <f t="shared" si="37"/>
        <v>0</v>
      </c>
      <c r="AH409" s="13">
        <f>IF(検索!K$3=0,R409,S409)</f>
        <v>0</v>
      </c>
      <c r="AI409" s="13">
        <f>IF(検索!K$5=0,Y409,Z409)</f>
        <v>0</v>
      </c>
      <c r="AJ409" s="13">
        <f>IF(検索!K$7=0,AF409,AG409)</f>
        <v>0</v>
      </c>
      <c r="AK409" s="20">
        <f>IF(IF(検索!J$5="00000",AH409,IF(検索!K$4=0,AH409+AI409,AH409*AI409)*IF(AND(検索!K$6=1,検索!J$7&lt;&gt;"00000"),AJ409,1)+IF(AND(検索!K$6=0,検索!J$7&lt;&gt;"00000"),AJ409,0))&gt;0,MAX($AK$2:AK408)+1,0)</f>
        <v>0</v>
      </c>
    </row>
    <row r="410" spans="1:37" ht="12.6" customHeight="1" x14ac:dyDescent="0.15">
      <c r="A410" s="9">
        <v>4223</v>
      </c>
      <c r="B410" s="2" t="s">
        <v>928</v>
      </c>
      <c r="C410" s="2" t="s">
        <v>1404</v>
      </c>
      <c r="D410" s="2" t="s">
        <v>1206</v>
      </c>
      <c r="E410" s="10" t="s">
        <v>49</v>
      </c>
      <c r="F410" s="11" t="s">
        <v>2304</v>
      </c>
      <c r="G410" s="2">
        <v>409</v>
      </c>
      <c r="H410" s="153">
        <f t="shared" si="30"/>
        <v>800000</v>
      </c>
      <c r="J410" s="158">
        <f>IFERROR(INDEX(単価!D$3:G$16,MATCH(D410,単価!B$3:B$16,0),1+((I410&gt;29)+(I410&gt;59)+(I410&gt;89))*INDEX(単価!A:A,MATCH(D410,単価!B:B,0))),0)</f>
        <v>50000</v>
      </c>
      <c r="K410" s="153" t="str">
        <f>IFERROR(INDEX(単価!C:C,MATCH(D410,単価!B:B,0))&amp;IF(INDEX(単価!A:A,MATCH(D410,単価!B:B,0))=1,"（"&amp;INDEX(単価!D$2:G$2,1,1+(I410&gt;29)+(I410&gt;59)+(I410&gt;89))&amp;"）",""),D410)</f>
        <v>共同生活援助</v>
      </c>
      <c r="L410" s="2">
        <f t="shared" ca="1" si="31"/>
        <v>4193</v>
      </c>
      <c r="M410" s="14">
        <f>IF(OR(ISERROR(FIND(DBCS(検索!C$3),DBCS(B410))),検索!C$3=""),0,1)</f>
        <v>0</v>
      </c>
      <c r="N410" s="15">
        <f>IF(OR(ISERROR(FIND(DBCS(検索!D$3),DBCS(C410))),検索!D$3=""),0,1)</f>
        <v>0</v>
      </c>
      <c r="O410" s="15">
        <f>IF(OR(ISERROR(FIND(検索!E$3,D410)),検索!E$3=""),0,1)</f>
        <v>0</v>
      </c>
      <c r="P410" s="13">
        <f>IF(OR(ISERROR(FIND(検索!F$3,E410)),検索!F$3=""),0,1)</f>
        <v>0</v>
      </c>
      <c r="Q410" s="13">
        <f>IF(OR(ISERROR(FIND(検索!G$3,F410)),検索!G$3=""),0,1)</f>
        <v>0</v>
      </c>
      <c r="R410" s="13">
        <f>IF(OR(検索!J$3="00000",M410&amp;N410&amp;O410&amp;P410&amp;Q410&lt;&gt;検索!J$3),0,1)</f>
        <v>0</v>
      </c>
      <c r="S410" s="13">
        <f t="shared" si="35"/>
        <v>0</v>
      </c>
      <c r="T410" s="14">
        <f>IF(OR(ISERROR(FIND(DBCS(検索!C$5),DBCS(B410))),検索!C$5=""),0,1)</f>
        <v>0</v>
      </c>
      <c r="U410" s="15">
        <f>IF(OR(ISERROR(FIND(DBCS(検索!D$5),DBCS(C410))),検索!D$5=""),0,1)</f>
        <v>0</v>
      </c>
      <c r="V410" s="15">
        <f>IF(OR(ISERROR(FIND(検索!E$5,D410)),検索!E$5=""),0,1)</f>
        <v>0</v>
      </c>
      <c r="W410" s="15">
        <f>IF(OR(ISERROR(FIND(検索!F$5,E410)),検索!F$5=""),0,1)</f>
        <v>0</v>
      </c>
      <c r="X410" s="15">
        <f>IF(OR(ISERROR(FIND(検索!G$5,F410)),検索!G$5=""),0,1)</f>
        <v>0</v>
      </c>
      <c r="Y410" s="13">
        <f>IF(OR(検索!J$5="00000",T410&amp;U410&amp;V410&amp;W410&amp;X410&lt;&gt;検索!J$5),0,1)</f>
        <v>0</v>
      </c>
      <c r="Z410" s="16">
        <f t="shared" si="36"/>
        <v>0</v>
      </c>
      <c r="AA410" s="13">
        <f>IF(OR(ISERROR(FIND(DBCS(検索!C$7),DBCS(B410))),検索!C$7=""),0,1)</f>
        <v>0</v>
      </c>
      <c r="AB410" s="13">
        <f>IF(OR(ISERROR(FIND(DBCS(検索!D$7),DBCS(C410))),検索!D$7=""),0,1)</f>
        <v>0</v>
      </c>
      <c r="AC410" s="13">
        <f>IF(OR(ISERROR(FIND(検索!E$7,D410)),検索!E$7=""),0,1)</f>
        <v>0</v>
      </c>
      <c r="AD410" s="13">
        <f>IF(OR(ISERROR(FIND(検索!F$7,E410)),検索!F$7=""),0,1)</f>
        <v>0</v>
      </c>
      <c r="AE410" s="13">
        <f>IF(OR(ISERROR(FIND(検索!G$7,F410)),検索!G$7=""),0,1)</f>
        <v>0</v>
      </c>
      <c r="AF410" s="15">
        <f>IF(OR(検索!J$7="00000",AA410&amp;AB410&amp;AC410&amp;AD410&amp;AE410&lt;&gt;検索!J$7),0,1)</f>
        <v>0</v>
      </c>
      <c r="AG410" s="16">
        <f t="shared" si="37"/>
        <v>0</v>
      </c>
      <c r="AH410" s="13">
        <f>IF(検索!K$3=0,R410,S410)</f>
        <v>0</v>
      </c>
      <c r="AI410" s="13">
        <f>IF(検索!K$5=0,Y410,Z410)</f>
        <v>0</v>
      </c>
      <c r="AJ410" s="13">
        <f>IF(検索!K$7=0,AF410,AG410)</f>
        <v>0</v>
      </c>
      <c r="AK410" s="20">
        <f>IF(IF(検索!J$5="00000",AH410,IF(検索!K$4=0,AH410+AI410,AH410*AI410)*IF(AND(検索!K$6=1,検索!J$7&lt;&gt;"00000"),AJ410,1)+IF(AND(検索!K$6=0,検索!J$7&lt;&gt;"00000"),AJ410,0))&gt;0,MAX($AK$2:AK409)+1,0)</f>
        <v>0</v>
      </c>
    </row>
    <row r="411" spans="1:37" ht="12.6" customHeight="1" x14ac:dyDescent="0.15">
      <c r="A411" s="9">
        <v>4235</v>
      </c>
      <c r="B411" s="2" t="s">
        <v>928</v>
      </c>
      <c r="C411" s="2" t="s">
        <v>1405</v>
      </c>
      <c r="D411" s="2" t="s">
        <v>1206</v>
      </c>
      <c r="E411" s="10" t="s">
        <v>49</v>
      </c>
      <c r="F411" s="11" t="s">
        <v>2304</v>
      </c>
      <c r="G411" s="2">
        <v>410</v>
      </c>
      <c r="H411" s="153">
        <f t="shared" si="30"/>
        <v>800000</v>
      </c>
      <c r="J411" s="158">
        <f>IFERROR(INDEX(単価!D$3:G$16,MATCH(D411,単価!B$3:B$16,0),1+((I411&gt;29)+(I411&gt;59)+(I411&gt;89))*INDEX(単価!A:A,MATCH(D411,単価!B:B,0))),0)</f>
        <v>50000</v>
      </c>
      <c r="K411" s="153" t="str">
        <f>IFERROR(INDEX(単価!C:C,MATCH(D411,単価!B:B,0))&amp;IF(INDEX(単価!A:A,MATCH(D411,単価!B:B,0))=1,"（"&amp;INDEX(単価!D$2:G$2,1,1+(I411&gt;29)+(I411&gt;59)+(I411&gt;89))&amp;"）",""),D411)</f>
        <v>共同生活援助</v>
      </c>
      <c r="L411" s="2">
        <f t="shared" ca="1" si="31"/>
        <v>4201</v>
      </c>
      <c r="M411" s="14">
        <f>IF(OR(ISERROR(FIND(DBCS(検索!C$3),DBCS(B411))),検索!C$3=""),0,1)</f>
        <v>0</v>
      </c>
      <c r="N411" s="15">
        <f>IF(OR(ISERROR(FIND(DBCS(検索!D$3),DBCS(C411))),検索!D$3=""),0,1)</f>
        <v>0</v>
      </c>
      <c r="O411" s="15">
        <f>IF(OR(ISERROR(FIND(検索!E$3,D411)),検索!E$3=""),0,1)</f>
        <v>0</v>
      </c>
      <c r="P411" s="13">
        <f>IF(OR(ISERROR(FIND(検索!F$3,E411)),検索!F$3=""),0,1)</f>
        <v>0</v>
      </c>
      <c r="Q411" s="13">
        <f>IF(OR(ISERROR(FIND(検索!G$3,F411)),検索!G$3=""),0,1)</f>
        <v>0</v>
      </c>
      <c r="R411" s="13">
        <f>IF(OR(検索!J$3="00000",M411&amp;N411&amp;O411&amp;P411&amp;Q411&lt;&gt;検索!J$3),0,1)</f>
        <v>0</v>
      </c>
      <c r="S411" s="13">
        <f t="shared" si="35"/>
        <v>0</v>
      </c>
      <c r="T411" s="14">
        <f>IF(OR(ISERROR(FIND(DBCS(検索!C$5),DBCS(B411))),検索!C$5=""),0,1)</f>
        <v>0</v>
      </c>
      <c r="U411" s="15">
        <f>IF(OR(ISERROR(FIND(DBCS(検索!D$5),DBCS(C411))),検索!D$5=""),0,1)</f>
        <v>0</v>
      </c>
      <c r="V411" s="15">
        <f>IF(OR(ISERROR(FIND(検索!E$5,D411)),検索!E$5=""),0,1)</f>
        <v>0</v>
      </c>
      <c r="W411" s="15">
        <f>IF(OR(ISERROR(FIND(検索!F$5,E411)),検索!F$5=""),0,1)</f>
        <v>0</v>
      </c>
      <c r="X411" s="15">
        <f>IF(OR(ISERROR(FIND(検索!G$5,F411)),検索!G$5=""),0,1)</f>
        <v>0</v>
      </c>
      <c r="Y411" s="13">
        <f>IF(OR(検索!J$5="00000",T411&amp;U411&amp;V411&amp;W411&amp;X411&lt;&gt;検索!J$5),0,1)</f>
        <v>0</v>
      </c>
      <c r="Z411" s="16">
        <f t="shared" si="36"/>
        <v>0</v>
      </c>
      <c r="AA411" s="13">
        <f>IF(OR(ISERROR(FIND(DBCS(検索!C$7),DBCS(B411))),検索!C$7=""),0,1)</f>
        <v>0</v>
      </c>
      <c r="AB411" s="13">
        <f>IF(OR(ISERROR(FIND(DBCS(検索!D$7),DBCS(C411))),検索!D$7=""),0,1)</f>
        <v>0</v>
      </c>
      <c r="AC411" s="13">
        <f>IF(OR(ISERROR(FIND(検索!E$7,D411)),検索!E$7=""),0,1)</f>
        <v>0</v>
      </c>
      <c r="AD411" s="13">
        <f>IF(OR(ISERROR(FIND(検索!F$7,E411)),検索!F$7=""),0,1)</f>
        <v>0</v>
      </c>
      <c r="AE411" s="13">
        <f>IF(OR(ISERROR(FIND(検索!G$7,F411)),検索!G$7=""),0,1)</f>
        <v>0</v>
      </c>
      <c r="AF411" s="15">
        <f>IF(OR(検索!J$7="00000",AA411&amp;AB411&amp;AC411&amp;AD411&amp;AE411&lt;&gt;検索!J$7),0,1)</f>
        <v>0</v>
      </c>
      <c r="AG411" s="16">
        <f t="shared" si="37"/>
        <v>0</v>
      </c>
      <c r="AH411" s="13">
        <f>IF(検索!K$3=0,R411,S411)</f>
        <v>0</v>
      </c>
      <c r="AI411" s="13">
        <f>IF(検索!K$5=0,Y411,Z411)</f>
        <v>0</v>
      </c>
      <c r="AJ411" s="13">
        <f>IF(検索!K$7=0,AF411,AG411)</f>
        <v>0</v>
      </c>
      <c r="AK411" s="20">
        <f>IF(IF(検索!J$5="00000",AH411,IF(検索!K$4=0,AH411+AI411,AH411*AI411)*IF(AND(検索!K$6=1,検索!J$7&lt;&gt;"00000"),AJ411,1)+IF(AND(検索!K$6=0,検索!J$7&lt;&gt;"00000"),AJ411,0))&gt;0,MAX($AK$2:AK410)+1,0)</f>
        <v>0</v>
      </c>
    </row>
    <row r="412" spans="1:37" ht="12.6" customHeight="1" x14ac:dyDescent="0.15">
      <c r="A412" s="9">
        <v>4245</v>
      </c>
      <c r="B412" s="2" t="s">
        <v>928</v>
      </c>
      <c r="C412" s="2" t="s">
        <v>1406</v>
      </c>
      <c r="D412" s="2" t="s">
        <v>1206</v>
      </c>
      <c r="E412" s="10" t="s">
        <v>49</v>
      </c>
      <c r="F412" s="11" t="s">
        <v>2304</v>
      </c>
      <c r="G412" s="2">
        <v>411</v>
      </c>
      <c r="H412" s="153">
        <f t="shared" si="30"/>
        <v>800000</v>
      </c>
      <c r="J412" s="158">
        <f>IFERROR(INDEX(単価!D$3:G$16,MATCH(D412,単価!B$3:B$16,0),1+((I412&gt;29)+(I412&gt;59)+(I412&gt;89))*INDEX(単価!A:A,MATCH(D412,単価!B:B,0))),0)</f>
        <v>50000</v>
      </c>
      <c r="K412" s="153" t="str">
        <f>IFERROR(INDEX(単価!C:C,MATCH(D412,単価!B:B,0))&amp;IF(INDEX(単価!A:A,MATCH(D412,単価!B:B,0))=1,"（"&amp;INDEX(単価!D$2:G$2,1,1+(I412&gt;29)+(I412&gt;59)+(I412&gt;89))&amp;"）",""),D412)</f>
        <v>共同生活援助</v>
      </c>
      <c r="L412" s="2">
        <f t="shared" ca="1" si="31"/>
        <v>4217</v>
      </c>
      <c r="M412" s="14">
        <f>IF(OR(ISERROR(FIND(DBCS(検索!C$3),DBCS(B412))),検索!C$3=""),0,1)</f>
        <v>0</v>
      </c>
      <c r="N412" s="15">
        <f>IF(OR(ISERROR(FIND(DBCS(検索!D$3),DBCS(C412))),検索!D$3=""),0,1)</f>
        <v>0</v>
      </c>
      <c r="O412" s="15">
        <f>IF(OR(ISERROR(FIND(検索!E$3,D412)),検索!E$3=""),0,1)</f>
        <v>0</v>
      </c>
      <c r="P412" s="13">
        <f>IF(OR(ISERROR(FIND(検索!F$3,E412)),検索!F$3=""),0,1)</f>
        <v>0</v>
      </c>
      <c r="Q412" s="13">
        <f>IF(OR(ISERROR(FIND(検索!G$3,F412)),検索!G$3=""),0,1)</f>
        <v>0</v>
      </c>
      <c r="R412" s="13">
        <f>IF(OR(検索!J$3="00000",M412&amp;N412&amp;O412&amp;P412&amp;Q412&lt;&gt;検索!J$3),0,1)</f>
        <v>0</v>
      </c>
      <c r="S412" s="13">
        <f t="shared" si="35"/>
        <v>0</v>
      </c>
      <c r="T412" s="14">
        <f>IF(OR(ISERROR(FIND(DBCS(検索!C$5),DBCS(B412))),検索!C$5=""),0,1)</f>
        <v>0</v>
      </c>
      <c r="U412" s="15">
        <f>IF(OR(ISERROR(FIND(DBCS(検索!D$5),DBCS(C412))),検索!D$5=""),0,1)</f>
        <v>0</v>
      </c>
      <c r="V412" s="15">
        <f>IF(OR(ISERROR(FIND(検索!E$5,D412)),検索!E$5=""),0,1)</f>
        <v>0</v>
      </c>
      <c r="W412" s="15">
        <f>IF(OR(ISERROR(FIND(検索!F$5,E412)),検索!F$5=""),0,1)</f>
        <v>0</v>
      </c>
      <c r="X412" s="15">
        <f>IF(OR(ISERROR(FIND(検索!G$5,F412)),検索!G$5=""),0,1)</f>
        <v>0</v>
      </c>
      <c r="Y412" s="13">
        <f>IF(OR(検索!J$5="00000",T412&amp;U412&amp;V412&amp;W412&amp;X412&lt;&gt;検索!J$5),0,1)</f>
        <v>0</v>
      </c>
      <c r="Z412" s="16">
        <f t="shared" si="36"/>
        <v>0</v>
      </c>
      <c r="AA412" s="13">
        <f>IF(OR(ISERROR(FIND(DBCS(検索!C$7),DBCS(B412))),検索!C$7=""),0,1)</f>
        <v>0</v>
      </c>
      <c r="AB412" s="13">
        <f>IF(OR(ISERROR(FIND(DBCS(検索!D$7),DBCS(C412))),検索!D$7=""),0,1)</f>
        <v>0</v>
      </c>
      <c r="AC412" s="13">
        <f>IF(OR(ISERROR(FIND(検索!E$7,D412)),検索!E$7=""),0,1)</f>
        <v>0</v>
      </c>
      <c r="AD412" s="13">
        <f>IF(OR(ISERROR(FIND(検索!F$7,E412)),検索!F$7=""),0,1)</f>
        <v>0</v>
      </c>
      <c r="AE412" s="13">
        <f>IF(OR(ISERROR(FIND(検索!G$7,F412)),検索!G$7=""),0,1)</f>
        <v>0</v>
      </c>
      <c r="AF412" s="15">
        <f>IF(OR(検索!J$7="00000",AA412&amp;AB412&amp;AC412&amp;AD412&amp;AE412&lt;&gt;検索!J$7),0,1)</f>
        <v>0</v>
      </c>
      <c r="AG412" s="16">
        <f t="shared" si="37"/>
        <v>0</v>
      </c>
      <c r="AH412" s="13">
        <f>IF(検索!K$3=0,R412,S412)</f>
        <v>0</v>
      </c>
      <c r="AI412" s="13">
        <f>IF(検索!K$5=0,Y412,Z412)</f>
        <v>0</v>
      </c>
      <c r="AJ412" s="13">
        <f>IF(検索!K$7=0,AF412,AG412)</f>
        <v>0</v>
      </c>
      <c r="AK412" s="20">
        <f>IF(IF(検索!J$5="00000",AH412,IF(検索!K$4=0,AH412+AI412,AH412*AI412)*IF(AND(検索!K$6=1,検索!J$7&lt;&gt;"00000"),AJ412,1)+IF(AND(検索!K$6=0,検索!J$7&lt;&gt;"00000"),AJ412,0))&gt;0,MAX($AK$2:AK411)+1,0)</f>
        <v>0</v>
      </c>
    </row>
    <row r="413" spans="1:37" ht="12.6" customHeight="1" x14ac:dyDescent="0.15">
      <c r="A413" s="9">
        <v>4256</v>
      </c>
      <c r="B413" s="2" t="s">
        <v>1407</v>
      </c>
      <c r="C413" s="2" t="s">
        <v>1408</v>
      </c>
      <c r="D413" s="2" t="s">
        <v>1206</v>
      </c>
      <c r="E413" s="10" t="s">
        <v>82</v>
      </c>
      <c r="F413" s="11" t="s">
        <v>2305</v>
      </c>
      <c r="G413" s="2">
        <v>412</v>
      </c>
      <c r="H413" s="153">
        <f t="shared" si="30"/>
        <v>100000</v>
      </c>
      <c r="J413" s="158">
        <f>IFERROR(INDEX(単価!D$3:G$16,MATCH(D413,単価!B$3:B$16,0),1+((I413&gt;29)+(I413&gt;59)+(I413&gt;89))*INDEX(単価!A:A,MATCH(D413,単価!B:B,0))),0)</f>
        <v>50000</v>
      </c>
      <c r="K413" s="153" t="str">
        <f>IFERROR(INDEX(単価!C:C,MATCH(D413,単価!B:B,0))&amp;IF(INDEX(単価!A:A,MATCH(D413,単価!B:B,0))=1,"（"&amp;INDEX(単価!D$2:G$2,1,1+(I413&gt;29)+(I413&gt;59)+(I413&gt;89))&amp;"）",""),D413)</f>
        <v>共同生活援助</v>
      </c>
      <c r="L413" s="2">
        <f t="shared" ca="1" si="31"/>
        <v>4228</v>
      </c>
      <c r="M413" s="14">
        <f>IF(OR(ISERROR(FIND(DBCS(検索!C$3),DBCS(B413))),検索!C$3=""),0,1)</f>
        <v>0</v>
      </c>
      <c r="N413" s="15">
        <f>IF(OR(ISERROR(FIND(DBCS(検索!D$3),DBCS(C413))),検索!D$3=""),0,1)</f>
        <v>0</v>
      </c>
      <c r="O413" s="15">
        <f>IF(OR(ISERROR(FIND(検索!E$3,D413)),検索!E$3=""),0,1)</f>
        <v>0</v>
      </c>
      <c r="P413" s="13">
        <f>IF(OR(ISERROR(FIND(検索!F$3,E413)),検索!F$3=""),0,1)</f>
        <v>0</v>
      </c>
      <c r="Q413" s="13">
        <f>IF(OR(ISERROR(FIND(検索!G$3,F413)),検索!G$3=""),0,1)</f>
        <v>0</v>
      </c>
      <c r="R413" s="13">
        <f>IF(OR(検索!J$3="00000",M413&amp;N413&amp;O413&amp;P413&amp;Q413&lt;&gt;検索!J$3),0,1)</f>
        <v>0</v>
      </c>
      <c r="S413" s="13">
        <f t="shared" si="35"/>
        <v>0</v>
      </c>
      <c r="T413" s="14">
        <f>IF(OR(ISERROR(FIND(DBCS(検索!C$5),DBCS(B413))),検索!C$5=""),0,1)</f>
        <v>0</v>
      </c>
      <c r="U413" s="15">
        <f>IF(OR(ISERROR(FIND(DBCS(検索!D$5),DBCS(C413))),検索!D$5=""),0,1)</f>
        <v>0</v>
      </c>
      <c r="V413" s="15">
        <f>IF(OR(ISERROR(FIND(検索!E$5,D413)),検索!E$5=""),0,1)</f>
        <v>0</v>
      </c>
      <c r="W413" s="15">
        <f>IF(OR(ISERROR(FIND(検索!F$5,E413)),検索!F$5=""),0,1)</f>
        <v>0</v>
      </c>
      <c r="X413" s="15">
        <f>IF(OR(ISERROR(FIND(検索!G$5,F413)),検索!G$5=""),0,1)</f>
        <v>0</v>
      </c>
      <c r="Y413" s="13">
        <f>IF(OR(検索!J$5="00000",T413&amp;U413&amp;V413&amp;W413&amp;X413&lt;&gt;検索!J$5),0,1)</f>
        <v>0</v>
      </c>
      <c r="Z413" s="16">
        <f t="shared" si="36"/>
        <v>0</v>
      </c>
      <c r="AA413" s="13">
        <f>IF(OR(ISERROR(FIND(DBCS(検索!C$7),DBCS(B413))),検索!C$7=""),0,1)</f>
        <v>0</v>
      </c>
      <c r="AB413" s="13">
        <f>IF(OR(ISERROR(FIND(DBCS(検索!D$7),DBCS(C413))),検索!D$7=""),0,1)</f>
        <v>0</v>
      </c>
      <c r="AC413" s="13">
        <f>IF(OR(ISERROR(FIND(検索!E$7,D413)),検索!E$7=""),0,1)</f>
        <v>0</v>
      </c>
      <c r="AD413" s="13">
        <f>IF(OR(ISERROR(FIND(検索!F$7,E413)),検索!F$7=""),0,1)</f>
        <v>0</v>
      </c>
      <c r="AE413" s="13">
        <f>IF(OR(ISERROR(FIND(検索!G$7,F413)),検索!G$7=""),0,1)</f>
        <v>0</v>
      </c>
      <c r="AF413" s="15">
        <f>IF(OR(検索!J$7="00000",AA413&amp;AB413&amp;AC413&amp;AD413&amp;AE413&lt;&gt;検索!J$7),0,1)</f>
        <v>0</v>
      </c>
      <c r="AG413" s="16">
        <f t="shared" si="37"/>
        <v>0</v>
      </c>
      <c r="AH413" s="13">
        <f>IF(検索!K$3=0,R413,S413)</f>
        <v>0</v>
      </c>
      <c r="AI413" s="13">
        <f>IF(検索!K$5=0,Y413,Z413)</f>
        <v>0</v>
      </c>
      <c r="AJ413" s="13">
        <f>IF(検索!K$7=0,AF413,AG413)</f>
        <v>0</v>
      </c>
      <c r="AK413" s="20">
        <f>IF(IF(検索!J$5="00000",AH413,IF(検索!K$4=0,AH413+AI413,AH413*AI413)*IF(AND(検索!K$6=1,検索!J$7&lt;&gt;"00000"),AJ413,1)+IF(AND(検索!K$6=0,検索!J$7&lt;&gt;"00000"),AJ413,0))&gt;0,MAX($AK$2:AK412)+1,0)</f>
        <v>0</v>
      </c>
    </row>
    <row r="414" spans="1:37" ht="12.6" customHeight="1" x14ac:dyDescent="0.15">
      <c r="A414" s="9">
        <v>4268</v>
      </c>
      <c r="B414" s="2" t="s">
        <v>1409</v>
      </c>
      <c r="C414" s="2" t="s">
        <v>1410</v>
      </c>
      <c r="D414" s="2" t="s">
        <v>1206</v>
      </c>
      <c r="E414" s="10" t="s">
        <v>122</v>
      </c>
      <c r="F414" s="11" t="s">
        <v>2306</v>
      </c>
      <c r="G414" s="2">
        <v>413</v>
      </c>
      <c r="H414" s="153">
        <f t="shared" si="30"/>
        <v>150000</v>
      </c>
      <c r="J414" s="158">
        <f>IFERROR(INDEX(単価!D$3:G$16,MATCH(D414,単価!B$3:B$16,0),1+((I414&gt;29)+(I414&gt;59)+(I414&gt;89))*INDEX(単価!A:A,MATCH(D414,単価!B:B,0))),0)</f>
        <v>50000</v>
      </c>
      <c r="K414" s="153" t="str">
        <f>IFERROR(INDEX(単価!C:C,MATCH(D414,単価!B:B,0))&amp;IF(INDEX(単価!A:A,MATCH(D414,単価!B:B,0))=1,"（"&amp;INDEX(単価!D$2:G$2,1,1+(I414&gt;29)+(I414&gt;59)+(I414&gt;89))&amp;"）",""),D414)</f>
        <v>共同生活援助</v>
      </c>
      <c r="L414" s="2">
        <f t="shared" ca="1" si="31"/>
        <v>4234</v>
      </c>
      <c r="M414" s="14">
        <f>IF(OR(ISERROR(FIND(DBCS(検索!C$3),DBCS(B414))),検索!C$3=""),0,1)</f>
        <v>0</v>
      </c>
      <c r="N414" s="15">
        <f>IF(OR(ISERROR(FIND(DBCS(検索!D$3),DBCS(C414))),検索!D$3=""),0,1)</f>
        <v>0</v>
      </c>
      <c r="O414" s="15">
        <f>IF(OR(ISERROR(FIND(検索!E$3,D414)),検索!E$3=""),0,1)</f>
        <v>0</v>
      </c>
      <c r="P414" s="13">
        <f>IF(OR(ISERROR(FIND(検索!F$3,E414)),検索!F$3=""),0,1)</f>
        <v>0</v>
      </c>
      <c r="Q414" s="13">
        <f>IF(OR(ISERROR(FIND(検索!G$3,F414)),検索!G$3=""),0,1)</f>
        <v>0</v>
      </c>
      <c r="R414" s="13">
        <f>IF(OR(検索!J$3="00000",M414&amp;N414&amp;O414&amp;P414&amp;Q414&lt;&gt;検索!J$3),0,1)</f>
        <v>0</v>
      </c>
      <c r="S414" s="13">
        <f t="shared" si="35"/>
        <v>0</v>
      </c>
      <c r="T414" s="14">
        <f>IF(OR(ISERROR(FIND(DBCS(検索!C$5),DBCS(B414))),検索!C$5=""),0,1)</f>
        <v>0</v>
      </c>
      <c r="U414" s="15">
        <f>IF(OR(ISERROR(FIND(DBCS(検索!D$5),DBCS(C414))),検索!D$5=""),0,1)</f>
        <v>0</v>
      </c>
      <c r="V414" s="15">
        <f>IF(OR(ISERROR(FIND(検索!E$5,D414)),検索!E$5=""),0,1)</f>
        <v>0</v>
      </c>
      <c r="W414" s="15">
        <f>IF(OR(ISERROR(FIND(検索!F$5,E414)),検索!F$5=""),0,1)</f>
        <v>0</v>
      </c>
      <c r="X414" s="15">
        <f>IF(OR(ISERROR(FIND(検索!G$5,F414)),検索!G$5=""),0,1)</f>
        <v>0</v>
      </c>
      <c r="Y414" s="13">
        <f>IF(OR(検索!J$5="00000",T414&amp;U414&amp;V414&amp;W414&amp;X414&lt;&gt;検索!J$5),0,1)</f>
        <v>0</v>
      </c>
      <c r="Z414" s="16">
        <f t="shared" si="36"/>
        <v>0</v>
      </c>
      <c r="AA414" s="13">
        <f>IF(OR(ISERROR(FIND(DBCS(検索!C$7),DBCS(B414))),検索!C$7=""),0,1)</f>
        <v>0</v>
      </c>
      <c r="AB414" s="13">
        <f>IF(OR(ISERROR(FIND(DBCS(検索!D$7),DBCS(C414))),検索!D$7=""),0,1)</f>
        <v>0</v>
      </c>
      <c r="AC414" s="13">
        <f>IF(OR(ISERROR(FIND(検索!E$7,D414)),検索!E$7=""),0,1)</f>
        <v>0</v>
      </c>
      <c r="AD414" s="13">
        <f>IF(OR(ISERROR(FIND(検索!F$7,E414)),検索!F$7=""),0,1)</f>
        <v>0</v>
      </c>
      <c r="AE414" s="13">
        <f>IF(OR(ISERROR(FIND(検索!G$7,F414)),検索!G$7=""),0,1)</f>
        <v>0</v>
      </c>
      <c r="AF414" s="15">
        <f>IF(OR(検索!J$7="00000",AA414&amp;AB414&amp;AC414&amp;AD414&amp;AE414&lt;&gt;検索!J$7),0,1)</f>
        <v>0</v>
      </c>
      <c r="AG414" s="16">
        <f t="shared" si="37"/>
        <v>0</v>
      </c>
      <c r="AH414" s="13">
        <f>IF(検索!K$3=0,R414,S414)</f>
        <v>0</v>
      </c>
      <c r="AI414" s="13">
        <f>IF(検索!K$5=0,Y414,Z414)</f>
        <v>0</v>
      </c>
      <c r="AJ414" s="13">
        <f>IF(検索!K$7=0,AF414,AG414)</f>
        <v>0</v>
      </c>
      <c r="AK414" s="20">
        <f>IF(IF(検索!J$5="00000",AH414,IF(検索!K$4=0,AH414+AI414,AH414*AI414)*IF(AND(検索!K$6=1,検索!J$7&lt;&gt;"00000"),AJ414,1)+IF(AND(検索!K$6=0,検索!J$7&lt;&gt;"00000"),AJ414,0))&gt;0,MAX($AK$2:AK413)+1,0)</f>
        <v>0</v>
      </c>
    </row>
    <row r="415" spans="1:37" ht="12.6" customHeight="1" x14ac:dyDescent="0.15">
      <c r="A415" s="9">
        <v>4272</v>
      </c>
      <c r="B415" s="2" t="s">
        <v>1411</v>
      </c>
      <c r="C415" s="2" t="s">
        <v>1412</v>
      </c>
      <c r="D415" s="2" t="s">
        <v>1206</v>
      </c>
      <c r="E415" s="10" t="s">
        <v>74</v>
      </c>
      <c r="F415" s="11" t="s">
        <v>2307</v>
      </c>
      <c r="G415" s="2">
        <v>414</v>
      </c>
      <c r="H415" s="153">
        <f t="shared" si="30"/>
        <v>50000</v>
      </c>
      <c r="J415" s="158">
        <f>IFERROR(INDEX(単価!D$3:G$16,MATCH(D415,単価!B$3:B$16,0),1+((I415&gt;29)+(I415&gt;59)+(I415&gt;89))*INDEX(単価!A:A,MATCH(D415,単価!B:B,0))),0)</f>
        <v>50000</v>
      </c>
      <c r="K415" s="153" t="str">
        <f>IFERROR(INDEX(単価!C:C,MATCH(D415,単価!B:B,0))&amp;IF(INDEX(単価!A:A,MATCH(D415,単価!B:B,0))=1,"（"&amp;INDEX(単価!D$2:G$2,1,1+(I415&gt;29)+(I415&gt;59)+(I415&gt;89))&amp;"）",""),D415)</f>
        <v>共同生活援助</v>
      </c>
      <c r="L415" s="2">
        <f t="shared" ca="1" si="31"/>
        <v>4247</v>
      </c>
      <c r="M415" s="14">
        <f>IF(OR(ISERROR(FIND(DBCS(検索!C$3),DBCS(B415))),検索!C$3=""),0,1)</f>
        <v>0</v>
      </c>
      <c r="N415" s="15">
        <f>IF(OR(ISERROR(FIND(DBCS(検索!D$3),DBCS(C415))),検索!D$3=""),0,1)</f>
        <v>0</v>
      </c>
      <c r="O415" s="15">
        <f>IF(OR(ISERROR(FIND(検索!E$3,D415)),検索!E$3=""),0,1)</f>
        <v>0</v>
      </c>
      <c r="P415" s="13">
        <f>IF(OR(ISERROR(FIND(検索!F$3,E415)),検索!F$3=""),0,1)</f>
        <v>0</v>
      </c>
      <c r="Q415" s="13">
        <f>IF(OR(ISERROR(FIND(検索!G$3,F415)),検索!G$3=""),0,1)</f>
        <v>0</v>
      </c>
      <c r="R415" s="13">
        <f>IF(OR(検索!J$3="00000",M415&amp;N415&amp;O415&amp;P415&amp;Q415&lt;&gt;検索!J$3),0,1)</f>
        <v>0</v>
      </c>
      <c r="S415" s="13">
        <f t="shared" si="35"/>
        <v>0</v>
      </c>
      <c r="T415" s="14">
        <f>IF(OR(ISERROR(FIND(DBCS(検索!C$5),DBCS(B415))),検索!C$5=""),0,1)</f>
        <v>0</v>
      </c>
      <c r="U415" s="15">
        <f>IF(OR(ISERROR(FIND(DBCS(検索!D$5),DBCS(C415))),検索!D$5=""),0,1)</f>
        <v>0</v>
      </c>
      <c r="V415" s="15">
        <f>IF(OR(ISERROR(FIND(検索!E$5,D415)),検索!E$5=""),0,1)</f>
        <v>0</v>
      </c>
      <c r="W415" s="15">
        <f>IF(OR(ISERROR(FIND(検索!F$5,E415)),検索!F$5=""),0,1)</f>
        <v>0</v>
      </c>
      <c r="X415" s="15">
        <f>IF(OR(ISERROR(FIND(検索!G$5,F415)),検索!G$5=""),0,1)</f>
        <v>0</v>
      </c>
      <c r="Y415" s="13">
        <f>IF(OR(検索!J$5="00000",T415&amp;U415&amp;V415&amp;W415&amp;X415&lt;&gt;検索!J$5),0,1)</f>
        <v>0</v>
      </c>
      <c r="Z415" s="16">
        <f t="shared" si="36"/>
        <v>0</v>
      </c>
      <c r="AA415" s="13">
        <f>IF(OR(ISERROR(FIND(DBCS(検索!C$7),DBCS(B415))),検索!C$7=""),0,1)</f>
        <v>0</v>
      </c>
      <c r="AB415" s="13">
        <f>IF(OR(ISERROR(FIND(DBCS(検索!D$7),DBCS(C415))),検索!D$7=""),0,1)</f>
        <v>0</v>
      </c>
      <c r="AC415" s="13">
        <f>IF(OR(ISERROR(FIND(検索!E$7,D415)),検索!E$7=""),0,1)</f>
        <v>0</v>
      </c>
      <c r="AD415" s="13">
        <f>IF(OR(ISERROR(FIND(検索!F$7,E415)),検索!F$7=""),0,1)</f>
        <v>0</v>
      </c>
      <c r="AE415" s="13">
        <f>IF(OR(ISERROR(FIND(検索!G$7,F415)),検索!G$7=""),0,1)</f>
        <v>0</v>
      </c>
      <c r="AF415" s="15">
        <f>IF(OR(検索!J$7="00000",AA415&amp;AB415&amp;AC415&amp;AD415&amp;AE415&lt;&gt;検索!J$7),0,1)</f>
        <v>0</v>
      </c>
      <c r="AG415" s="16">
        <f t="shared" si="37"/>
        <v>0</v>
      </c>
      <c r="AH415" s="13">
        <f>IF(検索!K$3=0,R415,S415)</f>
        <v>0</v>
      </c>
      <c r="AI415" s="13">
        <f>IF(検索!K$5=0,Y415,Z415)</f>
        <v>0</v>
      </c>
      <c r="AJ415" s="13">
        <f>IF(検索!K$7=0,AF415,AG415)</f>
        <v>0</v>
      </c>
      <c r="AK415" s="20">
        <f>IF(IF(検索!J$5="00000",AH415,IF(検索!K$4=0,AH415+AI415,AH415*AI415)*IF(AND(検索!K$6=1,検索!J$7&lt;&gt;"00000"),AJ415,1)+IF(AND(検索!K$6=0,検索!J$7&lt;&gt;"00000"),AJ415,0))&gt;0,MAX($AK$2:AK414)+1,0)</f>
        <v>0</v>
      </c>
    </row>
    <row r="416" spans="1:37" ht="12.6" customHeight="1" x14ac:dyDescent="0.15">
      <c r="A416" s="9">
        <v>4282</v>
      </c>
      <c r="B416" s="2" t="s">
        <v>1338</v>
      </c>
      <c r="C416" s="2" t="s">
        <v>1413</v>
      </c>
      <c r="D416" s="2" t="s">
        <v>1206</v>
      </c>
      <c r="E416" s="10" t="s">
        <v>77</v>
      </c>
      <c r="F416" s="11" t="s">
        <v>2291</v>
      </c>
      <c r="G416" s="2">
        <v>415</v>
      </c>
      <c r="H416" s="153">
        <f t="shared" si="30"/>
        <v>200000</v>
      </c>
      <c r="J416" s="158">
        <f>IFERROR(INDEX(単価!D$3:G$16,MATCH(D416,単価!B$3:B$16,0),1+((I416&gt;29)+(I416&gt;59)+(I416&gt;89))*INDEX(単価!A:A,MATCH(D416,単価!B:B,0))),0)</f>
        <v>50000</v>
      </c>
      <c r="K416" s="153" t="str">
        <f>IFERROR(INDEX(単価!C:C,MATCH(D416,単価!B:B,0))&amp;IF(INDEX(単価!A:A,MATCH(D416,単価!B:B,0))=1,"（"&amp;INDEX(単価!D$2:G$2,1,1+(I416&gt;29)+(I416&gt;59)+(I416&gt;89))&amp;"）",""),D416)</f>
        <v>共同生活援助</v>
      </c>
      <c r="L416" s="2">
        <f t="shared" ca="1" si="31"/>
        <v>4252</v>
      </c>
      <c r="M416" s="14">
        <f>IF(OR(ISERROR(FIND(DBCS(検索!C$3),DBCS(B416))),検索!C$3=""),0,1)</f>
        <v>0</v>
      </c>
      <c r="N416" s="15">
        <f>IF(OR(ISERROR(FIND(DBCS(検索!D$3),DBCS(C416))),検索!D$3=""),0,1)</f>
        <v>0</v>
      </c>
      <c r="O416" s="15">
        <f>IF(OR(ISERROR(FIND(検索!E$3,D416)),検索!E$3=""),0,1)</f>
        <v>0</v>
      </c>
      <c r="P416" s="13">
        <f>IF(OR(ISERROR(FIND(検索!F$3,E416)),検索!F$3=""),0,1)</f>
        <v>0</v>
      </c>
      <c r="Q416" s="13">
        <f>IF(OR(ISERROR(FIND(検索!G$3,F416)),検索!G$3=""),0,1)</f>
        <v>0</v>
      </c>
      <c r="R416" s="13">
        <f>IF(OR(検索!J$3="00000",M416&amp;N416&amp;O416&amp;P416&amp;Q416&lt;&gt;検索!J$3),0,1)</f>
        <v>0</v>
      </c>
      <c r="S416" s="13">
        <f t="shared" si="35"/>
        <v>0</v>
      </c>
      <c r="T416" s="14">
        <f>IF(OR(ISERROR(FIND(DBCS(検索!C$5),DBCS(B416))),検索!C$5=""),0,1)</f>
        <v>0</v>
      </c>
      <c r="U416" s="15">
        <f>IF(OR(ISERROR(FIND(DBCS(検索!D$5),DBCS(C416))),検索!D$5=""),0,1)</f>
        <v>0</v>
      </c>
      <c r="V416" s="15">
        <f>IF(OR(ISERROR(FIND(検索!E$5,D416)),検索!E$5=""),0,1)</f>
        <v>0</v>
      </c>
      <c r="W416" s="15">
        <f>IF(OR(ISERROR(FIND(検索!F$5,E416)),検索!F$5=""),0,1)</f>
        <v>0</v>
      </c>
      <c r="X416" s="15">
        <f>IF(OR(ISERROR(FIND(検索!G$5,F416)),検索!G$5=""),0,1)</f>
        <v>0</v>
      </c>
      <c r="Y416" s="13">
        <f>IF(OR(検索!J$5="00000",T416&amp;U416&amp;V416&amp;W416&amp;X416&lt;&gt;検索!J$5),0,1)</f>
        <v>0</v>
      </c>
      <c r="Z416" s="16">
        <f t="shared" si="36"/>
        <v>0</v>
      </c>
      <c r="AA416" s="13">
        <f>IF(OR(ISERROR(FIND(DBCS(検索!C$7),DBCS(B416))),検索!C$7=""),0,1)</f>
        <v>0</v>
      </c>
      <c r="AB416" s="13">
        <f>IF(OR(ISERROR(FIND(DBCS(検索!D$7),DBCS(C416))),検索!D$7=""),0,1)</f>
        <v>0</v>
      </c>
      <c r="AC416" s="13">
        <f>IF(OR(ISERROR(FIND(検索!E$7,D416)),検索!E$7=""),0,1)</f>
        <v>0</v>
      </c>
      <c r="AD416" s="13">
        <f>IF(OR(ISERROR(FIND(検索!F$7,E416)),検索!F$7=""),0,1)</f>
        <v>0</v>
      </c>
      <c r="AE416" s="13">
        <f>IF(OR(ISERROR(FIND(検索!G$7,F416)),検索!G$7=""),0,1)</f>
        <v>0</v>
      </c>
      <c r="AF416" s="15">
        <f>IF(OR(検索!J$7="00000",AA416&amp;AB416&amp;AC416&amp;AD416&amp;AE416&lt;&gt;検索!J$7),0,1)</f>
        <v>0</v>
      </c>
      <c r="AG416" s="16">
        <f t="shared" si="37"/>
        <v>0</v>
      </c>
      <c r="AH416" s="13">
        <f>IF(検索!K$3=0,R416,S416)</f>
        <v>0</v>
      </c>
      <c r="AI416" s="13">
        <f>IF(検索!K$5=0,Y416,Z416)</f>
        <v>0</v>
      </c>
      <c r="AJ416" s="13">
        <f>IF(検索!K$7=0,AF416,AG416)</f>
        <v>0</v>
      </c>
      <c r="AK416" s="20">
        <f>IF(IF(検索!J$5="00000",AH416,IF(検索!K$4=0,AH416+AI416,AH416*AI416)*IF(AND(検索!K$6=1,検索!J$7&lt;&gt;"00000"),AJ416,1)+IF(AND(検索!K$6=0,検索!J$7&lt;&gt;"00000"),AJ416,0))&gt;0,MAX($AK$2:AK415)+1,0)</f>
        <v>0</v>
      </c>
    </row>
    <row r="417" spans="1:37" ht="12.6" customHeight="1" x14ac:dyDescent="0.15">
      <c r="A417" s="9">
        <v>4290</v>
      </c>
      <c r="B417" s="2" t="s">
        <v>1414</v>
      </c>
      <c r="C417" s="2" t="s">
        <v>1415</v>
      </c>
      <c r="D417" s="2" t="s">
        <v>1206</v>
      </c>
      <c r="E417" s="10" t="s">
        <v>150</v>
      </c>
      <c r="F417" s="11" t="s">
        <v>2308</v>
      </c>
      <c r="G417" s="2">
        <v>416</v>
      </c>
      <c r="H417" s="153">
        <f t="shared" si="30"/>
        <v>150000</v>
      </c>
      <c r="J417" s="158">
        <f>IFERROR(INDEX(単価!D$3:G$16,MATCH(D417,単価!B$3:B$16,0),1+((I417&gt;29)+(I417&gt;59)+(I417&gt;89))*INDEX(単価!A:A,MATCH(D417,単価!B:B,0))),0)</f>
        <v>50000</v>
      </c>
      <c r="K417" s="153" t="str">
        <f>IFERROR(INDEX(単価!C:C,MATCH(D417,単価!B:B,0))&amp;IF(INDEX(単価!A:A,MATCH(D417,単価!B:B,0))=1,"（"&amp;INDEX(単価!D$2:G$2,1,1+(I417&gt;29)+(I417&gt;59)+(I417&gt;89))&amp;"）",""),D417)</f>
        <v>共同生活援助</v>
      </c>
      <c r="L417" s="2">
        <f t="shared" ca="1" si="31"/>
        <v>4260</v>
      </c>
      <c r="M417" s="14">
        <f>IF(OR(ISERROR(FIND(DBCS(検索!C$3),DBCS(B417))),検索!C$3=""),0,1)</f>
        <v>0</v>
      </c>
      <c r="N417" s="15">
        <f>IF(OR(ISERROR(FIND(DBCS(検索!D$3),DBCS(C417))),検索!D$3=""),0,1)</f>
        <v>0</v>
      </c>
      <c r="O417" s="15">
        <f>IF(OR(ISERROR(FIND(検索!E$3,D417)),検索!E$3=""),0,1)</f>
        <v>0</v>
      </c>
      <c r="P417" s="13">
        <f>IF(OR(ISERROR(FIND(検索!F$3,E417)),検索!F$3=""),0,1)</f>
        <v>0</v>
      </c>
      <c r="Q417" s="13">
        <f>IF(OR(ISERROR(FIND(検索!G$3,F417)),検索!G$3=""),0,1)</f>
        <v>0</v>
      </c>
      <c r="R417" s="13">
        <f>IF(OR(検索!J$3="00000",M417&amp;N417&amp;O417&amp;P417&amp;Q417&lt;&gt;検索!J$3),0,1)</f>
        <v>0</v>
      </c>
      <c r="S417" s="13">
        <f t="shared" si="35"/>
        <v>0</v>
      </c>
      <c r="T417" s="14">
        <f>IF(OR(ISERROR(FIND(DBCS(検索!C$5),DBCS(B417))),検索!C$5=""),0,1)</f>
        <v>0</v>
      </c>
      <c r="U417" s="15">
        <f>IF(OR(ISERROR(FIND(DBCS(検索!D$5),DBCS(C417))),検索!D$5=""),0,1)</f>
        <v>0</v>
      </c>
      <c r="V417" s="15">
        <f>IF(OR(ISERROR(FIND(検索!E$5,D417)),検索!E$5=""),0,1)</f>
        <v>0</v>
      </c>
      <c r="W417" s="15">
        <f>IF(OR(ISERROR(FIND(検索!F$5,E417)),検索!F$5=""),0,1)</f>
        <v>0</v>
      </c>
      <c r="X417" s="15">
        <f>IF(OR(ISERROR(FIND(検索!G$5,F417)),検索!G$5=""),0,1)</f>
        <v>0</v>
      </c>
      <c r="Y417" s="13">
        <f>IF(OR(検索!J$5="00000",T417&amp;U417&amp;V417&amp;W417&amp;X417&lt;&gt;検索!J$5),0,1)</f>
        <v>0</v>
      </c>
      <c r="Z417" s="16">
        <f t="shared" si="36"/>
        <v>0</v>
      </c>
      <c r="AA417" s="13">
        <f>IF(OR(ISERROR(FIND(DBCS(検索!C$7),DBCS(B417))),検索!C$7=""),0,1)</f>
        <v>0</v>
      </c>
      <c r="AB417" s="13">
        <f>IF(OR(ISERROR(FIND(DBCS(検索!D$7),DBCS(C417))),検索!D$7=""),0,1)</f>
        <v>0</v>
      </c>
      <c r="AC417" s="13">
        <f>IF(OR(ISERROR(FIND(検索!E$7,D417)),検索!E$7=""),0,1)</f>
        <v>0</v>
      </c>
      <c r="AD417" s="13">
        <f>IF(OR(ISERROR(FIND(検索!F$7,E417)),検索!F$7=""),0,1)</f>
        <v>0</v>
      </c>
      <c r="AE417" s="13">
        <f>IF(OR(ISERROR(FIND(検索!G$7,F417)),検索!G$7=""),0,1)</f>
        <v>0</v>
      </c>
      <c r="AF417" s="15">
        <f>IF(OR(検索!J$7="00000",AA417&amp;AB417&amp;AC417&amp;AD417&amp;AE417&lt;&gt;検索!J$7),0,1)</f>
        <v>0</v>
      </c>
      <c r="AG417" s="16">
        <f t="shared" si="37"/>
        <v>0</v>
      </c>
      <c r="AH417" s="13">
        <f>IF(検索!K$3=0,R417,S417)</f>
        <v>0</v>
      </c>
      <c r="AI417" s="13">
        <f>IF(検索!K$5=0,Y417,Z417)</f>
        <v>0</v>
      </c>
      <c r="AJ417" s="13">
        <f>IF(検索!K$7=0,AF417,AG417)</f>
        <v>0</v>
      </c>
      <c r="AK417" s="20">
        <f>IF(IF(検索!J$5="00000",AH417,IF(検索!K$4=0,AH417+AI417,AH417*AI417)*IF(AND(検索!K$6=1,検索!J$7&lt;&gt;"00000"),AJ417,1)+IF(AND(検索!K$6=0,検索!J$7&lt;&gt;"00000"),AJ417,0))&gt;0,MAX($AK$2:AK416)+1,0)</f>
        <v>0</v>
      </c>
    </row>
    <row r="418" spans="1:37" ht="12.6" customHeight="1" x14ac:dyDescent="0.15">
      <c r="A418" s="9">
        <v>4309</v>
      </c>
      <c r="B418" s="2" t="s">
        <v>1416</v>
      </c>
      <c r="C418" s="2" t="s">
        <v>1417</v>
      </c>
      <c r="D418" s="2" t="s">
        <v>1206</v>
      </c>
      <c r="E418" s="10" t="s">
        <v>62</v>
      </c>
      <c r="F418" s="11" t="s">
        <v>2309</v>
      </c>
      <c r="G418" s="2">
        <v>417</v>
      </c>
      <c r="H418" s="153">
        <f t="shared" si="30"/>
        <v>800000</v>
      </c>
      <c r="J418" s="158">
        <f>IFERROR(INDEX(単価!D$3:G$16,MATCH(D418,単価!B$3:B$16,0),1+((I418&gt;29)+(I418&gt;59)+(I418&gt;89))*INDEX(単価!A:A,MATCH(D418,単価!B:B,0))),0)</f>
        <v>50000</v>
      </c>
      <c r="K418" s="153" t="str">
        <f>IFERROR(INDEX(単価!C:C,MATCH(D418,単価!B:B,0))&amp;IF(INDEX(単価!A:A,MATCH(D418,単価!B:B,0))=1,"（"&amp;INDEX(単価!D$2:G$2,1,1+(I418&gt;29)+(I418&gt;59)+(I418&gt;89))&amp;"）",""),D418)</f>
        <v>共同生活援助</v>
      </c>
      <c r="L418" s="2">
        <f t="shared" ca="1" si="31"/>
        <v>4276</v>
      </c>
      <c r="M418" s="14">
        <f>IF(OR(ISERROR(FIND(DBCS(検索!C$3),DBCS(B418))),検索!C$3=""),0,1)</f>
        <v>0</v>
      </c>
      <c r="N418" s="15">
        <f>IF(OR(ISERROR(FIND(DBCS(検索!D$3),DBCS(C418))),検索!D$3=""),0,1)</f>
        <v>0</v>
      </c>
      <c r="O418" s="15">
        <f>IF(OR(ISERROR(FIND(検索!E$3,D418)),検索!E$3=""),0,1)</f>
        <v>0</v>
      </c>
      <c r="P418" s="13">
        <f>IF(OR(ISERROR(FIND(検索!F$3,E418)),検索!F$3=""),0,1)</f>
        <v>0</v>
      </c>
      <c r="Q418" s="13">
        <f>IF(OR(ISERROR(FIND(検索!G$3,F418)),検索!G$3=""),0,1)</f>
        <v>0</v>
      </c>
      <c r="R418" s="13">
        <f>IF(OR(検索!J$3="00000",M418&amp;N418&amp;O418&amp;P418&amp;Q418&lt;&gt;検索!J$3),0,1)</f>
        <v>0</v>
      </c>
      <c r="S418" s="13">
        <f t="shared" si="35"/>
        <v>0</v>
      </c>
      <c r="T418" s="14">
        <f>IF(OR(ISERROR(FIND(DBCS(検索!C$5),DBCS(B418))),検索!C$5=""),0,1)</f>
        <v>0</v>
      </c>
      <c r="U418" s="15">
        <f>IF(OR(ISERROR(FIND(DBCS(検索!D$5),DBCS(C418))),検索!D$5=""),0,1)</f>
        <v>0</v>
      </c>
      <c r="V418" s="15">
        <f>IF(OR(ISERROR(FIND(検索!E$5,D418)),検索!E$5=""),0,1)</f>
        <v>0</v>
      </c>
      <c r="W418" s="15">
        <f>IF(OR(ISERROR(FIND(検索!F$5,E418)),検索!F$5=""),0,1)</f>
        <v>0</v>
      </c>
      <c r="X418" s="15">
        <f>IF(OR(ISERROR(FIND(検索!G$5,F418)),検索!G$5=""),0,1)</f>
        <v>0</v>
      </c>
      <c r="Y418" s="13">
        <f>IF(OR(検索!J$5="00000",T418&amp;U418&amp;V418&amp;W418&amp;X418&lt;&gt;検索!J$5),0,1)</f>
        <v>0</v>
      </c>
      <c r="Z418" s="16">
        <f t="shared" si="36"/>
        <v>0</v>
      </c>
      <c r="AA418" s="13">
        <f>IF(OR(ISERROR(FIND(DBCS(検索!C$7),DBCS(B418))),検索!C$7=""),0,1)</f>
        <v>0</v>
      </c>
      <c r="AB418" s="13">
        <f>IF(OR(ISERROR(FIND(DBCS(検索!D$7),DBCS(C418))),検索!D$7=""),0,1)</f>
        <v>0</v>
      </c>
      <c r="AC418" s="13">
        <f>IF(OR(ISERROR(FIND(検索!E$7,D418)),検索!E$7=""),0,1)</f>
        <v>0</v>
      </c>
      <c r="AD418" s="13">
        <f>IF(OR(ISERROR(FIND(検索!F$7,E418)),検索!F$7=""),0,1)</f>
        <v>0</v>
      </c>
      <c r="AE418" s="13">
        <f>IF(OR(ISERROR(FIND(検索!G$7,F418)),検索!G$7=""),0,1)</f>
        <v>0</v>
      </c>
      <c r="AF418" s="15">
        <f>IF(OR(検索!J$7="00000",AA418&amp;AB418&amp;AC418&amp;AD418&amp;AE418&lt;&gt;検索!J$7),0,1)</f>
        <v>0</v>
      </c>
      <c r="AG418" s="16">
        <f t="shared" si="37"/>
        <v>0</v>
      </c>
      <c r="AH418" s="13">
        <f>IF(検索!K$3=0,R418,S418)</f>
        <v>0</v>
      </c>
      <c r="AI418" s="13">
        <f>IF(検索!K$5=0,Y418,Z418)</f>
        <v>0</v>
      </c>
      <c r="AJ418" s="13">
        <f>IF(検索!K$7=0,AF418,AG418)</f>
        <v>0</v>
      </c>
      <c r="AK418" s="20">
        <f>IF(IF(検索!J$5="00000",AH418,IF(検索!K$4=0,AH418+AI418,AH418*AI418)*IF(AND(検索!K$6=1,検索!J$7&lt;&gt;"00000"),AJ418,1)+IF(AND(検索!K$6=0,検索!J$7&lt;&gt;"00000"),AJ418,0))&gt;0,MAX($AK$2:AK417)+1,0)</f>
        <v>0</v>
      </c>
    </row>
    <row r="419" spans="1:37" ht="12.6" customHeight="1" x14ac:dyDescent="0.15">
      <c r="A419" s="9">
        <v>4317</v>
      </c>
      <c r="B419" s="2" t="s">
        <v>1416</v>
      </c>
      <c r="C419" s="2" t="s">
        <v>1418</v>
      </c>
      <c r="D419" s="2" t="s">
        <v>1206</v>
      </c>
      <c r="E419" s="10" t="s">
        <v>62</v>
      </c>
      <c r="F419" s="11" t="s">
        <v>2309</v>
      </c>
      <c r="G419" s="2">
        <v>418</v>
      </c>
      <c r="H419" s="153">
        <f t="shared" si="30"/>
        <v>800000</v>
      </c>
      <c r="J419" s="158">
        <f>IFERROR(INDEX(単価!D$3:G$16,MATCH(D419,単価!B$3:B$16,0),1+((I419&gt;29)+(I419&gt;59)+(I419&gt;89))*INDEX(単価!A:A,MATCH(D419,単価!B:B,0))),0)</f>
        <v>50000</v>
      </c>
      <c r="K419" s="153" t="str">
        <f>IFERROR(INDEX(単価!C:C,MATCH(D419,単価!B:B,0))&amp;IF(INDEX(単価!A:A,MATCH(D419,単価!B:B,0))=1,"（"&amp;INDEX(単価!D$2:G$2,1,1+(I419&gt;29)+(I419&gt;59)+(I419&gt;89))&amp;"）",""),D419)</f>
        <v>共同生活援助</v>
      </c>
      <c r="L419" s="2">
        <f t="shared" ca="1" si="31"/>
        <v>4282</v>
      </c>
      <c r="M419" s="14">
        <f>IF(OR(ISERROR(FIND(DBCS(検索!C$3),DBCS(B419))),検索!C$3=""),0,1)</f>
        <v>0</v>
      </c>
      <c r="N419" s="15">
        <f>IF(OR(ISERROR(FIND(DBCS(検索!D$3),DBCS(C419))),検索!D$3=""),0,1)</f>
        <v>0</v>
      </c>
      <c r="O419" s="15">
        <f>IF(OR(ISERROR(FIND(検索!E$3,D419)),検索!E$3=""),0,1)</f>
        <v>0</v>
      </c>
      <c r="P419" s="13">
        <f>IF(OR(ISERROR(FIND(検索!F$3,E419)),検索!F$3=""),0,1)</f>
        <v>0</v>
      </c>
      <c r="Q419" s="13">
        <f>IF(OR(ISERROR(FIND(検索!G$3,F419)),検索!G$3=""),0,1)</f>
        <v>0</v>
      </c>
      <c r="R419" s="13">
        <f>IF(OR(検索!J$3="00000",M419&amp;N419&amp;O419&amp;P419&amp;Q419&lt;&gt;検索!J$3),0,1)</f>
        <v>0</v>
      </c>
      <c r="S419" s="13">
        <f t="shared" si="35"/>
        <v>0</v>
      </c>
      <c r="T419" s="14">
        <f>IF(OR(ISERROR(FIND(DBCS(検索!C$5),DBCS(B419))),検索!C$5=""),0,1)</f>
        <v>0</v>
      </c>
      <c r="U419" s="15">
        <f>IF(OR(ISERROR(FIND(DBCS(検索!D$5),DBCS(C419))),検索!D$5=""),0,1)</f>
        <v>0</v>
      </c>
      <c r="V419" s="15">
        <f>IF(OR(ISERROR(FIND(検索!E$5,D419)),検索!E$5=""),0,1)</f>
        <v>0</v>
      </c>
      <c r="W419" s="15">
        <f>IF(OR(ISERROR(FIND(検索!F$5,E419)),検索!F$5=""),0,1)</f>
        <v>0</v>
      </c>
      <c r="X419" s="15">
        <f>IF(OR(ISERROR(FIND(検索!G$5,F419)),検索!G$5=""),0,1)</f>
        <v>0</v>
      </c>
      <c r="Y419" s="13">
        <f>IF(OR(検索!J$5="00000",T419&amp;U419&amp;V419&amp;W419&amp;X419&lt;&gt;検索!J$5),0,1)</f>
        <v>0</v>
      </c>
      <c r="Z419" s="16">
        <f t="shared" si="36"/>
        <v>0</v>
      </c>
      <c r="AA419" s="13">
        <f>IF(OR(ISERROR(FIND(DBCS(検索!C$7),DBCS(B419))),検索!C$7=""),0,1)</f>
        <v>0</v>
      </c>
      <c r="AB419" s="13">
        <f>IF(OR(ISERROR(FIND(DBCS(検索!D$7),DBCS(C419))),検索!D$7=""),0,1)</f>
        <v>0</v>
      </c>
      <c r="AC419" s="13">
        <f>IF(OR(ISERROR(FIND(検索!E$7,D419)),検索!E$7=""),0,1)</f>
        <v>0</v>
      </c>
      <c r="AD419" s="13">
        <f>IF(OR(ISERROR(FIND(検索!F$7,E419)),検索!F$7=""),0,1)</f>
        <v>0</v>
      </c>
      <c r="AE419" s="13">
        <f>IF(OR(ISERROR(FIND(検索!G$7,F419)),検索!G$7=""),0,1)</f>
        <v>0</v>
      </c>
      <c r="AF419" s="15">
        <f>IF(OR(検索!J$7="00000",AA419&amp;AB419&amp;AC419&amp;AD419&amp;AE419&lt;&gt;検索!J$7),0,1)</f>
        <v>0</v>
      </c>
      <c r="AG419" s="16">
        <f t="shared" si="37"/>
        <v>0</v>
      </c>
      <c r="AH419" s="13">
        <f>IF(検索!K$3=0,R419,S419)</f>
        <v>0</v>
      </c>
      <c r="AI419" s="13">
        <f>IF(検索!K$5=0,Y419,Z419)</f>
        <v>0</v>
      </c>
      <c r="AJ419" s="13">
        <f>IF(検索!K$7=0,AF419,AG419)</f>
        <v>0</v>
      </c>
      <c r="AK419" s="20">
        <f>IF(IF(検索!J$5="00000",AH419,IF(検索!K$4=0,AH419+AI419,AH419*AI419)*IF(AND(検索!K$6=1,検索!J$7&lt;&gt;"00000"),AJ419,1)+IF(AND(検索!K$6=0,検索!J$7&lt;&gt;"00000"),AJ419,0))&gt;0,MAX($AK$2:AK418)+1,0)</f>
        <v>0</v>
      </c>
    </row>
    <row r="420" spans="1:37" ht="12.6" customHeight="1" x14ac:dyDescent="0.15">
      <c r="A420" s="9">
        <v>4328</v>
      </c>
      <c r="B420" s="2" t="s">
        <v>1416</v>
      </c>
      <c r="C420" s="2" t="s">
        <v>1419</v>
      </c>
      <c r="D420" s="2" t="s">
        <v>1206</v>
      </c>
      <c r="E420" s="10" t="s">
        <v>62</v>
      </c>
      <c r="F420" s="11" t="s">
        <v>2309</v>
      </c>
      <c r="G420" s="2">
        <v>419</v>
      </c>
      <c r="H420" s="153">
        <f t="shared" si="30"/>
        <v>800000</v>
      </c>
      <c r="J420" s="158">
        <f>IFERROR(INDEX(単価!D$3:G$16,MATCH(D420,単価!B$3:B$16,0),1+((I420&gt;29)+(I420&gt;59)+(I420&gt;89))*INDEX(単価!A:A,MATCH(D420,単価!B:B,0))),0)</f>
        <v>50000</v>
      </c>
      <c r="K420" s="153" t="str">
        <f>IFERROR(INDEX(単価!C:C,MATCH(D420,単価!B:B,0))&amp;IF(INDEX(単価!A:A,MATCH(D420,単価!B:B,0))=1,"（"&amp;INDEX(単価!D$2:G$2,1,1+(I420&gt;29)+(I420&gt;59)+(I420&gt;89))&amp;"）",""),D420)</f>
        <v>共同生活援助</v>
      </c>
      <c r="L420" s="2">
        <f t="shared" ca="1" si="31"/>
        <v>4294</v>
      </c>
      <c r="M420" s="14">
        <f>IF(OR(ISERROR(FIND(DBCS(検索!C$3),DBCS(B420))),検索!C$3=""),0,1)</f>
        <v>0</v>
      </c>
      <c r="N420" s="15">
        <f>IF(OR(ISERROR(FIND(DBCS(検索!D$3),DBCS(C420))),検索!D$3=""),0,1)</f>
        <v>0</v>
      </c>
      <c r="O420" s="15">
        <f>IF(OR(ISERROR(FIND(検索!E$3,D420)),検索!E$3=""),0,1)</f>
        <v>0</v>
      </c>
      <c r="P420" s="13">
        <f>IF(OR(ISERROR(FIND(検索!F$3,E420)),検索!F$3=""),0,1)</f>
        <v>0</v>
      </c>
      <c r="Q420" s="13">
        <f>IF(OR(ISERROR(FIND(検索!G$3,F420)),検索!G$3=""),0,1)</f>
        <v>0</v>
      </c>
      <c r="R420" s="13">
        <f>IF(OR(検索!J$3="00000",M420&amp;N420&amp;O420&amp;P420&amp;Q420&lt;&gt;検索!J$3),0,1)</f>
        <v>0</v>
      </c>
      <c r="S420" s="13">
        <f t="shared" si="35"/>
        <v>0</v>
      </c>
      <c r="T420" s="14">
        <f>IF(OR(ISERROR(FIND(DBCS(検索!C$5),DBCS(B420))),検索!C$5=""),0,1)</f>
        <v>0</v>
      </c>
      <c r="U420" s="15">
        <f>IF(OR(ISERROR(FIND(DBCS(検索!D$5),DBCS(C420))),検索!D$5=""),0,1)</f>
        <v>0</v>
      </c>
      <c r="V420" s="15">
        <f>IF(OR(ISERROR(FIND(検索!E$5,D420)),検索!E$5=""),0,1)</f>
        <v>0</v>
      </c>
      <c r="W420" s="15">
        <f>IF(OR(ISERROR(FIND(検索!F$5,E420)),検索!F$5=""),0,1)</f>
        <v>0</v>
      </c>
      <c r="X420" s="15">
        <f>IF(OR(ISERROR(FIND(検索!G$5,F420)),検索!G$5=""),0,1)</f>
        <v>0</v>
      </c>
      <c r="Y420" s="13">
        <f>IF(OR(検索!J$5="00000",T420&amp;U420&amp;V420&amp;W420&amp;X420&lt;&gt;検索!J$5),0,1)</f>
        <v>0</v>
      </c>
      <c r="Z420" s="16">
        <f t="shared" si="36"/>
        <v>0</v>
      </c>
      <c r="AA420" s="13">
        <f>IF(OR(ISERROR(FIND(DBCS(検索!C$7),DBCS(B420))),検索!C$7=""),0,1)</f>
        <v>0</v>
      </c>
      <c r="AB420" s="13">
        <f>IF(OR(ISERROR(FIND(DBCS(検索!D$7),DBCS(C420))),検索!D$7=""),0,1)</f>
        <v>0</v>
      </c>
      <c r="AC420" s="13">
        <f>IF(OR(ISERROR(FIND(検索!E$7,D420)),検索!E$7=""),0,1)</f>
        <v>0</v>
      </c>
      <c r="AD420" s="13">
        <f>IF(OR(ISERROR(FIND(検索!F$7,E420)),検索!F$7=""),0,1)</f>
        <v>0</v>
      </c>
      <c r="AE420" s="13">
        <f>IF(OR(ISERROR(FIND(検索!G$7,F420)),検索!G$7=""),0,1)</f>
        <v>0</v>
      </c>
      <c r="AF420" s="15">
        <f>IF(OR(検索!J$7="00000",AA420&amp;AB420&amp;AC420&amp;AD420&amp;AE420&lt;&gt;検索!J$7),0,1)</f>
        <v>0</v>
      </c>
      <c r="AG420" s="16">
        <f t="shared" si="37"/>
        <v>0</v>
      </c>
      <c r="AH420" s="13">
        <f>IF(検索!K$3=0,R420,S420)</f>
        <v>0</v>
      </c>
      <c r="AI420" s="13">
        <f>IF(検索!K$5=0,Y420,Z420)</f>
        <v>0</v>
      </c>
      <c r="AJ420" s="13">
        <f>IF(検索!K$7=0,AF420,AG420)</f>
        <v>0</v>
      </c>
      <c r="AK420" s="20">
        <f>IF(IF(検索!J$5="00000",AH420,IF(検索!K$4=0,AH420+AI420,AH420*AI420)*IF(AND(検索!K$6=1,検索!J$7&lt;&gt;"00000"),AJ420,1)+IF(AND(検索!K$6=0,検索!J$7&lt;&gt;"00000"),AJ420,0))&gt;0,MAX($AK$2:AK419)+1,0)</f>
        <v>0</v>
      </c>
    </row>
    <row r="421" spans="1:37" ht="12.6" customHeight="1" x14ac:dyDescent="0.15">
      <c r="A421" s="9">
        <v>4339</v>
      </c>
      <c r="B421" s="2" t="s">
        <v>1420</v>
      </c>
      <c r="C421" s="2" t="s">
        <v>1421</v>
      </c>
      <c r="D421" s="2" t="s">
        <v>1206</v>
      </c>
      <c r="E421" s="10" t="s">
        <v>85</v>
      </c>
      <c r="F421" s="11" t="s">
        <v>1422</v>
      </c>
      <c r="G421" s="2">
        <v>420</v>
      </c>
      <c r="H421" s="153">
        <f t="shared" si="30"/>
        <v>100000</v>
      </c>
      <c r="J421" s="158">
        <f>IFERROR(INDEX(単価!D$3:G$16,MATCH(D421,単価!B$3:B$16,0),1+((I421&gt;29)+(I421&gt;59)+(I421&gt;89))*INDEX(単価!A:A,MATCH(D421,単価!B:B,0))),0)</f>
        <v>50000</v>
      </c>
      <c r="K421" s="153" t="str">
        <f>IFERROR(INDEX(単価!C:C,MATCH(D421,単価!B:B,0))&amp;IF(INDEX(単価!A:A,MATCH(D421,単価!B:B,0))=1,"（"&amp;INDEX(単価!D$2:G$2,1,1+(I421&gt;29)+(I421&gt;59)+(I421&gt;89))&amp;"）",""),D421)</f>
        <v>共同生活援助</v>
      </c>
      <c r="L421" s="2">
        <f t="shared" ca="1" si="31"/>
        <v>4305</v>
      </c>
      <c r="M421" s="14">
        <f>IF(OR(ISERROR(FIND(DBCS(検索!C$3),DBCS(B421))),検索!C$3=""),0,1)</f>
        <v>0</v>
      </c>
      <c r="N421" s="15">
        <f>IF(OR(ISERROR(FIND(DBCS(検索!D$3),DBCS(C421))),検索!D$3=""),0,1)</f>
        <v>0</v>
      </c>
      <c r="O421" s="15">
        <f>IF(OR(ISERROR(FIND(検索!E$3,D421)),検索!E$3=""),0,1)</f>
        <v>0</v>
      </c>
      <c r="P421" s="13">
        <f>IF(OR(ISERROR(FIND(検索!F$3,E421)),検索!F$3=""),0,1)</f>
        <v>0</v>
      </c>
      <c r="Q421" s="13">
        <f>IF(OR(ISERROR(FIND(検索!G$3,F421)),検索!G$3=""),0,1)</f>
        <v>0</v>
      </c>
      <c r="R421" s="13">
        <f>IF(OR(検索!J$3="00000",M421&amp;N421&amp;O421&amp;P421&amp;Q421&lt;&gt;検索!J$3),0,1)</f>
        <v>0</v>
      </c>
      <c r="S421" s="13">
        <f t="shared" si="35"/>
        <v>0</v>
      </c>
      <c r="T421" s="14">
        <f>IF(OR(ISERROR(FIND(DBCS(検索!C$5),DBCS(B421))),検索!C$5=""),0,1)</f>
        <v>0</v>
      </c>
      <c r="U421" s="15">
        <f>IF(OR(ISERROR(FIND(DBCS(検索!D$5),DBCS(C421))),検索!D$5=""),0,1)</f>
        <v>0</v>
      </c>
      <c r="V421" s="15">
        <f>IF(OR(ISERROR(FIND(検索!E$5,D421)),検索!E$5=""),0,1)</f>
        <v>0</v>
      </c>
      <c r="W421" s="15">
        <f>IF(OR(ISERROR(FIND(検索!F$5,E421)),検索!F$5=""),0,1)</f>
        <v>0</v>
      </c>
      <c r="X421" s="15">
        <f>IF(OR(ISERROR(FIND(検索!G$5,F421)),検索!G$5=""),0,1)</f>
        <v>0</v>
      </c>
      <c r="Y421" s="13">
        <f>IF(OR(検索!J$5="00000",T421&amp;U421&amp;V421&amp;W421&amp;X421&lt;&gt;検索!J$5),0,1)</f>
        <v>0</v>
      </c>
      <c r="Z421" s="16">
        <f t="shared" si="36"/>
        <v>0</v>
      </c>
      <c r="AA421" s="13">
        <f>IF(OR(ISERROR(FIND(DBCS(検索!C$7),DBCS(B421))),検索!C$7=""),0,1)</f>
        <v>0</v>
      </c>
      <c r="AB421" s="13">
        <f>IF(OR(ISERROR(FIND(DBCS(検索!D$7),DBCS(C421))),検索!D$7=""),0,1)</f>
        <v>0</v>
      </c>
      <c r="AC421" s="13">
        <f>IF(OR(ISERROR(FIND(検索!E$7,D421)),検索!E$7=""),0,1)</f>
        <v>0</v>
      </c>
      <c r="AD421" s="13">
        <f>IF(OR(ISERROR(FIND(検索!F$7,E421)),検索!F$7=""),0,1)</f>
        <v>0</v>
      </c>
      <c r="AE421" s="13">
        <f>IF(OR(ISERROR(FIND(検索!G$7,F421)),検索!G$7=""),0,1)</f>
        <v>0</v>
      </c>
      <c r="AF421" s="15">
        <f>IF(OR(検索!J$7="00000",AA421&amp;AB421&amp;AC421&amp;AD421&amp;AE421&lt;&gt;検索!J$7),0,1)</f>
        <v>0</v>
      </c>
      <c r="AG421" s="16">
        <f t="shared" si="37"/>
        <v>0</v>
      </c>
      <c r="AH421" s="13">
        <f>IF(検索!K$3=0,R421,S421)</f>
        <v>0</v>
      </c>
      <c r="AI421" s="13">
        <f>IF(検索!K$5=0,Y421,Z421)</f>
        <v>0</v>
      </c>
      <c r="AJ421" s="13">
        <f>IF(検索!K$7=0,AF421,AG421)</f>
        <v>0</v>
      </c>
      <c r="AK421" s="20">
        <f>IF(IF(検索!J$5="00000",AH421,IF(検索!K$4=0,AH421+AI421,AH421*AI421)*IF(AND(検索!K$6=1,検索!J$7&lt;&gt;"00000"),AJ421,1)+IF(AND(検索!K$6=0,検索!J$7&lt;&gt;"00000"),AJ421,0))&gt;0,MAX($AK$2:AK420)+1,0)</f>
        <v>0</v>
      </c>
    </row>
    <row r="422" spans="1:37" ht="12.6" customHeight="1" x14ac:dyDescent="0.15">
      <c r="A422" s="9">
        <v>4346</v>
      </c>
      <c r="B422" s="2" t="s">
        <v>1247</v>
      </c>
      <c r="C422" s="2" t="s">
        <v>1423</v>
      </c>
      <c r="D422" s="2" t="s">
        <v>1206</v>
      </c>
      <c r="E422" s="10" t="s">
        <v>162</v>
      </c>
      <c r="F422" s="11" t="s">
        <v>2259</v>
      </c>
      <c r="G422" s="2">
        <v>421</v>
      </c>
      <c r="H422" s="153">
        <f t="shared" si="30"/>
        <v>450000</v>
      </c>
      <c r="J422" s="158">
        <f>IFERROR(INDEX(単価!D$3:G$16,MATCH(D422,単価!B$3:B$16,0),1+((I422&gt;29)+(I422&gt;59)+(I422&gt;89))*INDEX(単価!A:A,MATCH(D422,単価!B:B,0))),0)</f>
        <v>50000</v>
      </c>
      <c r="K422" s="153" t="str">
        <f>IFERROR(INDEX(単価!C:C,MATCH(D422,単価!B:B,0))&amp;IF(INDEX(単価!A:A,MATCH(D422,単価!B:B,0))=1,"（"&amp;INDEX(単価!D$2:G$2,1,1+(I422&gt;29)+(I422&gt;59)+(I422&gt;89))&amp;"）",""),D422)</f>
        <v>共同生活援助</v>
      </c>
      <c r="L422" s="2">
        <f t="shared" ca="1" si="31"/>
        <v>4316</v>
      </c>
      <c r="M422" s="14">
        <f>IF(OR(ISERROR(FIND(DBCS(検索!C$3),DBCS(B422))),検索!C$3=""),0,1)</f>
        <v>0</v>
      </c>
      <c r="N422" s="15">
        <f>IF(OR(ISERROR(FIND(DBCS(検索!D$3),DBCS(C422))),検索!D$3=""),0,1)</f>
        <v>0</v>
      </c>
      <c r="O422" s="15">
        <f>IF(OR(ISERROR(FIND(検索!E$3,D422)),検索!E$3=""),0,1)</f>
        <v>0</v>
      </c>
      <c r="P422" s="13">
        <f>IF(OR(ISERROR(FIND(検索!F$3,E422)),検索!F$3=""),0,1)</f>
        <v>0</v>
      </c>
      <c r="Q422" s="13">
        <f>IF(OR(ISERROR(FIND(検索!G$3,F422)),検索!G$3=""),0,1)</f>
        <v>0</v>
      </c>
      <c r="R422" s="13">
        <f>IF(OR(検索!J$3="00000",M422&amp;N422&amp;O422&amp;P422&amp;Q422&lt;&gt;検索!J$3),0,1)</f>
        <v>0</v>
      </c>
      <c r="S422" s="13">
        <f t="shared" si="35"/>
        <v>0</v>
      </c>
      <c r="T422" s="14">
        <f>IF(OR(ISERROR(FIND(DBCS(検索!C$5),DBCS(B422))),検索!C$5=""),0,1)</f>
        <v>0</v>
      </c>
      <c r="U422" s="15">
        <f>IF(OR(ISERROR(FIND(DBCS(検索!D$5),DBCS(C422))),検索!D$5=""),0,1)</f>
        <v>0</v>
      </c>
      <c r="V422" s="15">
        <f>IF(OR(ISERROR(FIND(検索!E$5,D422)),検索!E$5=""),0,1)</f>
        <v>0</v>
      </c>
      <c r="W422" s="15">
        <f>IF(OR(ISERROR(FIND(検索!F$5,E422)),検索!F$5=""),0,1)</f>
        <v>0</v>
      </c>
      <c r="X422" s="15">
        <f>IF(OR(ISERROR(FIND(検索!G$5,F422)),検索!G$5=""),0,1)</f>
        <v>0</v>
      </c>
      <c r="Y422" s="13">
        <f>IF(OR(検索!J$5="00000",T422&amp;U422&amp;V422&amp;W422&amp;X422&lt;&gt;検索!J$5),0,1)</f>
        <v>0</v>
      </c>
      <c r="Z422" s="16">
        <f t="shared" si="36"/>
        <v>0</v>
      </c>
      <c r="AA422" s="13">
        <f>IF(OR(ISERROR(FIND(DBCS(検索!C$7),DBCS(B422))),検索!C$7=""),0,1)</f>
        <v>0</v>
      </c>
      <c r="AB422" s="13">
        <f>IF(OR(ISERROR(FIND(DBCS(検索!D$7),DBCS(C422))),検索!D$7=""),0,1)</f>
        <v>0</v>
      </c>
      <c r="AC422" s="13">
        <f>IF(OR(ISERROR(FIND(検索!E$7,D422)),検索!E$7=""),0,1)</f>
        <v>0</v>
      </c>
      <c r="AD422" s="13">
        <f>IF(OR(ISERROR(FIND(検索!F$7,E422)),検索!F$7=""),0,1)</f>
        <v>0</v>
      </c>
      <c r="AE422" s="13">
        <f>IF(OR(ISERROR(FIND(検索!G$7,F422)),検索!G$7=""),0,1)</f>
        <v>0</v>
      </c>
      <c r="AF422" s="15">
        <f>IF(OR(検索!J$7="00000",AA422&amp;AB422&amp;AC422&amp;AD422&amp;AE422&lt;&gt;検索!J$7),0,1)</f>
        <v>0</v>
      </c>
      <c r="AG422" s="16">
        <f t="shared" si="37"/>
        <v>0</v>
      </c>
      <c r="AH422" s="13">
        <f>IF(検索!K$3=0,R422,S422)</f>
        <v>0</v>
      </c>
      <c r="AI422" s="13">
        <f>IF(検索!K$5=0,Y422,Z422)</f>
        <v>0</v>
      </c>
      <c r="AJ422" s="13">
        <f>IF(検索!K$7=0,AF422,AG422)</f>
        <v>0</v>
      </c>
      <c r="AK422" s="20">
        <f>IF(IF(検索!J$5="00000",AH422,IF(検索!K$4=0,AH422+AI422,AH422*AI422)*IF(AND(検索!K$6=1,検索!J$7&lt;&gt;"00000"),AJ422,1)+IF(AND(検索!K$6=0,検索!J$7&lt;&gt;"00000"),AJ422,0))&gt;0,MAX($AK$2:AK421)+1,0)</f>
        <v>0</v>
      </c>
    </row>
    <row r="423" spans="1:37" ht="12.6" customHeight="1" x14ac:dyDescent="0.15">
      <c r="A423" s="9">
        <v>4369</v>
      </c>
      <c r="B423" s="2" t="s">
        <v>1424</v>
      </c>
      <c r="C423" s="2" t="s">
        <v>1425</v>
      </c>
      <c r="D423" s="2" t="s">
        <v>1206</v>
      </c>
      <c r="E423" s="10" t="s">
        <v>110</v>
      </c>
      <c r="F423" s="11" t="s">
        <v>2310</v>
      </c>
      <c r="G423" s="2">
        <v>422</v>
      </c>
      <c r="H423" s="153">
        <f t="shared" si="30"/>
        <v>200000</v>
      </c>
      <c r="J423" s="158">
        <f>IFERROR(INDEX(単価!D$3:G$16,MATCH(D423,単価!B$3:B$16,0),1+((I423&gt;29)+(I423&gt;59)+(I423&gt;89))*INDEX(単価!A:A,MATCH(D423,単価!B:B,0))),0)</f>
        <v>50000</v>
      </c>
      <c r="K423" s="153" t="str">
        <f>IFERROR(INDEX(単価!C:C,MATCH(D423,単価!B:B,0))&amp;IF(INDEX(単価!A:A,MATCH(D423,単価!B:B,0))=1,"（"&amp;INDEX(単価!D$2:G$2,1,1+(I423&gt;29)+(I423&gt;59)+(I423&gt;89))&amp;"）",""),D423)</f>
        <v>共同生活援助</v>
      </c>
      <c r="L423" s="2">
        <f t="shared" ca="1" si="31"/>
        <v>4320</v>
      </c>
      <c r="M423" s="14">
        <f>IF(OR(ISERROR(FIND(DBCS(検索!C$3),DBCS(B423))),検索!C$3=""),0,1)</f>
        <v>0</v>
      </c>
      <c r="N423" s="15">
        <f>IF(OR(ISERROR(FIND(DBCS(検索!D$3),DBCS(C423))),検索!D$3=""),0,1)</f>
        <v>0</v>
      </c>
      <c r="O423" s="15">
        <f>IF(OR(ISERROR(FIND(検索!E$3,D423)),検索!E$3=""),0,1)</f>
        <v>0</v>
      </c>
      <c r="P423" s="13">
        <f>IF(OR(ISERROR(FIND(検索!F$3,E423)),検索!F$3=""),0,1)</f>
        <v>0</v>
      </c>
      <c r="Q423" s="13">
        <f>IF(OR(ISERROR(FIND(検索!G$3,F423)),検索!G$3=""),0,1)</f>
        <v>0</v>
      </c>
      <c r="R423" s="13">
        <f>IF(OR(検索!J$3="00000",M423&amp;N423&amp;O423&amp;P423&amp;Q423&lt;&gt;検索!J$3),0,1)</f>
        <v>0</v>
      </c>
      <c r="S423" s="13">
        <f t="shared" si="35"/>
        <v>0</v>
      </c>
      <c r="T423" s="14">
        <f>IF(OR(ISERROR(FIND(DBCS(検索!C$5),DBCS(B423))),検索!C$5=""),0,1)</f>
        <v>0</v>
      </c>
      <c r="U423" s="15">
        <f>IF(OR(ISERROR(FIND(DBCS(検索!D$5),DBCS(C423))),検索!D$5=""),0,1)</f>
        <v>0</v>
      </c>
      <c r="V423" s="15">
        <f>IF(OR(ISERROR(FIND(検索!E$5,D423)),検索!E$5=""),0,1)</f>
        <v>0</v>
      </c>
      <c r="W423" s="15">
        <f>IF(OR(ISERROR(FIND(検索!F$5,E423)),検索!F$5=""),0,1)</f>
        <v>0</v>
      </c>
      <c r="X423" s="15">
        <f>IF(OR(ISERROR(FIND(検索!G$5,F423)),検索!G$5=""),0,1)</f>
        <v>0</v>
      </c>
      <c r="Y423" s="13">
        <f>IF(OR(検索!J$5="00000",T423&amp;U423&amp;V423&amp;W423&amp;X423&lt;&gt;検索!J$5),0,1)</f>
        <v>0</v>
      </c>
      <c r="Z423" s="16">
        <f t="shared" si="36"/>
        <v>0</v>
      </c>
      <c r="AA423" s="13">
        <f>IF(OR(ISERROR(FIND(DBCS(検索!C$7),DBCS(B423))),検索!C$7=""),0,1)</f>
        <v>0</v>
      </c>
      <c r="AB423" s="13">
        <f>IF(OR(ISERROR(FIND(DBCS(検索!D$7),DBCS(C423))),検索!D$7=""),0,1)</f>
        <v>0</v>
      </c>
      <c r="AC423" s="13">
        <f>IF(OR(ISERROR(FIND(検索!E$7,D423)),検索!E$7=""),0,1)</f>
        <v>0</v>
      </c>
      <c r="AD423" s="13">
        <f>IF(OR(ISERROR(FIND(検索!F$7,E423)),検索!F$7=""),0,1)</f>
        <v>0</v>
      </c>
      <c r="AE423" s="13">
        <f>IF(OR(ISERROR(FIND(検索!G$7,F423)),検索!G$7=""),0,1)</f>
        <v>0</v>
      </c>
      <c r="AF423" s="15">
        <f>IF(OR(検索!J$7="00000",AA423&amp;AB423&amp;AC423&amp;AD423&amp;AE423&lt;&gt;検索!J$7),0,1)</f>
        <v>0</v>
      </c>
      <c r="AG423" s="16">
        <f t="shared" si="37"/>
        <v>0</v>
      </c>
      <c r="AH423" s="13">
        <f>IF(検索!K$3=0,R423,S423)</f>
        <v>0</v>
      </c>
      <c r="AI423" s="13">
        <f>IF(検索!K$5=0,Y423,Z423)</f>
        <v>0</v>
      </c>
      <c r="AJ423" s="13">
        <f>IF(検索!K$7=0,AF423,AG423)</f>
        <v>0</v>
      </c>
      <c r="AK423" s="20">
        <f>IF(IF(検索!J$5="00000",AH423,IF(検索!K$4=0,AH423+AI423,AH423*AI423)*IF(AND(検索!K$6=1,検索!J$7&lt;&gt;"00000"),AJ423,1)+IF(AND(検索!K$6=0,検索!J$7&lt;&gt;"00000"),AJ423,0))&gt;0,MAX($AK$2:AK422)+1,0)</f>
        <v>0</v>
      </c>
    </row>
    <row r="424" spans="1:37" ht="12.6" customHeight="1" x14ac:dyDescent="0.15">
      <c r="A424" s="9">
        <v>4375</v>
      </c>
      <c r="B424" s="2" t="s">
        <v>1424</v>
      </c>
      <c r="C424" s="2" t="s">
        <v>1426</v>
      </c>
      <c r="D424" s="2" t="s">
        <v>1206</v>
      </c>
      <c r="E424" s="10" t="s">
        <v>110</v>
      </c>
      <c r="F424" s="11" t="s">
        <v>2310</v>
      </c>
      <c r="G424" s="2">
        <v>423</v>
      </c>
      <c r="H424" s="153">
        <f t="shared" si="30"/>
        <v>200000</v>
      </c>
      <c r="J424" s="158">
        <f>IFERROR(INDEX(単価!D$3:G$16,MATCH(D424,単価!B$3:B$16,0),1+((I424&gt;29)+(I424&gt;59)+(I424&gt;89))*INDEX(単価!A:A,MATCH(D424,単価!B:B,0))),0)</f>
        <v>50000</v>
      </c>
      <c r="K424" s="153" t="str">
        <f>IFERROR(INDEX(単価!C:C,MATCH(D424,単価!B:B,0))&amp;IF(INDEX(単価!A:A,MATCH(D424,単価!B:B,0))=1,"（"&amp;INDEX(単価!D$2:G$2,1,1+(I424&gt;29)+(I424&gt;59)+(I424&gt;89))&amp;"）",""),D424)</f>
        <v>共同生活援助</v>
      </c>
      <c r="L424" s="2">
        <f t="shared" ca="1" si="31"/>
        <v>4337</v>
      </c>
      <c r="M424" s="14">
        <f>IF(OR(ISERROR(FIND(DBCS(検索!C$3),DBCS(B424))),検索!C$3=""),0,1)</f>
        <v>0</v>
      </c>
      <c r="N424" s="15">
        <f>IF(OR(ISERROR(FIND(DBCS(検索!D$3),DBCS(C424))),検索!D$3=""),0,1)</f>
        <v>0</v>
      </c>
      <c r="O424" s="15">
        <f>IF(OR(ISERROR(FIND(検索!E$3,D424)),検索!E$3=""),0,1)</f>
        <v>0</v>
      </c>
      <c r="P424" s="13">
        <f>IF(OR(ISERROR(FIND(検索!F$3,E424)),検索!F$3=""),0,1)</f>
        <v>0</v>
      </c>
      <c r="Q424" s="13">
        <f>IF(OR(ISERROR(FIND(検索!G$3,F424)),検索!G$3=""),0,1)</f>
        <v>0</v>
      </c>
      <c r="R424" s="13">
        <f>IF(OR(検索!J$3="00000",M424&amp;N424&amp;O424&amp;P424&amp;Q424&lt;&gt;検索!J$3),0,1)</f>
        <v>0</v>
      </c>
      <c r="S424" s="13">
        <f t="shared" si="35"/>
        <v>0</v>
      </c>
      <c r="T424" s="14">
        <f>IF(OR(ISERROR(FIND(DBCS(検索!C$5),DBCS(B424))),検索!C$5=""),0,1)</f>
        <v>0</v>
      </c>
      <c r="U424" s="15">
        <f>IF(OR(ISERROR(FIND(DBCS(検索!D$5),DBCS(C424))),検索!D$5=""),0,1)</f>
        <v>0</v>
      </c>
      <c r="V424" s="15">
        <f>IF(OR(ISERROR(FIND(検索!E$5,D424)),検索!E$5=""),0,1)</f>
        <v>0</v>
      </c>
      <c r="W424" s="15">
        <f>IF(OR(ISERROR(FIND(検索!F$5,E424)),検索!F$5=""),0,1)</f>
        <v>0</v>
      </c>
      <c r="X424" s="15">
        <f>IF(OR(ISERROR(FIND(検索!G$5,F424)),検索!G$5=""),0,1)</f>
        <v>0</v>
      </c>
      <c r="Y424" s="13">
        <f>IF(OR(検索!J$5="00000",T424&amp;U424&amp;V424&amp;W424&amp;X424&lt;&gt;検索!J$5),0,1)</f>
        <v>0</v>
      </c>
      <c r="Z424" s="16">
        <f t="shared" si="36"/>
        <v>0</v>
      </c>
      <c r="AA424" s="13">
        <f>IF(OR(ISERROR(FIND(DBCS(検索!C$7),DBCS(B424))),検索!C$7=""),0,1)</f>
        <v>0</v>
      </c>
      <c r="AB424" s="13">
        <f>IF(OR(ISERROR(FIND(DBCS(検索!D$7),DBCS(C424))),検索!D$7=""),0,1)</f>
        <v>0</v>
      </c>
      <c r="AC424" s="13">
        <f>IF(OR(ISERROR(FIND(検索!E$7,D424)),検索!E$7=""),0,1)</f>
        <v>0</v>
      </c>
      <c r="AD424" s="13">
        <f>IF(OR(ISERROR(FIND(検索!F$7,E424)),検索!F$7=""),0,1)</f>
        <v>0</v>
      </c>
      <c r="AE424" s="13">
        <f>IF(OR(ISERROR(FIND(検索!G$7,F424)),検索!G$7=""),0,1)</f>
        <v>0</v>
      </c>
      <c r="AF424" s="15">
        <f>IF(OR(検索!J$7="00000",AA424&amp;AB424&amp;AC424&amp;AD424&amp;AE424&lt;&gt;検索!J$7),0,1)</f>
        <v>0</v>
      </c>
      <c r="AG424" s="16">
        <f t="shared" si="37"/>
        <v>0</v>
      </c>
      <c r="AH424" s="13">
        <f>IF(検索!K$3=0,R424,S424)</f>
        <v>0</v>
      </c>
      <c r="AI424" s="13">
        <f>IF(検索!K$5=0,Y424,Z424)</f>
        <v>0</v>
      </c>
      <c r="AJ424" s="13">
        <f>IF(検索!K$7=0,AF424,AG424)</f>
        <v>0</v>
      </c>
      <c r="AK424" s="20">
        <f>IF(IF(検索!J$5="00000",AH424,IF(検索!K$4=0,AH424+AI424,AH424*AI424)*IF(AND(検索!K$6=1,検索!J$7&lt;&gt;"00000"),AJ424,1)+IF(AND(検索!K$6=0,検索!J$7&lt;&gt;"00000"),AJ424,0))&gt;0,MAX($AK$2:AK423)+1,0)</f>
        <v>0</v>
      </c>
    </row>
    <row r="425" spans="1:37" ht="12.6" customHeight="1" x14ac:dyDescent="0.15">
      <c r="A425" s="9">
        <v>4380</v>
      </c>
      <c r="B425" s="2" t="s">
        <v>1427</v>
      </c>
      <c r="C425" s="2" t="s">
        <v>1428</v>
      </c>
      <c r="D425" s="2" t="s">
        <v>1206</v>
      </c>
      <c r="E425" s="10" t="s">
        <v>2311</v>
      </c>
      <c r="F425" s="11" t="s">
        <v>2312</v>
      </c>
      <c r="G425" s="2">
        <v>424</v>
      </c>
      <c r="H425" s="153">
        <f t="shared" si="30"/>
        <v>150000</v>
      </c>
      <c r="J425" s="158">
        <f>IFERROR(INDEX(単価!D$3:G$16,MATCH(D425,単価!B$3:B$16,0),1+((I425&gt;29)+(I425&gt;59)+(I425&gt;89))*INDEX(単価!A:A,MATCH(D425,単価!B:B,0))),0)</f>
        <v>50000</v>
      </c>
      <c r="K425" s="153" t="str">
        <f>IFERROR(INDEX(単価!C:C,MATCH(D425,単価!B:B,0))&amp;IF(INDEX(単価!A:A,MATCH(D425,単価!B:B,0))=1,"（"&amp;INDEX(単価!D$2:G$2,1,1+(I425&gt;29)+(I425&gt;59)+(I425&gt;89))&amp;"）",""),D425)</f>
        <v>共同生活援助</v>
      </c>
      <c r="L425" s="2">
        <f t="shared" ca="1" si="31"/>
        <v>4344</v>
      </c>
      <c r="M425" s="14">
        <f>IF(OR(ISERROR(FIND(DBCS(検索!C$3),DBCS(B425))),検索!C$3=""),0,1)</f>
        <v>0</v>
      </c>
      <c r="N425" s="15">
        <f>IF(OR(ISERROR(FIND(DBCS(検索!D$3),DBCS(C425))),検索!D$3=""),0,1)</f>
        <v>0</v>
      </c>
      <c r="O425" s="15">
        <f>IF(OR(ISERROR(FIND(検索!E$3,D425)),検索!E$3=""),0,1)</f>
        <v>0</v>
      </c>
      <c r="P425" s="13">
        <f>IF(OR(ISERROR(FIND(検索!F$3,E425)),検索!F$3=""),0,1)</f>
        <v>0</v>
      </c>
      <c r="Q425" s="13">
        <f>IF(OR(ISERROR(FIND(検索!G$3,F425)),検索!G$3=""),0,1)</f>
        <v>0</v>
      </c>
      <c r="R425" s="13">
        <f>IF(OR(検索!J$3="00000",M425&amp;N425&amp;O425&amp;P425&amp;Q425&lt;&gt;検索!J$3),0,1)</f>
        <v>0</v>
      </c>
      <c r="S425" s="13">
        <f t="shared" si="35"/>
        <v>0</v>
      </c>
      <c r="T425" s="14">
        <f>IF(OR(ISERROR(FIND(DBCS(検索!C$5),DBCS(B425))),検索!C$5=""),0,1)</f>
        <v>0</v>
      </c>
      <c r="U425" s="15">
        <f>IF(OR(ISERROR(FIND(DBCS(検索!D$5),DBCS(C425))),検索!D$5=""),0,1)</f>
        <v>0</v>
      </c>
      <c r="V425" s="15">
        <f>IF(OR(ISERROR(FIND(検索!E$5,D425)),検索!E$5=""),0,1)</f>
        <v>0</v>
      </c>
      <c r="W425" s="15">
        <f>IF(OR(ISERROR(FIND(検索!F$5,E425)),検索!F$5=""),0,1)</f>
        <v>0</v>
      </c>
      <c r="X425" s="15">
        <f>IF(OR(ISERROR(FIND(検索!G$5,F425)),検索!G$5=""),0,1)</f>
        <v>0</v>
      </c>
      <c r="Y425" s="13">
        <f>IF(OR(検索!J$5="00000",T425&amp;U425&amp;V425&amp;W425&amp;X425&lt;&gt;検索!J$5),0,1)</f>
        <v>0</v>
      </c>
      <c r="Z425" s="16">
        <f t="shared" si="36"/>
        <v>0</v>
      </c>
      <c r="AA425" s="13">
        <f>IF(OR(ISERROR(FIND(DBCS(検索!C$7),DBCS(B425))),検索!C$7=""),0,1)</f>
        <v>0</v>
      </c>
      <c r="AB425" s="13">
        <f>IF(OR(ISERROR(FIND(DBCS(検索!D$7),DBCS(C425))),検索!D$7=""),0,1)</f>
        <v>0</v>
      </c>
      <c r="AC425" s="13">
        <f>IF(OR(ISERROR(FIND(検索!E$7,D425)),検索!E$7=""),0,1)</f>
        <v>0</v>
      </c>
      <c r="AD425" s="13">
        <f>IF(OR(ISERROR(FIND(検索!F$7,E425)),検索!F$7=""),0,1)</f>
        <v>0</v>
      </c>
      <c r="AE425" s="13">
        <f>IF(OR(ISERROR(FIND(検索!G$7,F425)),検索!G$7=""),0,1)</f>
        <v>0</v>
      </c>
      <c r="AF425" s="15">
        <f>IF(OR(検索!J$7="00000",AA425&amp;AB425&amp;AC425&amp;AD425&amp;AE425&lt;&gt;検索!J$7),0,1)</f>
        <v>0</v>
      </c>
      <c r="AG425" s="16">
        <f t="shared" si="37"/>
        <v>0</v>
      </c>
      <c r="AH425" s="13">
        <f>IF(検索!K$3=0,R425,S425)</f>
        <v>0</v>
      </c>
      <c r="AI425" s="13">
        <f>IF(検索!K$5=0,Y425,Z425)</f>
        <v>0</v>
      </c>
      <c r="AJ425" s="13">
        <f>IF(検索!K$7=0,AF425,AG425)</f>
        <v>0</v>
      </c>
      <c r="AK425" s="20">
        <f>IF(IF(検索!J$5="00000",AH425,IF(検索!K$4=0,AH425+AI425,AH425*AI425)*IF(AND(検索!K$6=1,検索!J$7&lt;&gt;"00000"),AJ425,1)+IF(AND(検索!K$6=0,検索!J$7&lt;&gt;"00000"),AJ425,0))&gt;0,MAX($AK$2:AK424)+1,0)</f>
        <v>0</v>
      </c>
    </row>
    <row r="426" spans="1:37" ht="12.6" customHeight="1" x14ac:dyDescent="0.15">
      <c r="A426" s="9">
        <v>4399</v>
      </c>
      <c r="B426" s="2" t="s">
        <v>1427</v>
      </c>
      <c r="C426" s="2" t="s">
        <v>1429</v>
      </c>
      <c r="D426" s="2" t="s">
        <v>1206</v>
      </c>
      <c r="E426" s="10" t="s">
        <v>2311</v>
      </c>
      <c r="F426" s="11" t="s">
        <v>2312</v>
      </c>
      <c r="G426" s="2">
        <v>425</v>
      </c>
      <c r="H426" s="153">
        <f t="shared" si="30"/>
        <v>150000</v>
      </c>
      <c r="J426" s="158">
        <f>IFERROR(INDEX(単価!D$3:G$16,MATCH(D426,単価!B$3:B$16,0),1+((I426&gt;29)+(I426&gt;59)+(I426&gt;89))*INDEX(単価!A:A,MATCH(D426,単価!B:B,0))),0)</f>
        <v>50000</v>
      </c>
      <c r="K426" s="153" t="str">
        <f>IFERROR(INDEX(単価!C:C,MATCH(D426,単価!B:B,0))&amp;IF(INDEX(単価!A:A,MATCH(D426,単価!B:B,0))=1,"（"&amp;INDEX(単価!D$2:G$2,1,1+(I426&gt;29)+(I426&gt;59)+(I426&gt;89))&amp;"）",""),D426)</f>
        <v>共同生活援助</v>
      </c>
      <c r="L426" s="2">
        <f t="shared" ca="1" si="31"/>
        <v>4357</v>
      </c>
      <c r="M426" s="14">
        <f>IF(OR(ISERROR(FIND(DBCS(検索!C$3),DBCS(B426))),検索!C$3=""),0,1)</f>
        <v>0</v>
      </c>
      <c r="N426" s="15">
        <f>IF(OR(ISERROR(FIND(DBCS(検索!D$3),DBCS(C426))),検索!D$3=""),0,1)</f>
        <v>0</v>
      </c>
      <c r="O426" s="15">
        <f>IF(OR(ISERROR(FIND(検索!E$3,D426)),検索!E$3=""),0,1)</f>
        <v>0</v>
      </c>
      <c r="P426" s="13">
        <f>IF(OR(ISERROR(FIND(検索!F$3,E426)),検索!F$3=""),0,1)</f>
        <v>0</v>
      </c>
      <c r="Q426" s="13">
        <f>IF(OR(ISERROR(FIND(検索!G$3,F426)),検索!G$3=""),0,1)</f>
        <v>0</v>
      </c>
      <c r="R426" s="13">
        <f>IF(OR(検索!J$3="00000",M426&amp;N426&amp;O426&amp;P426&amp;Q426&lt;&gt;検索!J$3),0,1)</f>
        <v>0</v>
      </c>
      <c r="S426" s="13">
        <f t="shared" si="35"/>
        <v>0</v>
      </c>
      <c r="T426" s="14">
        <f>IF(OR(ISERROR(FIND(DBCS(検索!C$5),DBCS(B426))),検索!C$5=""),0,1)</f>
        <v>0</v>
      </c>
      <c r="U426" s="15">
        <f>IF(OR(ISERROR(FIND(DBCS(検索!D$5),DBCS(C426))),検索!D$5=""),0,1)</f>
        <v>0</v>
      </c>
      <c r="V426" s="15">
        <f>IF(OR(ISERROR(FIND(検索!E$5,D426)),検索!E$5=""),0,1)</f>
        <v>0</v>
      </c>
      <c r="W426" s="15">
        <f>IF(OR(ISERROR(FIND(検索!F$5,E426)),検索!F$5=""),0,1)</f>
        <v>0</v>
      </c>
      <c r="X426" s="15">
        <f>IF(OR(ISERROR(FIND(検索!G$5,F426)),検索!G$5=""),0,1)</f>
        <v>0</v>
      </c>
      <c r="Y426" s="13">
        <f>IF(OR(検索!J$5="00000",T426&amp;U426&amp;V426&amp;W426&amp;X426&lt;&gt;検索!J$5),0,1)</f>
        <v>0</v>
      </c>
      <c r="Z426" s="16">
        <f t="shared" si="36"/>
        <v>0</v>
      </c>
      <c r="AA426" s="13">
        <f>IF(OR(ISERROR(FIND(DBCS(検索!C$7),DBCS(B426))),検索!C$7=""),0,1)</f>
        <v>0</v>
      </c>
      <c r="AB426" s="13">
        <f>IF(OR(ISERROR(FIND(DBCS(検索!D$7),DBCS(C426))),検索!D$7=""),0,1)</f>
        <v>0</v>
      </c>
      <c r="AC426" s="13">
        <f>IF(OR(ISERROR(FIND(検索!E$7,D426)),検索!E$7=""),0,1)</f>
        <v>0</v>
      </c>
      <c r="AD426" s="13">
        <f>IF(OR(ISERROR(FIND(検索!F$7,E426)),検索!F$7=""),0,1)</f>
        <v>0</v>
      </c>
      <c r="AE426" s="13">
        <f>IF(OR(ISERROR(FIND(検索!G$7,F426)),検索!G$7=""),0,1)</f>
        <v>0</v>
      </c>
      <c r="AF426" s="15">
        <f>IF(OR(検索!J$7="00000",AA426&amp;AB426&amp;AC426&amp;AD426&amp;AE426&lt;&gt;検索!J$7),0,1)</f>
        <v>0</v>
      </c>
      <c r="AG426" s="16">
        <f t="shared" si="37"/>
        <v>0</v>
      </c>
      <c r="AH426" s="13">
        <f>IF(検索!K$3=0,R426,S426)</f>
        <v>0</v>
      </c>
      <c r="AI426" s="13">
        <f>IF(検索!K$5=0,Y426,Z426)</f>
        <v>0</v>
      </c>
      <c r="AJ426" s="13">
        <f>IF(検索!K$7=0,AF426,AG426)</f>
        <v>0</v>
      </c>
      <c r="AK426" s="20">
        <f>IF(IF(検索!J$5="00000",AH426,IF(検索!K$4=0,AH426+AI426,AH426*AI426)*IF(AND(検索!K$6=1,検索!J$7&lt;&gt;"00000"),AJ426,1)+IF(AND(検索!K$6=0,検索!J$7&lt;&gt;"00000"),AJ426,0))&gt;0,MAX($AK$2:AK425)+1,0)</f>
        <v>0</v>
      </c>
    </row>
    <row r="427" spans="1:37" ht="12.6" customHeight="1" x14ac:dyDescent="0.15">
      <c r="A427" s="9">
        <v>4401</v>
      </c>
      <c r="B427" s="2" t="s">
        <v>1427</v>
      </c>
      <c r="C427" s="2" t="s">
        <v>1430</v>
      </c>
      <c r="D427" s="2" t="s">
        <v>1206</v>
      </c>
      <c r="E427" s="10" t="s">
        <v>2311</v>
      </c>
      <c r="F427" s="11" t="s">
        <v>2312</v>
      </c>
      <c r="G427" s="2">
        <v>426</v>
      </c>
      <c r="H427" s="153">
        <f t="shared" si="30"/>
        <v>150000</v>
      </c>
      <c r="J427" s="158">
        <f>IFERROR(INDEX(単価!D$3:G$16,MATCH(D427,単価!B$3:B$16,0),1+((I427&gt;29)+(I427&gt;59)+(I427&gt;89))*INDEX(単価!A:A,MATCH(D427,単価!B:B,0))),0)</f>
        <v>50000</v>
      </c>
      <c r="K427" s="153" t="str">
        <f>IFERROR(INDEX(単価!C:C,MATCH(D427,単価!B:B,0))&amp;IF(INDEX(単価!A:A,MATCH(D427,単価!B:B,0))=1,"（"&amp;INDEX(単価!D$2:G$2,1,1+(I427&gt;29)+(I427&gt;59)+(I427&gt;89))&amp;"）",""),D427)</f>
        <v>共同生活援助</v>
      </c>
      <c r="L427" s="2">
        <f t="shared" ca="1" si="31"/>
        <v>4360</v>
      </c>
      <c r="M427" s="14">
        <f>IF(OR(ISERROR(FIND(DBCS(検索!C$3),DBCS(B427))),検索!C$3=""),0,1)</f>
        <v>0</v>
      </c>
      <c r="N427" s="15">
        <f>IF(OR(ISERROR(FIND(DBCS(検索!D$3),DBCS(C427))),検索!D$3=""),0,1)</f>
        <v>0</v>
      </c>
      <c r="O427" s="15">
        <f>IF(OR(ISERROR(FIND(検索!E$3,D427)),検索!E$3=""),0,1)</f>
        <v>0</v>
      </c>
      <c r="P427" s="13">
        <f>IF(OR(ISERROR(FIND(検索!F$3,E427)),検索!F$3=""),0,1)</f>
        <v>0</v>
      </c>
      <c r="Q427" s="13">
        <f>IF(OR(ISERROR(FIND(検索!G$3,F427)),検索!G$3=""),0,1)</f>
        <v>0</v>
      </c>
      <c r="R427" s="13">
        <f>IF(OR(検索!J$3="00000",M427&amp;N427&amp;O427&amp;P427&amp;Q427&lt;&gt;検索!J$3),0,1)</f>
        <v>0</v>
      </c>
      <c r="S427" s="13">
        <f t="shared" si="35"/>
        <v>0</v>
      </c>
      <c r="T427" s="14">
        <f>IF(OR(ISERROR(FIND(DBCS(検索!C$5),DBCS(B427))),検索!C$5=""),0,1)</f>
        <v>0</v>
      </c>
      <c r="U427" s="15">
        <f>IF(OR(ISERROR(FIND(DBCS(検索!D$5),DBCS(C427))),検索!D$5=""),0,1)</f>
        <v>0</v>
      </c>
      <c r="V427" s="15">
        <f>IF(OR(ISERROR(FIND(検索!E$5,D427)),検索!E$5=""),0,1)</f>
        <v>0</v>
      </c>
      <c r="W427" s="15">
        <f>IF(OR(ISERROR(FIND(検索!F$5,E427)),検索!F$5=""),0,1)</f>
        <v>0</v>
      </c>
      <c r="X427" s="15">
        <f>IF(OR(ISERROR(FIND(検索!G$5,F427)),検索!G$5=""),0,1)</f>
        <v>0</v>
      </c>
      <c r="Y427" s="13">
        <f>IF(OR(検索!J$5="00000",T427&amp;U427&amp;V427&amp;W427&amp;X427&lt;&gt;検索!J$5),0,1)</f>
        <v>0</v>
      </c>
      <c r="Z427" s="16">
        <f t="shared" si="36"/>
        <v>0</v>
      </c>
      <c r="AA427" s="13">
        <f>IF(OR(ISERROR(FIND(DBCS(検索!C$7),DBCS(B427))),検索!C$7=""),0,1)</f>
        <v>0</v>
      </c>
      <c r="AB427" s="13">
        <f>IF(OR(ISERROR(FIND(DBCS(検索!D$7),DBCS(C427))),検索!D$7=""),0,1)</f>
        <v>0</v>
      </c>
      <c r="AC427" s="13">
        <f>IF(OR(ISERROR(FIND(検索!E$7,D427)),検索!E$7=""),0,1)</f>
        <v>0</v>
      </c>
      <c r="AD427" s="13">
        <f>IF(OR(ISERROR(FIND(検索!F$7,E427)),検索!F$7=""),0,1)</f>
        <v>0</v>
      </c>
      <c r="AE427" s="13">
        <f>IF(OR(ISERROR(FIND(検索!G$7,F427)),検索!G$7=""),0,1)</f>
        <v>0</v>
      </c>
      <c r="AF427" s="15">
        <f>IF(OR(検索!J$7="00000",AA427&amp;AB427&amp;AC427&amp;AD427&amp;AE427&lt;&gt;検索!J$7),0,1)</f>
        <v>0</v>
      </c>
      <c r="AG427" s="16">
        <f t="shared" si="37"/>
        <v>0</v>
      </c>
      <c r="AH427" s="13">
        <f>IF(検索!K$3=0,R427,S427)</f>
        <v>0</v>
      </c>
      <c r="AI427" s="13">
        <f>IF(検索!K$5=0,Y427,Z427)</f>
        <v>0</v>
      </c>
      <c r="AJ427" s="13">
        <f>IF(検索!K$7=0,AF427,AG427)</f>
        <v>0</v>
      </c>
      <c r="AK427" s="20">
        <f>IF(IF(検索!J$5="00000",AH427,IF(検索!K$4=0,AH427+AI427,AH427*AI427)*IF(AND(検索!K$6=1,検索!J$7&lt;&gt;"00000"),AJ427,1)+IF(AND(検索!K$6=0,検索!J$7&lt;&gt;"00000"),AJ427,0))&gt;0,MAX($AK$2:AK426)+1,0)</f>
        <v>0</v>
      </c>
    </row>
    <row r="428" spans="1:37" ht="12.6" customHeight="1" x14ac:dyDescent="0.15">
      <c r="A428" s="9">
        <v>4417</v>
      </c>
      <c r="B428" s="2" t="s">
        <v>1431</v>
      </c>
      <c r="C428" s="2" t="s">
        <v>1432</v>
      </c>
      <c r="D428" s="2" t="s">
        <v>1206</v>
      </c>
      <c r="E428" s="10" t="s">
        <v>141</v>
      </c>
      <c r="F428" s="11" t="s">
        <v>2313</v>
      </c>
      <c r="G428" s="2">
        <v>427</v>
      </c>
      <c r="H428" s="153">
        <f t="shared" si="30"/>
        <v>150000</v>
      </c>
      <c r="J428" s="158">
        <f>IFERROR(INDEX(単価!D$3:G$16,MATCH(D428,単価!B$3:B$16,0),1+((I428&gt;29)+(I428&gt;59)+(I428&gt;89))*INDEX(単価!A:A,MATCH(D428,単価!B:B,0))),0)</f>
        <v>50000</v>
      </c>
      <c r="K428" s="153" t="str">
        <f>IFERROR(INDEX(単価!C:C,MATCH(D428,単価!B:B,0))&amp;IF(INDEX(単価!A:A,MATCH(D428,単価!B:B,0))=1,"（"&amp;INDEX(単価!D$2:G$2,1,1+(I428&gt;29)+(I428&gt;59)+(I428&gt;89))&amp;"）",""),D428)</f>
        <v>共同生活援助</v>
      </c>
      <c r="L428" s="2">
        <f t="shared" ca="1" si="31"/>
        <v>4377</v>
      </c>
      <c r="M428" s="14">
        <f>IF(OR(ISERROR(FIND(DBCS(検索!C$3),DBCS(B428))),検索!C$3=""),0,1)</f>
        <v>0</v>
      </c>
      <c r="N428" s="15">
        <f>IF(OR(ISERROR(FIND(DBCS(検索!D$3),DBCS(C428))),検索!D$3=""),0,1)</f>
        <v>0</v>
      </c>
      <c r="O428" s="15">
        <f>IF(OR(ISERROR(FIND(検索!E$3,D428)),検索!E$3=""),0,1)</f>
        <v>0</v>
      </c>
      <c r="P428" s="13">
        <f>IF(OR(ISERROR(FIND(検索!F$3,E428)),検索!F$3=""),0,1)</f>
        <v>0</v>
      </c>
      <c r="Q428" s="13">
        <f>IF(OR(ISERROR(FIND(検索!G$3,F428)),検索!G$3=""),0,1)</f>
        <v>0</v>
      </c>
      <c r="R428" s="13">
        <f>IF(OR(検索!J$3="00000",M428&amp;N428&amp;O428&amp;P428&amp;Q428&lt;&gt;検索!J$3),0,1)</f>
        <v>0</v>
      </c>
      <c r="S428" s="13">
        <f t="shared" si="35"/>
        <v>0</v>
      </c>
      <c r="T428" s="14">
        <f>IF(OR(ISERROR(FIND(DBCS(検索!C$5),DBCS(B428))),検索!C$5=""),0,1)</f>
        <v>0</v>
      </c>
      <c r="U428" s="15">
        <f>IF(OR(ISERROR(FIND(DBCS(検索!D$5),DBCS(C428))),検索!D$5=""),0,1)</f>
        <v>0</v>
      </c>
      <c r="V428" s="15">
        <f>IF(OR(ISERROR(FIND(検索!E$5,D428)),検索!E$5=""),0,1)</f>
        <v>0</v>
      </c>
      <c r="W428" s="15">
        <f>IF(OR(ISERROR(FIND(検索!F$5,E428)),検索!F$5=""),0,1)</f>
        <v>0</v>
      </c>
      <c r="X428" s="15">
        <f>IF(OR(ISERROR(FIND(検索!G$5,F428)),検索!G$5=""),0,1)</f>
        <v>0</v>
      </c>
      <c r="Y428" s="13">
        <f>IF(OR(検索!J$5="00000",T428&amp;U428&amp;V428&amp;W428&amp;X428&lt;&gt;検索!J$5),0,1)</f>
        <v>0</v>
      </c>
      <c r="Z428" s="16">
        <f t="shared" si="36"/>
        <v>0</v>
      </c>
      <c r="AA428" s="13">
        <f>IF(OR(ISERROR(FIND(DBCS(検索!C$7),DBCS(B428))),検索!C$7=""),0,1)</f>
        <v>0</v>
      </c>
      <c r="AB428" s="13">
        <f>IF(OR(ISERROR(FIND(DBCS(検索!D$7),DBCS(C428))),検索!D$7=""),0,1)</f>
        <v>0</v>
      </c>
      <c r="AC428" s="13">
        <f>IF(OR(ISERROR(FIND(検索!E$7,D428)),検索!E$7=""),0,1)</f>
        <v>0</v>
      </c>
      <c r="AD428" s="13">
        <f>IF(OR(ISERROR(FIND(検索!F$7,E428)),検索!F$7=""),0,1)</f>
        <v>0</v>
      </c>
      <c r="AE428" s="13">
        <f>IF(OR(ISERROR(FIND(検索!G$7,F428)),検索!G$7=""),0,1)</f>
        <v>0</v>
      </c>
      <c r="AF428" s="15">
        <f>IF(OR(検索!J$7="00000",AA428&amp;AB428&amp;AC428&amp;AD428&amp;AE428&lt;&gt;検索!J$7),0,1)</f>
        <v>0</v>
      </c>
      <c r="AG428" s="16">
        <f t="shared" si="37"/>
        <v>0</v>
      </c>
      <c r="AH428" s="13">
        <f>IF(検索!K$3=0,R428,S428)</f>
        <v>0</v>
      </c>
      <c r="AI428" s="13">
        <f>IF(検索!K$5=0,Y428,Z428)</f>
        <v>0</v>
      </c>
      <c r="AJ428" s="13">
        <f>IF(検索!K$7=0,AF428,AG428)</f>
        <v>0</v>
      </c>
      <c r="AK428" s="20">
        <f>IF(IF(検索!J$5="00000",AH428,IF(検索!K$4=0,AH428+AI428,AH428*AI428)*IF(AND(検索!K$6=1,検索!J$7&lt;&gt;"00000"),AJ428,1)+IF(AND(検索!K$6=0,検索!J$7&lt;&gt;"00000"),AJ428,0))&gt;0,MAX($AK$2:AK427)+1,0)</f>
        <v>0</v>
      </c>
    </row>
    <row r="429" spans="1:37" ht="12.6" customHeight="1" x14ac:dyDescent="0.15">
      <c r="A429" s="9">
        <v>4424</v>
      </c>
      <c r="B429" s="2" t="s">
        <v>1222</v>
      </c>
      <c r="C429" s="2" t="s">
        <v>1433</v>
      </c>
      <c r="D429" s="2" t="s">
        <v>1206</v>
      </c>
      <c r="E429" s="10" t="s">
        <v>58</v>
      </c>
      <c r="F429" s="11" t="s">
        <v>2248</v>
      </c>
      <c r="G429" s="2">
        <v>428</v>
      </c>
      <c r="H429" s="153">
        <f t="shared" si="30"/>
        <v>1600000</v>
      </c>
      <c r="J429" s="158">
        <f>IFERROR(INDEX(単価!D$3:G$16,MATCH(D429,単価!B$3:B$16,0),1+((I429&gt;29)+(I429&gt;59)+(I429&gt;89))*INDEX(単価!A:A,MATCH(D429,単価!B:B,0))),0)</f>
        <v>50000</v>
      </c>
      <c r="K429" s="153" t="str">
        <f>IFERROR(INDEX(単価!C:C,MATCH(D429,単価!B:B,0))&amp;IF(INDEX(単価!A:A,MATCH(D429,単価!B:B,0))=1,"（"&amp;INDEX(単価!D$2:G$2,1,1+(I429&gt;29)+(I429&gt;59)+(I429&gt;89))&amp;"）",""),D429)</f>
        <v>共同生活援助</v>
      </c>
      <c r="L429" s="2">
        <f t="shared" ca="1" si="31"/>
        <v>4389</v>
      </c>
      <c r="M429" s="14">
        <f>IF(OR(ISERROR(FIND(DBCS(検索!C$3),DBCS(B429))),検索!C$3=""),0,1)</f>
        <v>0</v>
      </c>
      <c r="N429" s="15">
        <f>IF(OR(ISERROR(FIND(DBCS(検索!D$3),DBCS(C429))),検索!D$3=""),0,1)</f>
        <v>0</v>
      </c>
      <c r="O429" s="15">
        <f>IF(OR(ISERROR(FIND(検索!E$3,D429)),検索!E$3=""),0,1)</f>
        <v>0</v>
      </c>
      <c r="P429" s="13">
        <f>IF(OR(ISERROR(FIND(検索!F$3,E429)),検索!F$3=""),0,1)</f>
        <v>0</v>
      </c>
      <c r="Q429" s="13">
        <f>IF(OR(ISERROR(FIND(検索!G$3,F429)),検索!G$3=""),0,1)</f>
        <v>0</v>
      </c>
      <c r="R429" s="13">
        <f>IF(OR(検索!J$3="00000",M429&amp;N429&amp;O429&amp;P429&amp;Q429&lt;&gt;検索!J$3),0,1)</f>
        <v>0</v>
      </c>
      <c r="S429" s="13">
        <f t="shared" si="35"/>
        <v>0</v>
      </c>
      <c r="T429" s="14">
        <f>IF(OR(ISERROR(FIND(DBCS(検索!C$5),DBCS(B429))),検索!C$5=""),0,1)</f>
        <v>0</v>
      </c>
      <c r="U429" s="15">
        <f>IF(OR(ISERROR(FIND(DBCS(検索!D$5),DBCS(C429))),検索!D$5=""),0,1)</f>
        <v>0</v>
      </c>
      <c r="V429" s="15">
        <f>IF(OR(ISERROR(FIND(検索!E$5,D429)),検索!E$5=""),0,1)</f>
        <v>0</v>
      </c>
      <c r="W429" s="15">
        <f>IF(OR(ISERROR(FIND(検索!F$5,E429)),検索!F$5=""),0,1)</f>
        <v>0</v>
      </c>
      <c r="X429" s="15">
        <f>IF(OR(ISERROR(FIND(検索!G$5,F429)),検索!G$5=""),0,1)</f>
        <v>0</v>
      </c>
      <c r="Y429" s="13">
        <f>IF(OR(検索!J$5="00000",T429&amp;U429&amp;V429&amp;W429&amp;X429&lt;&gt;検索!J$5),0,1)</f>
        <v>0</v>
      </c>
      <c r="Z429" s="16">
        <f t="shared" si="36"/>
        <v>0</v>
      </c>
      <c r="AA429" s="13">
        <f>IF(OR(ISERROR(FIND(DBCS(検索!C$7),DBCS(B429))),検索!C$7=""),0,1)</f>
        <v>0</v>
      </c>
      <c r="AB429" s="13">
        <f>IF(OR(ISERROR(FIND(DBCS(検索!D$7),DBCS(C429))),検索!D$7=""),0,1)</f>
        <v>0</v>
      </c>
      <c r="AC429" s="13">
        <f>IF(OR(ISERROR(FIND(検索!E$7,D429)),検索!E$7=""),0,1)</f>
        <v>0</v>
      </c>
      <c r="AD429" s="13">
        <f>IF(OR(ISERROR(FIND(検索!F$7,E429)),検索!F$7=""),0,1)</f>
        <v>0</v>
      </c>
      <c r="AE429" s="13">
        <f>IF(OR(ISERROR(FIND(検索!G$7,F429)),検索!G$7=""),0,1)</f>
        <v>0</v>
      </c>
      <c r="AF429" s="15">
        <f>IF(OR(検索!J$7="00000",AA429&amp;AB429&amp;AC429&amp;AD429&amp;AE429&lt;&gt;検索!J$7),0,1)</f>
        <v>0</v>
      </c>
      <c r="AG429" s="16">
        <f t="shared" si="37"/>
        <v>0</v>
      </c>
      <c r="AH429" s="13">
        <f>IF(検索!K$3=0,R429,S429)</f>
        <v>0</v>
      </c>
      <c r="AI429" s="13">
        <f>IF(検索!K$5=0,Y429,Z429)</f>
        <v>0</v>
      </c>
      <c r="AJ429" s="13">
        <f>IF(検索!K$7=0,AF429,AG429)</f>
        <v>0</v>
      </c>
      <c r="AK429" s="20">
        <f>IF(IF(検索!J$5="00000",AH429,IF(検索!K$4=0,AH429+AI429,AH429*AI429)*IF(AND(検索!K$6=1,検索!J$7&lt;&gt;"00000"),AJ429,1)+IF(AND(検索!K$6=0,検索!J$7&lt;&gt;"00000"),AJ429,0))&gt;0,MAX($AK$2:AK428)+1,0)</f>
        <v>0</v>
      </c>
    </row>
    <row r="430" spans="1:37" ht="12.6" customHeight="1" x14ac:dyDescent="0.15">
      <c r="A430" s="9">
        <v>4430</v>
      </c>
      <c r="B430" s="2" t="s">
        <v>1434</v>
      </c>
      <c r="C430" s="2" t="s">
        <v>1435</v>
      </c>
      <c r="D430" s="2" t="s">
        <v>1206</v>
      </c>
      <c r="E430" s="10" t="s">
        <v>519</v>
      </c>
      <c r="F430" s="11" t="s">
        <v>2314</v>
      </c>
      <c r="G430" s="2">
        <v>429</v>
      </c>
      <c r="H430" s="153">
        <f t="shared" si="30"/>
        <v>100000</v>
      </c>
      <c r="J430" s="158">
        <f>IFERROR(INDEX(単価!D$3:G$16,MATCH(D430,単価!B$3:B$16,0),1+((I430&gt;29)+(I430&gt;59)+(I430&gt;89))*INDEX(単価!A:A,MATCH(D430,単価!B:B,0))),0)</f>
        <v>50000</v>
      </c>
      <c r="K430" s="153" t="str">
        <f>IFERROR(INDEX(単価!C:C,MATCH(D430,単価!B:B,0))&amp;IF(INDEX(単価!A:A,MATCH(D430,単価!B:B,0))=1,"（"&amp;INDEX(単価!D$2:G$2,1,1+(I430&gt;29)+(I430&gt;59)+(I430&gt;89))&amp;"）",""),D430)</f>
        <v>共同生活援助</v>
      </c>
      <c r="L430" s="2">
        <f t="shared" ca="1" si="31"/>
        <v>4397</v>
      </c>
      <c r="M430" s="14">
        <f>IF(OR(ISERROR(FIND(DBCS(検索!C$3),DBCS(B430))),検索!C$3=""),0,1)</f>
        <v>0</v>
      </c>
      <c r="N430" s="15">
        <f>IF(OR(ISERROR(FIND(DBCS(検索!D$3),DBCS(C430))),検索!D$3=""),0,1)</f>
        <v>0</v>
      </c>
      <c r="O430" s="15">
        <f>IF(OR(ISERROR(FIND(検索!E$3,D430)),検索!E$3=""),0,1)</f>
        <v>0</v>
      </c>
      <c r="P430" s="13">
        <f>IF(OR(ISERROR(FIND(検索!F$3,E430)),検索!F$3=""),0,1)</f>
        <v>0</v>
      </c>
      <c r="Q430" s="13">
        <f>IF(OR(ISERROR(FIND(検索!G$3,F430)),検索!G$3=""),0,1)</f>
        <v>0</v>
      </c>
      <c r="R430" s="13">
        <f>IF(OR(検索!J$3="00000",M430&amp;N430&amp;O430&amp;P430&amp;Q430&lt;&gt;検索!J$3),0,1)</f>
        <v>0</v>
      </c>
      <c r="S430" s="13">
        <f t="shared" si="35"/>
        <v>0</v>
      </c>
      <c r="T430" s="14">
        <f>IF(OR(ISERROR(FIND(DBCS(検索!C$5),DBCS(B430))),検索!C$5=""),0,1)</f>
        <v>0</v>
      </c>
      <c r="U430" s="15">
        <f>IF(OR(ISERROR(FIND(DBCS(検索!D$5),DBCS(C430))),検索!D$5=""),0,1)</f>
        <v>0</v>
      </c>
      <c r="V430" s="15">
        <f>IF(OR(ISERROR(FIND(検索!E$5,D430)),検索!E$5=""),0,1)</f>
        <v>0</v>
      </c>
      <c r="W430" s="15">
        <f>IF(OR(ISERROR(FIND(検索!F$5,E430)),検索!F$5=""),0,1)</f>
        <v>0</v>
      </c>
      <c r="X430" s="15">
        <f>IF(OR(ISERROR(FIND(検索!G$5,F430)),検索!G$5=""),0,1)</f>
        <v>0</v>
      </c>
      <c r="Y430" s="13">
        <f>IF(OR(検索!J$5="00000",T430&amp;U430&amp;V430&amp;W430&amp;X430&lt;&gt;検索!J$5),0,1)</f>
        <v>0</v>
      </c>
      <c r="Z430" s="16">
        <f t="shared" si="36"/>
        <v>0</v>
      </c>
      <c r="AA430" s="13">
        <f>IF(OR(ISERROR(FIND(DBCS(検索!C$7),DBCS(B430))),検索!C$7=""),0,1)</f>
        <v>0</v>
      </c>
      <c r="AB430" s="13">
        <f>IF(OR(ISERROR(FIND(DBCS(検索!D$7),DBCS(C430))),検索!D$7=""),0,1)</f>
        <v>0</v>
      </c>
      <c r="AC430" s="13">
        <f>IF(OR(ISERROR(FIND(検索!E$7,D430)),検索!E$7=""),0,1)</f>
        <v>0</v>
      </c>
      <c r="AD430" s="13">
        <f>IF(OR(ISERROR(FIND(検索!F$7,E430)),検索!F$7=""),0,1)</f>
        <v>0</v>
      </c>
      <c r="AE430" s="13">
        <f>IF(OR(ISERROR(FIND(検索!G$7,F430)),検索!G$7=""),0,1)</f>
        <v>0</v>
      </c>
      <c r="AF430" s="15">
        <f>IF(OR(検索!J$7="00000",AA430&amp;AB430&amp;AC430&amp;AD430&amp;AE430&lt;&gt;検索!J$7),0,1)</f>
        <v>0</v>
      </c>
      <c r="AG430" s="16">
        <f t="shared" si="37"/>
        <v>0</v>
      </c>
      <c r="AH430" s="13">
        <f>IF(検索!K$3=0,R430,S430)</f>
        <v>0</v>
      </c>
      <c r="AI430" s="13">
        <f>IF(検索!K$5=0,Y430,Z430)</f>
        <v>0</v>
      </c>
      <c r="AJ430" s="13">
        <f>IF(検索!K$7=0,AF430,AG430)</f>
        <v>0</v>
      </c>
      <c r="AK430" s="20">
        <f>IF(IF(検索!J$5="00000",AH430,IF(検索!K$4=0,AH430+AI430,AH430*AI430)*IF(AND(検索!K$6=1,検索!J$7&lt;&gt;"00000"),AJ430,1)+IF(AND(検索!K$6=0,検索!J$7&lt;&gt;"00000"),AJ430,0))&gt;0,MAX($AK$2:AK429)+1,0)</f>
        <v>0</v>
      </c>
    </row>
    <row r="431" spans="1:37" ht="12.6" customHeight="1" x14ac:dyDescent="0.15">
      <c r="A431" s="9">
        <v>4449</v>
      </c>
      <c r="B431" s="2" t="s">
        <v>1434</v>
      </c>
      <c r="C431" s="2" t="s">
        <v>1436</v>
      </c>
      <c r="D431" s="2" t="s">
        <v>1206</v>
      </c>
      <c r="E431" s="10" t="s">
        <v>519</v>
      </c>
      <c r="F431" s="11" t="s">
        <v>2314</v>
      </c>
      <c r="G431" s="2">
        <v>430</v>
      </c>
      <c r="H431" s="153">
        <f t="shared" si="30"/>
        <v>100000</v>
      </c>
      <c r="J431" s="158">
        <f>IFERROR(INDEX(単価!D$3:G$16,MATCH(D431,単価!B$3:B$16,0),1+((I431&gt;29)+(I431&gt;59)+(I431&gt;89))*INDEX(単価!A:A,MATCH(D431,単価!B:B,0))),0)</f>
        <v>50000</v>
      </c>
      <c r="K431" s="153" t="str">
        <f>IFERROR(INDEX(単価!C:C,MATCH(D431,単価!B:B,0))&amp;IF(INDEX(単価!A:A,MATCH(D431,単価!B:B,0))=1,"（"&amp;INDEX(単価!D$2:G$2,1,1+(I431&gt;29)+(I431&gt;59)+(I431&gt;89))&amp;"）",""),D431)</f>
        <v>共同生活援助</v>
      </c>
      <c r="L431" s="2">
        <f t="shared" ca="1" si="31"/>
        <v>4400</v>
      </c>
      <c r="M431" s="14">
        <f>IF(OR(ISERROR(FIND(DBCS(検索!C$3),DBCS(B431))),検索!C$3=""),0,1)</f>
        <v>0</v>
      </c>
      <c r="N431" s="15">
        <f>IF(OR(ISERROR(FIND(DBCS(検索!D$3),DBCS(C431))),検索!D$3=""),0,1)</f>
        <v>0</v>
      </c>
      <c r="O431" s="15">
        <f>IF(OR(ISERROR(FIND(検索!E$3,D431)),検索!E$3=""),0,1)</f>
        <v>0</v>
      </c>
      <c r="P431" s="13">
        <f>IF(OR(ISERROR(FIND(検索!F$3,E431)),検索!F$3=""),0,1)</f>
        <v>0</v>
      </c>
      <c r="Q431" s="13">
        <f>IF(OR(ISERROR(FIND(検索!G$3,F431)),検索!G$3=""),0,1)</f>
        <v>0</v>
      </c>
      <c r="R431" s="13">
        <f>IF(OR(検索!J$3="00000",M431&amp;N431&amp;O431&amp;P431&amp;Q431&lt;&gt;検索!J$3),0,1)</f>
        <v>0</v>
      </c>
      <c r="S431" s="13">
        <f t="shared" si="35"/>
        <v>0</v>
      </c>
      <c r="T431" s="14">
        <f>IF(OR(ISERROR(FIND(DBCS(検索!C$5),DBCS(B431))),検索!C$5=""),0,1)</f>
        <v>0</v>
      </c>
      <c r="U431" s="15">
        <f>IF(OR(ISERROR(FIND(DBCS(検索!D$5),DBCS(C431))),検索!D$5=""),0,1)</f>
        <v>0</v>
      </c>
      <c r="V431" s="15">
        <f>IF(OR(ISERROR(FIND(検索!E$5,D431)),検索!E$5=""),0,1)</f>
        <v>0</v>
      </c>
      <c r="W431" s="15">
        <f>IF(OR(ISERROR(FIND(検索!F$5,E431)),検索!F$5=""),0,1)</f>
        <v>0</v>
      </c>
      <c r="X431" s="15">
        <f>IF(OR(ISERROR(FIND(検索!G$5,F431)),検索!G$5=""),0,1)</f>
        <v>0</v>
      </c>
      <c r="Y431" s="13">
        <f>IF(OR(検索!J$5="00000",T431&amp;U431&amp;V431&amp;W431&amp;X431&lt;&gt;検索!J$5),0,1)</f>
        <v>0</v>
      </c>
      <c r="Z431" s="16">
        <f t="shared" si="36"/>
        <v>0</v>
      </c>
      <c r="AA431" s="13">
        <f>IF(OR(ISERROR(FIND(DBCS(検索!C$7),DBCS(B431))),検索!C$7=""),0,1)</f>
        <v>0</v>
      </c>
      <c r="AB431" s="13">
        <f>IF(OR(ISERROR(FIND(DBCS(検索!D$7),DBCS(C431))),検索!D$7=""),0,1)</f>
        <v>0</v>
      </c>
      <c r="AC431" s="13">
        <f>IF(OR(ISERROR(FIND(検索!E$7,D431)),検索!E$7=""),0,1)</f>
        <v>0</v>
      </c>
      <c r="AD431" s="13">
        <f>IF(OR(ISERROR(FIND(検索!F$7,E431)),検索!F$7=""),0,1)</f>
        <v>0</v>
      </c>
      <c r="AE431" s="13">
        <f>IF(OR(ISERROR(FIND(検索!G$7,F431)),検索!G$7=""),0,1)</f>
        <v>0</v>
      </c>
      <c r="AF431" s="15">
        <f>IF(OR(検索!J$7="00000",AA431&amp;AB431&amp;AC431&amp;AD431&amp;AE431&lt;&gt;検索!J$7),0,1)</f>
        <v>0</v>
      </c>
      <c r="AG431" s="16">
        <f t="shared" si="37"/>
        <v>0</v>
      </c>
      <c r="AH431" s="13">
        <f>IF(検索!K$3=0,R431,S431)</f>
        <v>0</v>
      </c>
      <c r="AI431" s="13">
        <f>IF(検索!K$5=0,Y431,Z431)</f>
        <v>0</v>
      </c>
      <c r="AJ431" s="13">
        <f>IF(検索!K$7=0,AF431,AG431)</f>
        <v>0</v>
      </c>
      <c r="AK431" s="20">
        <f>IF(IF(検索!J$5="00000",AH431,IF(検索!K$4=0,AH431+AI431,AH431*AI431)*IF(AND(検索!K$6=1,検索!J$7&lt;&gt;"00000"),AJ431,1)+IF(AND(検索!K$6=0,検索!J$7&lt;&gt;"00000"),AJ431,0))&gt;0,MAX($AK$2:AK430)+1,0)</f>
        <v>0</v>
      </c>
    </row>
    <row r="432" spans="1:37" ht="12.6" customHeight="1" x14ac:dyDescent="0.15">
      <c r="A432" s="9">
        <v>4450</v>
      </c>
      <c r="B432" s="2" t="s">
        <v>1437</v>
      </c>
      <c r="C432" s="2" t="s">
        <v>1438</v>
      </c>
      <c r="D432" s="2" t="s">
        <v>1206</v>
      </c>
      <c r="E432" s="10" t="s">
        <v>2315</v>
      </c>
      <c r="F432" s="11" t="s">
        <v>2316</v>
      </c>
      <c r="G432" s="2">
        <v>431</v>
      </c>
      <c r="H432" s="153">
        <f t="shared" si="30"/>
        <v>200000</v>
      </c>
      <c r="J432" s="158">
        <f>IFERROR(INDEX(単価!D$3:G$16,MATCH(D432,単価!B$3:B$16,0),1+((I432&gt;29)+(I432&gt;59)+(I432&gt;89))*INDEX(単価!A:A,MATCH(D432,単価!B:B,0))),0)</f>
        <v>50000</v>
      </c>
      <c r="K432" s="153" t="str">
        <f>IFERROR(INDEX(単価!C:C,MATCH(D432,単価!B:B,0))&amp;IF(INDEX(単価!A:A,MATCH(D432,単価!B:B,0))=1,"（"&amp;INDEX(単価!D$2:G$2,1,1+(I432&gt;29)+(I432&gt;59)+(I432&gt;89))&amp;"）",""),D432)</f>
        <v>共同生活援助</v>
      </c>
      <c r="L432" s="2">
        <f t="shared" ca="1" si="31"/>
        <v>4410</v>
      </c>
      <c r="M432" s="14">
        <f>IF(OR(ISERROR(FIND(DBCS(検索!C$3),DBCS(B432))),検索!C$3=""),0,1)</f>
        <v>0</v>
      </c>
      <c r="N432" s="15">
        <f>IF(OR(ISERROR(FIND(DBCS(検索!D$3),DBCS(C432))),検索!D$3=""),0,1)</f>
        <v>0</v>
      </c>
      <c r="O432" s="15">
        <f>IF(OR(ISERROR(FIND(検索!E$3,D432)),検索!E$3=""),0,1)</f>
        <v>0</v>
      </c>
      <c r="P432" s="13">
        <f>IF(OR(ISERROR(FIND(検索!F$3,E432)),検索!F$3=""),0,1)</f>
        <v>0</v>
      </c>
      <c r="Q432" s="13">
        <f>IF(OR(ISERROR(FIND(検索!G$3,F432)),検索!G$3=""),0,1)</f>
        <v>0</v>
      </c>
      <c r="R432" s="13">
        <f>IF(OR(検索!J$3="00000",M432&amp;N432&amp;O432&amp;P432&amp;Q432&lt;&gt;検索!J$3),0,1)</f>
        <v>0</v>
      </c>
      <c r="S432" s="13">
        <f t="shared" si="35"/>
        <v>0</v>
      </c>
      <c r="T432" s="14">
        <f>IF(OR(ISERROR(FIND(DBCS(検索!C$5),DBCS(B432))),検索!C$5=""),0,1)</f>
        <v>0</v>
      </c>
      <c r="U432" s="15">
        <f>IF(OR(ISERROR(FIND(DBCS(検索!D$5),DBCS(C432))),検索!D$5=""),0,1)</f>
        <v>0</v>
      </c>
      <c r="V432" s="15">
        <f>IF(OR(ISERROR(FIND(検索!E$5,D432)),検索!E$5=""),0,1)</f>
        <v>0</v>
      </c>
      <c r="W432" s="15">
        <f>IF(OR(ISERROR(FIND(検索!F$5,E432)),検索!F$5=""),0,1)</f>
        <v>0</v>
      </c>
      <c r="X432" s="15">
        <f>IF(OR(ISERROR(FIND(検索!G$5,F432)),検索!G$5=""),0,1)</f>
        <v>0</v>
      </c>
      <c r="Y432" s="13">
        <f>IF(OR(検索!J$5="00000",T432&amp;U432&amp;V432&amp;W432&amp;X432&lt;&gt;検索!J$5),0,1)</f>
        <v>0</v>
      </c>
      <c r="Z432" s="16">
        <f t="shared" si="36"/>
        <v>0</v>
      </c>
      <c r="AA432" s="13">
        <f>IF(OR(ISERROR(FIND(DBCS(検索!C$7),DBCS(B432))),検索!C$7=""),0,1)</f>
        <v>0</v>
      </c>
      <c r="AB432" s="13">
        <f>IF(OR(ISERROR(FIND(DBCS(検索!D$7),DBCS(C432))),検索!D$7=""),0,1)</f>
        <v>0</v>
      </c>
      <c r="AC432" s="13">
        <f>IF(OR(ISERROR(FIND(検索!E$7,D432)),検索!E$7=""),0,1)</f>
        <v>0</v>
      </c>
      <c r="AD432" s="13">
        <f>IF(OR(ISERROR(FIND(検索!F$7,E432)),検索!F$7=""),0,1)</f>
        <v>0</v>
      </c>
      <c r="AE432" s="13">
        <f>IF(OR(ISERROR(FIND(検索!G$7,F432)),検索!G$7=""),0,1)</f>
        <v>0</v>
      </c>
      <c r="AF432" s="15">
        <f>IF(OR(検索!J$7="00000",AA432&amp;AB432&amp;AC432&amp;AD432&amp;AE432&lt;&gt;検索!J$7),0,1)</f>
        <v>0</v>
      </c>
      <c r="AG432" s="16">
        <f t="shared" si="37"/>
        <v>0</v>
      </c>
      <c r="AH432" s="13">
        <f>IF(検索!K$3=0,R432,S432)</f>
        <v>0</v>
      </c>
      <c r="AI432" s="13">
        <f>IF(検索!K$5=0,Y432,Z432)</f>
        <v>0</v>
      </c>
      <c r="AJ432" s="13">
        <f>IF(検索!K$7=0,AF432,AG432)</f>
        <v>0</v>
      </c>
      <c r="AK432" s="20">
        <f>IF(IF(検索!J$5="00000",AH432,IF(検索!K$4=0,AH432+AI432,AH432*AI432)*IF(AND(検索!K$6=1,検索!J$7&lt;&gt;"00000"),AJ432,1)+IF(AND(検索!K$6=0,検索!J$7&lt;&gt;"00000"),AJ432,0))&gt;0,MAX($AK$2:AK431)+1,0)</f>
        <v>0</v>
      </c>
    </row>
    <row r="433" spans="1:37" ht="12.6" customHeight="1" x14ac:dyDescent="0.15">
      <c r="A433" s="9">
        <v>4461</v>
      </c>
      <c r="B433" s="2" t="s">
        <v>1437</v>
      </c>
      <c r="C433" s="2" t="s">
        <v>1439</v>
      </c>
      <c r="D433" s="2" t="s">
        <v>1206</v>
      </c>
      <c r="E433" s="10" t="s">
        <v>2315</v>
      </c>
      <c r="F433" s="11" t="s">
        <v>2316</v>
      </c>
      <c r="G433" s="2">
        <v>432</v>
      </c>
      <c r="H433" s="153">
        <f t="shared" si="30"/>
        <v>200000</v>
      </c>
      <c r="J433" s="158">
        <f>IFERROR(INDEX(単価!D$3:G$16,MATCH(D433,単価!B$3:B$16,0),1+((I433&gt;29)+(I433&gt;59)+(I433&gt;89))*INDEX(単価!A:A,MATCH(D433,単価!B:B,0))),0)</f>
        <v>50000</v>
      </c>
      <c r="K433" s="153" t="str">
        <f>IFERROR(INDEX(単価!C:C,MATCH(D433,単価!B:B,0))&amp;IF(INDEX(単価!A:A,MATCH(D433,単価!B:B,0))=1,"（"&amp;INDEX(単価!D$2:G$2,1,1+(I433&gt;29)+(I433&gt;59)+(I433&gt;89))&amp;"）",""),D433)</f>
        <v>共同生活援助</v>
      </c>
      <c r="L433" s="2">
        <f t="shared" ca="1" si="31"/>
        <v>4421</v>
      </c>
      <c r="M433" s="14">
        <f>IF(OR(ISERROR(FIND(DBCS(検索!C$3),DBCS(B433))),検索!C$3=""),0,1)</f>
        <v>0</v>
      </c>
      <c r="N433" s="15">
        <f>IF(OR(ISERROR(FIND(DBCS(検索!D$3),DBCS(C433))),検索!D$3=""),0,1)</f>
        <v>0</v>
      </c>
      <c r="O433" s="15">
        <f>IF(OR(ISERROR(FIND(検索!E$3,D433)),検索!E$3=""),0,1)</f>
        <v>0</v>
      </c>
      <c r="P433" s="13">
        <f>IF(OR(ISERROR(FIND(検索!F$3,E433)),検索!F$3=""),0,1)</f>
        <v>0</v>
      </c>
      <c r="Q433" s="13">
        <f>IF(OR(ISERROR(FIND(検索!G$3,F433)),検索!G$3=""),0,1)</f>
        <v>0</v>
      </c>
      <c r="R433" s="13">
        <f>IF(OR(検索!J$3="00000",M433&amp;N433&amp;O433&amp;P433&amp;Q433&lt;&gt;検索!J$3),0,1)</f>
        <v>0</v>
      </c>
      <c r="S433" s="13">
        <f t="shared" si="35"/>
        <v>0</v>
      </c>
      <c r="T433" s="14">
        <f>IF(OR(ISERROR(FIND(DBCS(検索!C$5),DBCS(B433))),検索!C$5=""),0,1)</f>
        <v>0</v>
      </c>
      <c r="U433" s="15">
        <f>IF(OR(ISERROR(FIND(DBCS(検索!D$5),DBCS(C433))),検索!D$5=""),0,1)</f>
        <v>0</v>
      </c>
      <c r="V433" s="15">
        <f>IF(OR(ISERROR(FIND(検索!E$5,D433)),検索!E$5=""),0,1)</f>
        <v>0</v>
      </c>
      <c r="W433" s="15">
        <f>IF(OR(ISERROR(FIND(検索!F$5,E433)),検索!F$5=""),0,1)</f>
        <v>0</v>
      </c>
      <c r="X433" s="15">
        <f>IF(OR(ISERROR(FIND(検索!G$5,F433)),検索!G$5=""),0,1)</f>
        <v>0</v>
      </c>
      <c r="Y433" s="13">
        <f>IF(OR(検索!J$5="00000",T433&amp;U433&amp;V433&amp;W433&amp;X433&lt;&gt;検索!J$5),0,1)</f>
        <v>0</v>
      </c>
      <c r="Z433" s="16">
        <f t="shared" si="36"/>
        <v>0</v>
      </c>
      <c r="AA433" s="13">
        <f>IF(OR(ISERROR(FIND(DBCS(検索!C$7),DBCS(B433))),検索!C$7=""),0,1)</f>
        <v>0</v>
      </c>
      <c r="AB433" s="13">
        <f>IF(OR(ISERROR(FIND(DBCS(検索!D$7),DBCS(C433))),検索!D$7=""),0,1)</f>
        <v>0</v>
      </c>
      <c r="AC433" s="13">
        <f>IF(OR(ISERROR(FIND(検索!E$7,D433)),検索!E$7=""),0,1)</f>
        <v>0</v>
      </c>
      <c r="AD433" s="13">
        <f>IF(OR(ISERROR(FIND(検索!F$7,E433)),検索!F$7=""),0,1)</f>
        <v>0</v>
      </c>
      <c r="AE433" s="13">
        <f>IF(OR(ISERROR(FIND(検索!G$7,F433)),検索!G$7=""),0,1)</f>
        <v>0</v>
      </c>
      <c r="AF433" s="15">
        <f>IF(OR(検索!J$7="00000",AA433&amp;AB433&amp;AC433&amp;AD433&amp;AE433&lt;&gt;検索!J$7),0,1)</f>
        <v>0</v>
      </c>
      <c r="AG433" s="16">
        <f t="shared" si="37"/>
        <v>0</v>
      </c>
      <c r="AH433" s="13">
        <f>IF(検索!K$3=0,R433,S433)</f>
        <v>0</v>
      </c>
      <c r="AI433" s="13">
        <f>IF(検索!K$5=0,Y433,Z433)</f>
        <v>0</v>
      </c>
      <c r="AJ433" s="13">
        <f>IF(検索!K$7=0,AF433,AG433)</f>
        <v>0</v>
      </c>
      <c r="AK433" s="20">
        <f>IF(IF(検索!J$5="00000",AH433,IF(検索!K$4=0,AH433+AI433,AH433*AI433)*IF(AND(検索!K$6=1,検索!J$7&lt;&gt;"00000"),AJ433,1)+IF(AND(検索!K$6=0,検索!J$7&lt;&gt;"00000"),AJ433,0))&gt;0,MAX($AK$2:AK432)+1,0)</f>
        <v>0</v>
      </c>
    </row>
    <row r="434" spans="1:37" ht="12.6" customHeight="1" x14ac:dyDescent="0.15">
      <c r="A434" s="9">
        <v>4478</v>
      </c>
      <c r="B434" s="2" t="s">
        <v>1437</v>
      </c>
      <c r="C434" s="2" t="s">
        <v>1440</v>
      </c>
      <c r="D434" s="2" t="s">
        <v>1206</v>
      </c>
      <c r="E434" s="10" t="s">
        <v>2315</v>
      </c>
      <c r="F434" s="11" t="s">
        <v>2316</v>
      </c>
      <c r="G434" s="2">
        <v>433</v>
      </c>
      <c r="H434" s="153">
        <f t="shared" si="30"/>
        <v>200000</v>
      </c>
      <c r="J434" s="158">
        <f>IFERROR(INDEX(単価!D$3:G$16,MATCH(D434,単価!B$3:B$16,0),1+((I434&gt;29)+(I434&gt;59)+(I434&gt;89))*INDEX(単価!A:A,MATCH(D434,単価!B:B,0))),0)</f>
        <v>50000</v>
      </c>
      <c r="K434" s="153" t="str">
        <f>IFERROR(INDEX(単価!C:C,MATCH(D434,単価!B:B,0))&amp;IF(INDEX(単価!A:A,MATCH(D434,単価!B:B,0))=1,"（"&amp;INDEX(単価!D$2:G$2,1,1+(I434&gt;29)+(I434&gt;59)+(I434&gt;89))&amp;"）",""),D434)</f>
        <v>共同生活援助</v>
      </c>
      <c r="L434" s="2">
        <f t="shared" ca="1" si="31"/>
        <v>4435</v>
      </c>
      <c r="M434" s="14">
        <f>IF(OR(ISERROR(FIND(DBCS(検索!C$3),DBCS(B434))),検索!C$3=""),0,1)</f>
        <v>0</v>
      </c>
      <c r="N434" s="15">
        <f>IF(OR(ISERROR(FIND(DBCS(検索!D$3),DBCS(C434))),検索!D$3=""),0,1)</f>
        <v>0</v>
      </c>
      <c r="O434" s="15">
        <f>IF(OR(ISERROR(FIND(検索!E$3,D434)),検索!E$3=""),0,1)</f>
        <v>0</v>
      </c>
      <c r="P434" s="13">
        <f>IF(OR(ISERROR(FIND(検索!F$3,E434)),検索!F$3=""),0,1)</f>
        <v>0</v>
      </c>
      <c r="Q434" s="13">
        <f>IF(OR(ISERROR(FIND(検索!G$3,F434)),検索!G$3=""),0,1)</f>
        <v>0</v>
      </c>
      <c r="R434" s="13">
        <f>IF(OR(検索!J$3="00000",M434&amp;N434&amp;O434&amp;P434&amp;Q434&lt;&gt;検索!J$3),0,1)</f>
        <v>0</v>
      </c>
      <c r="S434" s="13">
        <f t="shared" si="35"/>
        <v>0</v>
      </c>
      <c r="T434" s="14">
        <f>IF(OR(ISERROR(FIND(DBCS(検索!C$5),DBCS(B434))),検索!C$5=""),0,1)</f>
        <v>0</v>
      </c>
      <c r="U434" s="15">
        <f>IF(OR(ISERROR(FIND(DBCS(検索!D$5),DBCS(C434))),検索!D$5=""),0,1)</f>
        <v>0</v>
      </c>
      <c r="V434" s="15">
        <f>IF(OR(ISERROR(FIND(検索!E$5,D434)),検索!E$5=""),0,1)</f>
        <v>0</v>
      </c>
      <c r="W434" s="15">
        <f>IF(OR(ISERROR(FIND(検索!F$5,E434)),検索!F$5=""),0,1)</f>
        <v>0</v>
      </c>
      <c r="X434" s="15">
        <f>IF(OR(ISERROR(FIND(検索!G$5,F434)),検索!G$5=""),0,1)</f>
        <v>0</v>
      </c>
      <c r="Y434" s="13">
        <f>IF(OR(検索!J$5="00000",T434&amp;U434&amp;V434&amp;W434&amp;X434&lt;&gt;検索!J$5),0,1)</f>
        <v>0</v>
      </c>
      <c r="Z434" s="16">
        <f t="shared" si="36"/>
        <v>0</v>
      </c>
      <c r="AA434" s="13">
        <f>IF(OR(ISERROR(FIND(DBCS(検索!C$7),DBCS(B434))),検索!C$7=""),0,1)</f>
        <v>0</v>
      </c>
      <c r="AB434" s="13">
        <f>IF(OR(ISERROR(FIND(DBCS(検索!D$7),DBCS(C434))),検索!D$7=""),0,1)</f>
        <v>0</v>
      </c>
      <c r="AC434" s="13">
        <f>IF(OR(ISERROR(FIND(検索!E$7,D434)),検索!E$7=""),0,1)</f>
        <v>0</v>
      </c>
      <c r="AD434" s="13">
        <f>IF(OR(ISERROR(FIND(検索!F$7,E434)),検索!F$7=""),0,1)</f>
        <v>0</v>
      </c>
      <c r="AE434" s="13">
        <f>IF(OR(ISERROR(FIND(検索!G$7,F434)),検索!G$7=""),0,1)</f>
        <v>0</v>
      </c>
      <c r="AF434" s="15">
        <f>IF(OR(検索!J$7="00000",AA434&amp;AB434&amp;AC434&amp;AD434&amp;AE434&lt;&gt;検索!J$7),0,1)</f>
        <v>0</v>
      </c>
      <c r="AG434" s="16">
        <f t="shared" si="37"/>
        <v>0</v>
      </c>
      <c r="AH434" s="13">
        <f>IF(検索!K$3=0,R434,S434)</f>
        <v>0</v>
      </c>
      <c r="AI434" s="13">
        <f>IF(検索!K$5=0,Y434,Z434)</f>
        <v>0</v>
      </c>
      <c r="AJ434" s="13">
        <f>IF(検索!K$7=0,AF434,AG434)</f>
        <v>0</v>
      </c>
      <c r="AK434" s="20">
        <f>IF(IF(検索!J$5="00000",AH434,IF(検索!K$4=0,AH434+AI434,AH434*AI434)*IF(AND(検索!K$6=1,検索!J$7&lt;&gt;"00000"),AJ434,1)+IF(AND(検索!K$6=0,検索!J$7&lt;&gt;"00000"),AJ434,0))&gt;0,MAX($AK$2:AK433)+1,0)</f>
        <v>0</v>
      </c>
    </row>
    <row r="435" spans="1:37" ht="12.6" customHeight="1" x14ac:dyDescent="0.15">
      <c r="A435" s="9">
        <v>4481</v>
      </c>
      <c r="B435" s="2" t="s">
        <v>1437</v>
      </c>
      <c r="C435" s="2" t="s">
        <v>1441</v>
      </c>
      <c r="D435" s="2" t="s">
        <v>1206</v>
      </c>
      <c r="E435" s="10" t="s">
        <v>2315</v>
      </c>
      <c r="F435" s="11" t="s">
        <v>2316</v>
      </c>
      <c r="G435" s="2">
        <v>434</v>
      </c>
      <c r="H435" s="153">
        <f t="shared" si="30"/>
        <v>200000</v>
      </c>
      <c r="J435" s="158">
        <f>IFERROR(INDEX(単価!D$3:G$16,MATCH(D435,単価!B$3:B$16,0),1+((I435&gt;29)+(I435&gt;59)+(I435&gt;89))*INDEX(単価!A:A,MATCH(D435,単価!B:B,0))),0)</f>
        <v>50000</v>
      </c>
      <c r="K435" s="153" t="str">
        <f>IFERROR(INDEX(単価!C:C,MATCH(D435,単価!B:B,0))&amp;IF(INDEX(単価!A:A,MATCH(D435,単価!B:B,0))=1,"（"&amp;INDEX(単価!D$2:G$2,1,1+(I435&gt;29)+(I435&gt;59)+(I435&gt;89))&amp;"）",""),D435)</f>
        <v>共同生活援助</v>
      </c>
      <c r="L435" s="2">
        <f t="shared" ca="1" si="31"/>
        <v>4440</v>
      </c>
      <c r="M435" s="14">
        <f>IF(OR(ISERROR(FIND(DBCS(検索!C$3),DBCS(B435))),検索!C$3=""),0,1)</f>
        <v>0</v>
      </c>
      <c r="N435" s="15">
        <f>IF(OR(ISERROR(FIND(DBCS(検索!D$3),DBCS(C435))),検索!D$3=""),0,1)</f>
        <v>0</v>
      </c>
      <c r="O435" s="15">
        <f>IF(OR(ISERROR(FIND(検索!E$3,D435)),検索!E$3=""),0,1)</f>
        <v>0</v>
      </c>
      <c r="P435" s="13">
        <f>IF(OR(ISERROR(FIND(検索!F$3,E435)),検索!F$3=""),0,1)</f>
        <v>0</v>
      </c>
      <c r="Q435" s="13">
        <f>IF(OR(ISERROR(FIND(検索!G$3,F435)),検索!G$3=""),0,1)</f>
        <v>0</v>
      </c>
      <c r="R435" s="13">
        <f>IF(OR(検索!J$3="00000",M435&amp;N435&amp;O435&amp;P435&amp;Q435&lt;&gt;検索!J$3),0,1)</f>
        <v>0</v>
      </c>
      <c r="S435" s="13">
        <f t="shared" si="35"/>
        <v>0</v>
      </c>
      <c r="T435" s="14">
        <f>IF(OR(ISERROR(FIND(DBCS(検索!C$5),DBCS(B435))),検索!C$5=""),0,1)</f>
        <v>0</v>
      </c>
      <c r="U435" s="15">
        <f>IF(OR(ISERROR(FIND(DBCS(検索!D$5),DBCS(C435))),検索!D$5=""),0,1)</f>
        <v>0</v>
      </c>
      <c r="V435" s="15">
        <f>IF(OR(ISERROR(FIND(検索!E$5,D435)),検索!E$5=""),0,1)</f>
        <v>0</v>
      </c>
      <c r="W435" s="15">
        <f>IF(OR(ISERROR(FIND(検索!F$5,E435)),検索!F$5=""),0,1)</f>
        <v>0</v>
      </c>
      <c r="X435" s="15">
        <f>IF(OR(ISERROR(FIND(検索!G$5,F435)),検索!G$5=""),0,1)</f>
        <v>0</v>
      </c>
      <c r="Y435" s="13">
        <f>IF(OR(検索!J$5="00000",T435&amp;U435&amp;V435&amp;W435&amp;X435&lt;&gt;検索!J$5),0,1)</f>
        <v>0</v>
      </c>
      <c r="Z435" s="16">
        <f t="shared" si="36"/>
        <v>0</v>
      </c>
      <c r="AA435" s="13">
        <f>IF(OR(ISERROR(FIND(DBCS(検索!C$7),DBCS(B435))),検索!C$7=""),0,1)</f>
        <v>0</v>
      </c>
      <c r="AB435" s="13">
        <f>IF(OR(ISERROR(FIND(DBCS(検索!D$7),DBCS(C435))),検索!D$7=""),0,1)</f>
        <v>0</v>
      </c>
      <c r="AC435" s="13">
        <f>IF(OR(ISERROR(FIND(検索!E$7,D435)),検索!E$7=""),0,1)</f>
        <v>0</v>
      </c>
      <c r="AD435" s="13">
        <f>IF(OR(ISERROR(FIND(検索!F$7,E435)),検索!F$7=""),0,1)</f>
        <v>0</v>
      </c>
      <c r="AE435" s="13">
        <f>IF(OR(ISERROR(FIND(検索!G$7,F435)),検索!G$7=""),0,1)</f>
        <v>0</v>
      </c>
      <c r="AF435" s="15">
        <f>IF(OR(検索!J$7="00000",AA435&amp;AB435&amp;AC435&amp;AD435&amp;AE435&lt;&gt;検索!J$7),0,1)</f>
        <v>0</v>
      </c>
      <c r="AG435" s="16">
        <f t="shared" si="37"/>
        <v>0</v>
      </c>
      <c r="AH435" s="13">
        <f>IF(検索!K$3=0,R435,S435)</f>
        <v>0</v>
      </c>
      <c r="AI435" s="13">
        <f>IF(検索!K$5=0,Y435,Z435)</f>
        <v>0</v>
      </c>
      <c r="AJ435" s="13">
        <f>IF(検索!K$7=0,AF435,AG435)</f>
        <v>0</v>
      </c>
      <c r="AK435" s="20">
        <f>IF(IF(検索!J$5="00000",AH435,IF(検索!K$4=0,AH435+AI435,AH435*AI435)*IF(AND(検索!K$6=1,検索!J$7&lt;&gt;"00000"),AJ435,1)+IF(AND(検索!K$6=0,検索!J$7&lt;&gt;"00000"),AJ435,0))&gt;0,MAX($AK$2:AK434)+1,0)</f>
        <v>0</v>
      </c>
    </row>
    <row r="436" spans="1:37" ht="12.6" customHeight="1" x14ac:dyDescent="0.15">
      <c r="A436" s="9">
        <v>4499</v>
      </c>
      <c r="B436" s="2" t="s">
        <v>1442</v>
      </c>
      <c r="C436" s="2" t="s">
        <v>1443</v>
      </c>
      <c r="D436" s="2" t="s">
        <v>1206</v>
      </c>
      <c r="E436" s="10" t="s">
        <v>51</v>
      </c>
      <c r="F436" s="11" t="s">
        <v>2317</v>
      </c>
      <c r="G436" s="2">
        <v>435</v>
      </c>
      <c r="H436" s="153">
        <f t="shared" si="30"/>
        <v>400000</v>
      </c>
      <c r="J436" s="158">
        <f>IFERROR(INDEX(単価!D$3:G$16,MATCH(D436,単価!B$3:B$16,0),1+((I436&gt;29)+(I436&gt;59)+(I436&gt;89))*INDEX(単価!A:A,MATCH(D436,単価!B:B,0))),0)</f>
        <v>50000</v>
      </c>
      <c r="K436" s="153" t="str">
        <f>IFERROR(INDEX(単価!C:C,MATCH(D436,単価!B:B,0))&amp;IF(INDEX(単価!A:A,MATCH(D436,単価!B:B,0))=1,"（"&amp;INDEX(単価!D$2:G$2,1,1+(I436&gt;29)+(I436&gt;59)+(I436&gt;89))&amp;"）",""),D436)</f>
        <v>共同生活援助</v>
      </c>
      <c r="L436" s="2">
        <f t="shared" ca="1" si="31"/>
        <v>4457</v>
      </c>
      <c r="M436" s="14">
        <f>IF(OR(ISERROR(FIND(DBCS(検索!C$3),DBCS(B436))),検索!C$3=""),0,1)</f>
        <v>0</v>
      </c>
      <c r="N436" s="15">
        <f>IF(OR(ISERROR(FIND(DBCS(検索!D$3),DBCS(C436))),検索!D$3=""),0,1)</f>
        <v>0</v>
      </c>
      <c r="O436" s="15">
        <f>IF(OR(ISERROR(FIND(検索!E$3,D436)),検索!E$3=""),0,1)</f>
        <v>0</v>
      </c>
      <c r="P436" s="13">
        <f>IF(OR(ISERROR(FIND(検索!F$3,E436)),検索!F$3=""),0,1)</f>
        <v>0</v>
      </c>
      <c r="Q436" s="13">
        <f>IF(OR(ISERROR(FIND(検索!G$3,F436)),検索!G$3=""),0,1)</f>
        <v>0</v>
      </c>
      <c r="R436" s="13">
        <f>IF(OR(検索!J$3="00000",M436&amp;N436&amp;O436&amp;P436&amp;Q436&lt;&gt;検索!J$3),0,1)</f>
        <v>0</v>
      </c>
      <c r="S436" s="13">
        <f t="shared" si="35"/>
        <v>0</v>
      </c>
      <c r="T436" s="14">
        <f>IF(OR(ISERROR(FIND(DBCS(検索!C$5),DBCS(B436))),検索!C$5=""),0,1)</f>
        <v>0</v>
      </c>
      <c r="U436" s="15">
        <f>IF(OR(ISERROR(FIND(DBCS(検索!D$5),DBCS(C436))),検索!D$5=""),0,1)</f>
        <v>0</v>
      </c>
      <c r="V436" s="15">
        <f>IF(OR(ISERROR(FIND(検索!E$5,D436)),検索!E$5=""),0,1)</f>
        <v>0</v>
      </c>
      <c r="W436" s="15">
        <f>IF(OR(ISERROR(FIND(検索!F$5,E436)),検索!F$5=""),0,1)</f>
        <v>0</v>
      </c>
      <c r="X436" s="15">
        <f>IF(OR(ISERROR(FIND(検索!G$5,F436)),検索!G$5=""),0,1)</f>
        <v>0</v>
      </c>
      <c r="Y436" s="13">
        <f>IF(OR(検索!J$5="00000",T436&amp;U436&amp;V436&amp;W436&amp;X436&lt;&gt;検索!J$5),0,1)</f>
        <v>0</v>
      </c>
      <c r="Z436" s="16">
        <f t="shared" si="36"/>
        <v>0</v>
      </c>
      <c r="AA436" s="13">
        <f>IF(OR(ISERROR(FIND(DBCS(検索!C$7),DBCS(B436))),検索!C$7=""),0,1)</f>
        <v>0</v>
      </c>
      <c r="AB436" s="13">
        <f>IF(OR(ISERROR(FIND(DBCS(検索!D$7),DBCS(C436))),検索!D$7=""),0,1)</f>
        <v>0</v>
      </c>
      <c r="AC436" s="13">
        <f>IF(OR(ISERROR(FIND(検索!E$7,D436)),検索!E$7=""),0,1)</f>
        <v>0</v>
      </c>
      <c r="AD436" s="13">
        <f>IF(OR(ISERROR(FIND(検索!F$7,E436)),検索!F$7=""),0,1)</f>
        <v>0</v>
      </c>
      <c r="AE436" s="13">
        <f>IF(OR(ISERROR(FIND(検索!G$7,F436)),検索!G$7=""),0,1)</f>
        <v>0</v>
      </c>
      <c r="AF436" s="15">
        <f>IF(OR(検索!J$7="00000",AA436&amp;AB436&amp;AC436&amp;AD436&amp;AE436&lt;&gt;検索!J$7),0,1)</f>
        <v>0</v>
      </c>
      <c r="AG436" s="16">
        <f t="shared" si="37"/>
        <v>0</v>
      </c>
      <c r="AH436" s="13">
        <f>IF(検索!K$3=0,R436,S436)</f>
        <v>0</v>
      </c>
      <c r="AI436" s="13">
        <f>IF(検索!K$5=0,Y436,Z436)</f>
        <v>0</v>
      </c>
      <c r="AJ436" s="13">
        <f>IF(検索!K$7=0,AF436,AG436)</f>
        <v>0</v>
      </c>
      <c r="AK436" s="20">
        <f>IF(IF(検索!J$5="00000",AH436,IF(検索!K$4=0,AH436+AI436,AH436*AI436)*IF(AND(検索!K$6=1,検索!J$7&lt;&gt;"00000"),AJ436,1)+IF(AND(検索!K$6=0,検索!J$7&lt;&gt;"00000"),AJ436,0))&gt;0,MAX($AK$2:AK435)+1,0)</f>
        <v>0</v>
      </c>
    </row>
    <row r="437" spans="1:37" ht="12.6" customHeight="1" x14ac:dyDescent="0.15">
      <c r="A437" s="9">
        <v>4506</v>
      </c>
      <c r="B437" s="2" t="s">
        <v>1442</v>
      </c>
      <c r="C437" s="2" t="s">
        <v>1444</v>
      </c>
      <c r="D437" s="2" t="s">
        <v>1206</v>
      </c>
      <c r="E437" s="10" t="s">
        <v>51</v>
      </c>
      <c r="F437" s="11" t="s">
        <v>2317</v>
      </c>
      <c r="G437" s="2">
        <v>436</v>
      </c>
      <c r="H437" s="153">
        <f t="shared" si="30"/>
        <v>400000</v>
      </c>
      <c r="J437" s="158">
        <f>IFERROR(INDEX(単価!D$3:G$16,MATCH(D437,単価!B$3:B$16,0),1+((I437&gt;29)+(I437&gt;59)+(I437&gt;89))*INDEX(単価!A:A,MATCH(D437,単価!B:B,0))),0)</f>
        <v>50000</v>
      </c>
      <c r="K437" s="153" t="str">
        <f>IFERROR(INDEX(単価!C:C,MATCH(D437,単価!B:B,0))&amp;IF(INDEX(単価!A:A,MATCH(D437,単価!B:B,0))=1,"（"&amp;INDEX(単価!D$2:G$2,1,1+(I437&gt;29)+(I437&gt;59)+(I437&gt;89))&amp;"）",""),D437)</f>
        <v>共同生活援助</v>
      </c>
      <c r="L437" s="2">
        <f t="shared" ca="1" si="31"/>
        <v>4466</v>
      </c>
      <c r="M437" s="14">
        <f>IF(OR(ISERROR(FIND(DBCS(検索!C$3),DBCS(B437))),検索!C$3=""),0,1)</f>
        <v>0</v>
      </c>
      <c r="N437" s="15">
        <f>IF(OR(ISERROR(FIND(DBCS(検索!D$3),DBCS(C437))),検索!D$3=""),0,1)</f>
        <v>0</v>
      </c>
      <c r="O437" s="15">
        <f>IF(OR(ISERROR(FIND(検索!E$3,D437)),検索!E$3=""),0,1)</f>
        <v>0</v>
      </c>
      <c r="P437" s="13">
        <f>IF(OR(ISERROR(FIND(検索!F$3,E437)),検索!F$3=""),0,1)</f>
        <v>0</v>
      </c>
      <c r="Q437" s="13">
        <f>IF(OR(ISERROR(FIND(検索!G$3,F437)),検索!G$3=""),0,1)</f>
        <v>0</v>
      </c>
      <c r="R437" s="13">
        <f>IF(OR(検索!J$3="00000",M437&amp;N437&amp;O437&amp;P437&amp;Q437&lt;&gt;検索!J$3),0,1)</f>
        <v>0</v>
      </c>
      <c r="S437" s="13">
        <f t="shared" si="35"/>
        <v>0</v>
      </c>
      <c r="T437" s="14">
        <f>IF(OR(ISERROR(FIND(DBCS(検索!C$5),DBCS(B437))),検索!C$5=""),0,1)</f>
        <v>0</v>
      </c>
      <c r="U437" s="15">
        <f>IF(OR(ISERROR(FIND(DBCS(検索!D$5),DBCS(C437))),検索!D$5=""),0,1)</f>
        <v>0</v>
      </c>
      <c r="V437" s="15">
        <f>IF(OR(ISERROR(FIND(検索!E$5,D437)),検索!E$5=""),0,1)</f>
        <v>0</v>
      </c>
      <c r="W437" s="15">
        <f>IF(OR(ISERROR(FIND(検索!F$5,E437)),検索!F$5=""),0,1)</f>
        <v>0</v>
      </c>
      <c r="X437" s="15">
        <f>IF(OR(ISERROR(FIND(検索!G$5,F437)),検索!G$5=""),0,1)</f>
        <v>0</v>
      </c>
      <c r="Y437" s="13">
        <f>IF(OR(検索!J$5="00000",T437&amp;U437&amp;V437&amp;W437&amp;X437&lt;&gt;検索!J$5),0,1)</f>
        <v>0</v>
      </c>
      <c r="Z437" s="16">
        <f t="shared" si="36"/>
        <v>0</v>
      </c>
      <c r="AA437" s="13">
        <f>IF(OR(ISERROR(FIND(DBCS(検索!C$7),DBCS(B437))),検索!C$7=""),0,1)</f>
        <v>0</v>
      </c>
      <c r="AB437" s="13">
        <f>IF(OR(ISERROR(FIND(DBCS(検索!D$7),DBCS(C437))),検索!D$7=""),0,1)</f>
        <v>0</v>
      </c>
      <c r="AC437" s="13">
        <f>IF(OR(ISERROR(FIND(検索!E$7,D437)),検索!E$7=""),0,1)</f>
        <v>0</v>
      </c>
      <c r="AD437" s="13">
        <f>IF(OR(ISERROR(FIND(検索!F$7,E437)),検索!F$7=""),0,1)</f>
        <v>0</v>
      </c>
      <c r="AE437" s="13">
        <f>IF(OR(ISERROR(FIND(検索!G$7,F437)),検索!G$7=""),0,1)</f>
        <v>0</v>
      </c>
      <c r="AF437" s="15">
        <f>IF(OR(検索!J$7="00000",AA437&amp;AB437&amp;AC437&amp;AD437&amp;AE437&lt;&gt;検索!J$7),0,1)</f>
        <v>0</v>
      </c>
      <c r="AG437" s="16">
        <f t="shared" si="37"/>
        <v>0</v>
      </c>
      <c r="AH437" s="13">
        <f>IF(検索!K$3=0,R437,S437)</f>
        <v>0</v>
      </c>
      <c r="AI437" s="13">
        <f>IF(検索!K$5=0,Y437,Z437)</f>
        <v>0</v>
      </c>
      <c r="AJ437" s="13">
        <f>IF(検索!K$7=0,AF437,AG437)</f>
        <v>0</v>
      </c>
      <c r="AK437" s="20">
        <f>IF(IF(検索!J$5="00000",AH437,IF(検索!K$4=0,AH437+AI437,AH437*AI437)*IF(AND(検索!K$6=1,検索!J$7&lt;&gt;"00000"),AJ437,1)+IF(AND(検索!K$6=0,検索!J$7&lt;&gt;"00000"),AJ437,0))&gt;0,MAX($AK$2:AK436)+1,0)</f>
        <v>0</v>
      </c>
    </row>
    <row r="438" spans="1:37" ht="12.6" customHeight="1" x14ac:dyDescent="0.15">
      <c r="A438" s="9">
        <v>4515</v>
      </c>
      <c r="B438" s="2" t="s">
        <v>1442</v>
      </c>
      <c r="C438" s="2" t="s">
        <v>1445</v>
      </c>
      <c r="D438" s="2" t="s">
        <v>1206</v>
      </c>
      <c r="E438" s="10" t="s">
        <v>51</v>
      </c>
      <c r="F438" s="11" t="s">
        <v>2317</v>
      </c>
      <c r="G438" s="2">
        <v>437</v>
      </c>
      <c r="H438" s="153">
        <f t="shared" si="30"/>
        <v>400000</v>
      </c>
      <c r="J438" s="158">
        <f>IFERROR(INDEX(単価!D$3:G$16,MATCH(D438,単価!B$3:B$16,0),1+((I438&gt;29)+(I438&gt;59)+(I438&gt;89))*INDEX(単価!A:A,MATCH(D438,単価!B:B,0))),0)</f>
        <v>50000</v>
      </c>
      <c r="K438" s="153" t="str">
        <f>IFERROR(INDEX(単価!C:C,MATCH(D438,単価!B:B,0))&amp;IF(INDEX(単価!A:A,MATCH(D438,単価!B:B,0))=1,"（"&amp;INDEX(単価!D$2:G$2,1,1+(I438&gt;29)+(I438&gt;59)+(I438&gt;89))&amp;"）",""),D438)</f>
        <v>共同生活援助</v>
      </c>
      <c r="L438" s="2">
        <f t="shared" ca="1" si="31"/>
        <v>4476</v>
      </c>
      <c r="M438" s="14">
        <f>IF(OR(ISERROR(FIND(DBCS(検索!C$3),DBCS(B438))),検索!C$3=""),0,1)</f>
        <v>0</v>
      </c>
      <c r="N438" s="15">
        <f>IF(OR(ISERROR(FIND(DBCS(検索!D$3),DBCS(C438))),検索!D$3=""),0,1)</f>
        <v>0</v>
      </c>
      <c r="O438" s="15">
        <f>IF(OR(ISERROR(FIND(検索!E$3,D438)),検索!E$3=""),0,1)</f>
        <v>0</v>
      </c>
      <c r="P438" s="13">
        <f>IF(OR(ISERROR(FIND(検索!F$3,E438)),検索!F$3=""),0,1)</f>
        <v>0</v>
      </c>
      <c r="Q438" s="13">
        <f>IF(OR(ISERROR(FIND(検索!G$3,F438)),検索!G$3=""),0,1)</f>
        <v>0</v>
      </c>
      <c r="R438" s="13">
        <f>IF(OR(検索!J$3="00000",M438&amp;N438&amp;O438&amp;P438&amp;Q438&lt;&gt;検索!J$3),0,1)</f>
        <v>0</v>
      </c>
      <c r="S438" s="13">
        <f t="shared" si="35"/>
        <v>0</v>
      </c>
      <c r="T438" s="14">
        <f>IF(OR(ISERROR(FIND(DBCS(検索!C$5),DBCS(B438))),検索!C$5=""),0,1)</f>
        <v>0</v>
      </c>
      <c r="U438" s="15">
        <f>IF(OR(ISERROR(FIND(DBCS(検索!D$5),DBCS(C438))),検索!D$5=""),0,1)</f>
        <v>0</v>
      </c>
      <c r="V438" s="15">
        <f>IF(OR(ISERROR(FIND(検索!E$5,D438)),検索!E$5=""),0,1)</f>
        <v>0</v>
      </c>
      <c r="W438" s="15">
        <f>IF(OR(ISERROR(FIND(検索!F$5,E438)),検索!F$5=""),0,1)</f>
        <v>0</v>
      </c>
      <c r="X438" s="15">
        <f>IF(OR(ISERROR(FIND(検索!G$5,F438)),検索!G$5=""),0,1)</f>
        <v>0</v>
      </c>
      <c r="Y438" s="13">
        <f>IF(OR(検索!J$5="00000",T438&amp;U438&amp;V438&amp;W438&amp;X438&lt;&gt;検索!J$5),0,1)</f>
        <v>0</v>
      </c>
      <c r="Z438" s="16">
        <f t="shared" si="36"/>
        <v>0</v>
      </c>
      <c r="AA438" s="13">
        <f>IF(OR(ISERROR(FIND(DBCS(検索!C$7),DBCS(B438))),検索!C$7=""),0,1)</f>
        <v>0</v>
      </c>
      <c r="AB438" s="13">
        <f>IF(OR(ISERROR(FIND(DBCS(検索!D$7),DBCS(C438))),検索!D$7=""),0,1)</f>
        <v>0</v>
      </c>
      <c r="AC438" s="13">
        <f>IF(OR(ISERROR(FIND(検索!E$7,D438)),検索!E$7=""),0,1)</f>
        <v>0</v>
      </c>
      <c r="AD438" s="13">
        <f>IF(OR(ISERROR(FIND(検索!F$7,E438)),検索!F$7=""),0,1)</f>
        <v>0</v>
      </c>
      <c r="AE438" s="13">
        <f>IF(OR(ISERROR(FIND(検索!G$7,F438)),検索!G$7=""),0,1)</f>
        <v>0</v>
      </c>
      <c r="AF438" s="15">
        <f>IF(OR(検索!J$7="00000",AA438&amp;AB438&amp;AC438&amp;AD438&amp;AE438&lt;&gt;検索!J$7),0,1)</f>
        <v>0</v>
      </c>
      <c r="AG438" s="16">
        <f t="shared" si="37"/>
        <v>0</v>
      </c>
      <c r="AH438" s="13">
        <f>IF(検索!K$3=0,R438,S438)</f>
        <v>0</v>
      </c>
      <c r="AI438" s="13">
        <f>IF(検索!K$5=0,Y438,Z438)</f>
        <v>0</v>
      </c>
      <c r="AJ438" s="13">
        <f>IF(検索!K$7=0,AF438,AG438)</f>
        <v>0</v>
      </c>
      <c r="AK438" s="20">
        <f>IF(IF(検索!J$5="00000",AH438,IF(検索!K$4=0,AH438+AI438,AH438*AI438)*IF(AND(検索!K$6=1,検索!J$7&lt;&gt;"00000"),AJ438,1)+IF(AND(検索!K$6=0,検索!J$7&lt;&gt;"00000"),AJ438,0))&gt;0,MAX($AK$2:AK437)+1,0)</f>
        <v>0</v>
      </c>
    </row>
    <row r="439" spans="1:37" ht="12.6" customHeight="1" x14ac:dyDescent="0.15">
      <c r="A439" s="9">
        <v>4520</v>
      </c>
      <c r="B439" s="2" t="s">
        <v>1442</v>
      </c>
      <c r="C439" s="2" t="s">
        <v>1446</v>
      </c>
      <c r="D439" s="2" t="s">
        <v>1206</v>
      </c>
      <c r="E439" s="10" t="s">
        <v>51</v>
      </c>
      <c r="F439" s="11" t="s">
        <v>2317</v>
      </c>
      <c r="G439" s="2">
        <v>438</v>
      </c>
      <c r="H439" s="153">
        <f t="shared" si="30"/>
        <v>400000</v>
      </c>
      <c r="J439" s="158">
        <f>IFERROR(INDEX(単価!D$3:G$16,MATCH(D439,単価!B$3:B$16,0),1+((I439&gt;29)+(I439&gt;59)+(I439&gt;89))*INDEX(単価!A:A,MATCH(D439,単価!B:B,0))),0)</f>
        <v>50000</v>
      </c>
      <c r="K439" s="153" t="str">
        <f>IFERROR(INDEX(単価!C:C,MATCH(D439,単価!B:B,0))&amp;IF(INDEX(単価!A:A,MATCH(D439,単価!B:B,0))=1,"（"&amp;INDEX(単価!D$2:G$2,1,1+(I439&gt;29)+(I439&gt;59)+(I439&gt;89))&amp;"）",""),D439)</f>
        <v>共同生活援助</v>
      </c>
      <c r="L439" s="2">
        <f t="shared" ca="1" si="31"/>
        <v>4482</v>
      </c>
      <c r="M439" s="14">
        <f>IF(OR(ISERROR(FIND(DBCS(検索!C$3),DBCS(B439))),検索!C$3=""),0,1)</f>
        <v>0</v>
      </c>
      <c r="N439" s="15">
        <f>IF(OR(ISERROR(FIND(DBCS(検索!D$3),DBCS(C439))),検索!D$3=""),0,1)</f>
        <v>0</v>
      </c>
      <c r="O439" s="15">
        <f>IF(OR(ISERROR(FIND(検索!E$3,D439)),検索!E$3=""),0,1)</f>
        <v>0</v>
      </c>
      <c r="P439" s="13">
        <f>IF(OR(ISERROR(FIND(検索!F$3,E439)),検索!F$3=""),0,1)</f>
        <v>0</v>
      </c>
      <c r="Q439" s="13">
        <f>IF(OR(ISERROR(FIND(検索!G$3,F439)),検索!G$3=""),0,1)</f>
        <v>0</v>
      </c>
      <c r="R439" s="13">
        <f>IF(OR(検索!J$3="00000",M439&amp;N439&amp;O439&amp;P439&amp;Q439&lt;&gt;検索!J$3),0,1)</f>
        <v>0</v>
      </c>
      <c r="S439" s="13">
        <f t="shared" si="35"/>
        <v>0</v>
      </c>
      <c r="T439" s="14">
        <f>IF(OR(ISERROR(FIND(DBCS(検索!C$5),DBCS(B439))),検索!C$5=""),0,1)</f>
        <v>0</v>
      </c>
      <c r="U439" s="15">
        <f>IF(OR(ISERROR(FIND(DBCS(検索!D$5),DBCS(C439))),検索!D$5=""),0,1)</f>
        <v>0</v>
      </c>
      <c r="V439" s="15">
        <f>IF(OR(ISERROR(FIND(検索!E$5,D439)),検索!E$5=""),0,1)</f>
        <v>0</v>
      </c>
      <c r="W439" s="15">
        <f>IF(OR(ISERROR(FIND(検索!F$5,E439)),検索!F$5=""),0,1)</f>
        <v>0</v>
      </c>
      <c r="X439" s="15">
        <f>IF(OR(ISERROR(FIND(検索!G$5,F439)),検索!G$5=""),0,1)</f>
        <v>0</v>
      </c>
      <c r="Y439" s="13">
        <f>IF(OR(検索!J$5="00000",T439&amp;U439&amp;V439&amp;W439&amp;X439&lt;&gt;検索!J$5),0,1)</f>
        <v>0</v>
      </c>
      <c r="Z439" s="16">
        <f t="shared" si="36"/>
        <v>0</v>
      </c>
      <c r="AA439" s="13">
        <f>IF(OR(ISERROR(FIND(DBCS(検索!C$7),DBCS(B439))),検索!C$7=""),0,1)</f>
        <v>0</v>
      </c>
      <c r="AB439" s="13">
        <f>IF(OR(ISERROR(FIND(DBCS(検索!D$7),DBCS(C439))),検索!D$7=""),0,1)</f>
        <v>0</v>
      </c>
      <c r="AC439" s="13">
        <f>IF(OR(ISERROR(FIND(検索!E$7,D439)),検索!E$7=""),0,1)</f>
        <v>0</v>
      </c>
      <c r="AD439" s="13">
        <f>IF(OR(ISERROR(FIND(検索!F$7,E439)),検索!F$7=""),0,1)</f>
        <v>0</v>
      </c>
      <c r="AE439" s="13">
        <f>IF(OR(ISERROR(FIND(検索!G$7,F439)),検索!G$7=""),0,1)</f>
        <v>0</v>
      </c>
      <c r="AF439" s="15">
        <f>IF(OR(検索!J$7="00000",AA439&amp;AB439&amp;AC439&amp;AD439&amp;AE439&lt;&gt;検索!J$7),0,1)</f>
        <v>0</v>
      </c>
      <c r="AG439" s="16">
        <f t="shared" si="37"/>
        <v>0</v>
      </c>
      <c r="AH439" s="13">
        <f>IF(検索!K$3=0,R439,S439)</f>
        <v>0</v>
      </c>
      <c r="AI439" s="13">
        <f>IF(検索!K$5=0,Y439,Z439)</f>
        <v>0</v>
      </c>
      <c r="AJ439" s="13">
        <f>IF(検索!K$7=0,AF439,AG439)</f>
        <v>0</v>
      </c>
      <c r="AK439" s="20">
        <f>IF(IF(検索!J$5="00000",AH439,IF(検索!K$4=0,AH439+AI439,AH439*AI439)*IF(AND(検索!K$6=1,検索!J$7&lt;&gt;"00000"),AJ439,1)+IF(AND(検索!K$6=0,検索!J$7&lt;&gt;"00000"),AJ439,0))&gt;0,MAX($AK$2:AK438)+1,0)</f>
        <v>0</v>
      </c>
    </row>
    <row r="440" spans="1:37" ht="12.6" customHeight="1" x14ac:dyDescent="0.15">
      <c r="A440" s="9">
        <v>4536</v>
      </c>
      <c r="B440" s="2" t="s">
        <v>889</v>
      </c>
      <c r="C440" s="2" t="s">
        <v>1447</v>
      </c>
      <c r="D440" s="2" t="s">
        <v>1206</v>
      </c>
      <c r="E440" s="10" t="s">
        <v>77</v>
      </c>
      <c r="F440" s="11" t="s">
        <v>2318</v>
      </c>
      <c r="G440" s="2">
        <v>439</v>
      </c>
      <c r="H440" s="153">
        <f t="shared" si="30"/>
        <v>250000</v>
      </c>
      <c r="J440" s="158">
        <f>IFERROR(INDEX(単価!D$3:G$16,MATCH(D440,単価!B$3:B$16,0),1+((I440&gt;29)+(I440&gt;59)+(I440&gt;89))*INDEX(単価!A:A,MATCH(D440,単価!B:B,0))),0)</f>
        <v>50000</v>
      </c>
      <c r="K440" s="153" t="str">
        <f>IFERROR(INDEX(単価!C:C,MATCH(D440,単価!B:B,0))&amp;IF(INDEX(単価!A:A,MATCH(D440,単価!B:B,0))=1,"（"&amp;INDEX(単価!D$2:G$2,1,1+(I440&gt;29)+(I440&gt;59)+(I440&gt;89))&amp;"）",""),D440)</f>
        <v>共同生活援助</v>
      </c>
      <c r="L440" s="2">
        <f t="shared" ca="1" si="31"/>
        <v>4493</v>
      </c>
      <c r="M440" s="14">
        <f>IF(OR(ISERROR(FIND(DBCS(検索!C$3),DBCS(B440))),検索!C$3=""),0,1)</f>
        <v>0</v>
      </c>
      <c r="N440" s="15">
        <f>IF(OR(ISERROR(FIND(DBCS(検索!D$3),DBCS(C440))),検索!D$3=""),0,1)</f>
        <v>0</v>
      </c>
      <c r="O440" s="15">
        <f>IF(OR(ISERROR(FIND(検索!E$3,D440)),検索!E$3=""),0,1)</f>
        <v>0</v>
      </c>
      <c r="P440" s="13">
        <f>IF(OR(ISERROR(FIND(検索!F$3,E440)),検索!F$3=""),0,1)</f>
        <v>0</v>
      </c>
      <c r="Q440" s="13">
        <f>IF(OR(ISERROR(FIND(検索!G$3,F440)),検索!G$3=""),0,1)</f>
        <v>0</v>
      </c>
      <c r="R440" s="13">
        <f>IF(OR(検索!J$3="00000",M440&amp;N440&amp;O440&amp;P440&amp;Q440&lt;&gt;検索!J$3),0,1)</f>
        <v>0</v>
      </c>
      <c r="S440" s="13">
        <f t="shared" si="35"/>
        <v>0</v>
      </c>
      <c r="T440" s="14">
        <f>IF(OR(ISERROR(FIND(DBCS(検索!C$5),DBCS(B440))),検索!C$5=""),0,1)</f>
        <v>0</v>
      </c>
      <c r="U440" s="15">
        <f>IF(OR(ISERROR(FIND(DBCS(検索!D$5),DBCS(C440))),検索!D$5=""),0,1)</f>
        <v>0</v>
      </c>
      <c r="V440" s="15">
        <f>IF(OR(ISERROR(FIND(検索!E$5,D440)),検索!E$5=""),0,1)</f>
        <v>0</v>
      </c>
      <c r="W440" s="15">
        <f>IF(OR(ISERROR(FIND(検索!F$5,E440)),検索!F$5=""),0,1)</f>
        <v>0</v>
      </c>
      <c r="X440" s="15">
        <f>IF(OR(ISERROR(FIND(検索!G$5,F440)),検索!G$5=""),0,1)</f>
        <v>0</v>
      </c>
      <c r="Y440" s="13">
        <f>IF(OR(検索!J$5="00000",T440&amp;U440&amp;V440&amp;W440&amp;X440&lt;&gt;検索!J$5),0,1)</f>
        <v>0</v>
      </c>
      <c r="Z440" s="16">
        <f t="shared" si="36"/>
        <v>0</v>
      </c>
      <c r="AA440" s="13">
        <f>IF(OR(ISERROR(FIND(DBCS(検索!C$7),DBCS(B440))),検索!C$7=""),0,1)</f>
        <v>0</v>
      </c>
      <c r="AB440" s="13">
        <f>IF(OR(ISERROR(FIND(DBCS(検索!D$7),DBCS(C440))),検索!D$7=""),0,1)</f>
        <v>0</v>
      </c>
      <c r="AC440" s="13">
        <f>IF(OR(ISERROR(FIND(検索!E$7,D440)),検索!E$7=""),0,1)</f>
        <v>0</v>
      </c>
      <c r="AD440" s="13">
        <f>IF(OR(ISERROR(FIND(検索!F$7,E440)),検索!F$7=""),0,1)</f>
        <v>0</v>
      </c>
      <c r="AE440" s="13">
        <f>IF(OR(ISERROR(FIND(検索!G$7,F440)),検索!G$7=""),0,1)</f>
        <v>0</v>
      </c>
      <c r="AF440" s="15">
        <f>IF(OR(検索!J$7="00000",AA440&amp;AB440&amp;AC440&amp;AD440&amp;AE440&lt;&gt;検索!J$7),0,1)</f>
        <v>0</v>
      </c>
      <c r="AG440" s="16">
        <f t="shared" si="37"/>
        <v>0</v>
      </c>
      <c r="AH440" s="13">
        <f>IF(検索!K$3=0,R440,S440)</f>
        <v>0</v>
      </c>
      <c r="AI440" s="13">
        <f>IF(検索!K$5=0,Y440,Z440)</f>
        <v>0</v>
      </c>
      <c r="AJ440" s="13">
        <f>IF(検索!K$7=0,AF440,AG440)</f>
        <v>0</v>
      </c>
      <c r="AK440" s="20">
        <f>IF(IF(検索!J$5="00000",AH440,IF(検索!K$4=0,AH440+AI440,AH440*AI440)*IF(AND(検索!K$6=1,検索!J$7&lt;&gt;"00000"),AJ440,1)+IF(AND(検索!K$6=0,検索!J$7&lt;&gt;"00000"),AJ440,0))&gt;0,MAX($AK$2:AK439)+1,0)</f>
        <v>0</v>
      </c>
    </row>
    <row r="441" spans="1:37" ht="12.6" customHeight="1" x14ac:dyDescent="0.15">
      <c r="A441" s="9">
        <v>4547</v>
      </c>
      <c r="B441" s="2" t="s">
        <v>889</v>
      </c>
      <c r="C441" s="2" t="s">
        <v>1448</v>
      </c>
      <c r="D441" s="2" t="s">
        <v>1206</v>
      </c>
      <c r="E441" s="10" t="s">
        <v>77</v>
      </c>
      <c r="F441" s="11" t="s">
        <v>2318</v>
      </c>
      <c r="G441" s="2">
        <v>440</v>
      </c>
      <c r="H441" s="153">
        <f t="shared" si="30"/>
        <v>250000</v>
      </c>
      <c r="J441" s="158">
        <f>IFERROR(INDEX(単価!D$3:G$16,MATCH(D441,単価!B$3:B$16,0),1+((I441&gt;29)+(I441&gt;59)+(I441&gt;89))*INDEX(単価!A:A,MATCH(D441,単価!B:B,0))),0)</f>
        <v>50000</v>
      </c>
      <c r="K441" s="153" t="str">
        <f>IFERROR(INDEX(単価!C:C,MATCH(D441,単価!B:B,0))&amp;IF(INDEX(単価!A:A,MATCH(D441,単価!B:B,0))=1,"（"&amp;INDEX(単価!D$2:G$2,1,1+(I441&gt;29)+(I441&gt;59)+(I441&gt;89))&amp;"）",""),D441)</f>
        <v>共同生活援助</v>
      </c>
      <c r="L441" s="2">
        <f t="shared" ca="1" si="31"/>
        <v>4505</v>
      </c>
      <c r="M441" s="14">
        <f>IF(OR(ISERROR(FIND(DBCS(検索!C$3),DBCS(B441))),検索!C$3=""),0,1)</f>
        <v>0</v>
      </c>
      <c r="N441" s="15">
        <f>IF(OR(ISERROR(FIND(DBCS(検索!D$3),DBCS(C441))),検索!D$3=""),0,1)</f>
        <v>0</v>
      </c>
      <c r="O441" s="15">
        <f>IF(OR(ISERROR(FIND(検索!E$3,D441)),検索!E$3=""),0,1)</f>
        <v>0</v>
      </c>
      <c r="P441" s="13">
        <f>IF(OR(ISERROR(FIND(検索!F$3,E441)),検索!F$3=""),0,1)</f>
        <v>0</v>
      </c>
      <c r="Q441" s="13">
        <f>IF(OR(ISERROR(FIND(検索!G$3,F441)),検索!G$3=""),0,1)</f>
        <v>0</v>
      </c>
      <c r="R441" s="13">
        <f>IF(OR(検索!J$3="00000",M441&amp;N441&amp;O441&amp;P441&amp;Q441&lt;&gt;検索!J$3),0,1)</f>
        <v>0</v>
      </c>
      <c r="S441" s="13">
        <f t="shared" si="35"/>
        <v>0</v>
      </c>
      <c r="T441" s="14">
        <f>IF(OR(ISERROR(FIND(DBCS(検索!C$5),DBCS(B441))),検索!C$5=""),0,1)</f>
        <v>0</v>
      </c>
      <c r="U441" s="15">
        <f>IF(OR(ISERROR(FIND(DBCS(検索!D$5),DBCS(C441))),検索!D$5=""),0,1)</f>
        <v>0</v>
      </c>
      <c r="V441" s="15">
        <f>IF(OR(ISERROR(FIND(検索!E$5,D441)),検索!E$5=""),0,1)</f>
        <v>0</v>
      </c>
      <c r="W441" s="15">
        <f>IF(OR(ISERROR(FIND(検索!F$5,E441)),検索!F$5=""),0,1)</f>
        <v>0</v>
      </c>
      <c r="X441" s="15">
        <f>IF(OR(ISERROR(FIND(検索!G$5,F441)),検索!G$5=""),0,1)</f>
        <v>0</v>
      </c>
      <c r="Y441" s="13">
        <f>IF(OR(検索!J$5="00000",T441&amp;U441&amp;V441&amp;W441&amp;X441&lt;&gt;検索!J$5),0,1)</f>
        <v>0</v>
      </c>
      <c r="Z441" s="16">
        <f t="shared" si="36"/>
        <v>0</v>
      </c>
      <c r="AA441" s="13">
        <f>IF(OR(ISERROR(FIND(DBCS(検索!C$7),DBCS(B441))),検索!C$7=""),0,1)</f>
        <v>0</v>
      </c>
      <c r="AB441" s="13">
        <f>IF(OR(ISERROR(FIND(DBCS(検索!D$7),DBCS(C441))),検索!D$7=""),0,1)</f>
        <v>0</v>
      </c>
      <c r="AC441" s="13">
        <f>IF(OR(ISERROR(FIND(検索!E$7,D441)),検索!E$7=""),0,1)</f>
        <v>0</v>
      </c>
      <c r="AD441" s="13">
        <f>IF(OR(ISERROR(FIND(検索!F$7,E441)),検索!F$7=""),0,1)</f>
        <v>0</v>
      </c>
      <c r="AE441" s="13">
        <f>IF(OR(ISERROR(FIND(検索!G$7,F441)),検索!G$7=""),0,1)</f>
        <v>0</v>
      </c>
      <c r="AF441" s="15">
        <f>IF(OR(検索!J$7="00000",AA441&amp;AB441&amp;AC441&amp;AD441&amp;AE441&lt;&gt;検索!J$7),0,1)</f>
        <v>0</v>
      </c>
      <c r="AG441" s="16">
        <f t="shared" si="37"/>
        <v>0</v>
      </c>
      <c r="AH441" s="13">
        <f>IF(検索!K$3=0,R441,S441)</f>
        <v>0</v>
      </c>
      <c r="AI441" s="13">
        <f>IF(検索!K$5=0,Y441,Z441)</f>
        <v>0</v>
      </c>
      <c r="AJ441" s="13">
        <f>IF(検索!K$7=0,AF441,AG441)</f>
        <v>0</v>
      </c>
      <c r="AK441" s="20">
        <f>IF(IF(検索!J$5="00000",AH441,IF(検索!K$4=0,AH441+AI441,AH441*AI441)*IF(AND(検索!K$6=1,検索!J$7&lt;&gt;"00000"),AJ441,1)+IF(AND(検索!K$6=0,検索!J$7&lt;&gt;"00000"),AJ441,0))&gt;0,MAX($AK$2:AK440)+1,0)</f>
        <v>0</v>
      </c>
    </row>
    <row r="442" spans="1:37" ht="12.6" customHeight="1" x14ac:dyDescent="0.15">
      <c r="A442" s="9">
        <v>4551</v>
      </c>
      <c r="B442" s="2" t="s">
        <v>889</v>
      </c>
      <c r="C442" s="2" t="s">
        <v>1449</v>
      </c>
      <c r="D442" s="2" t="s">
        <v>1206</v>
      </c>
      <c r="E442" s="10" t="s">
        <v>77</v>
      </c>
      <c r="F442" s="11" t="s">
        <v>2318</v>
      </c>
      <c r="G442" s="2">
        <v>441</v>
      </c>
      <c r="H442" s="153">
        <f t="shared" si="30"/>
        <v>250000</v>
      </c>
      <c r="J442" s="158">
        <f>IFERROR(INDEX(単価!D$3:G$16,MATCH(D442,単価!B$3:B$16,0),1+((I442&gt;29)+(I442&gt;59)+(I442&gt;89))*INDEX(単価!A:A,MATCH(D442,単価!B:B,0))),0)</f>
        <v>50000</v>
      </c>
      <c r="K442" s="153" t="str">
        <f>IFERROR(INDEX(単価!C:C,MATCH(D442,単価!B:B,0))&amp;IF(INDEX(単価!A:A,MATCH(D442,単価!B:B,0))=1,"（"&amp;INDEX(単価!D$2:G$2,1,1+(I442&gt;29)+(I442&gt;59)+(I442&gt;89))&amp;"）",""),D442)</f>
        <v>共同生活援助</v>
      </c>
      <c r="L442" s="2">
        <f t="shared" ca="1" si="31"/>
        <v>4517</v>
      </c>
      <c r="M442" s="14">
        <f>IF(OR(ISERROR(FIND(DBCS(検索!C$3),DBCS(B442))),検索!C$3=""),0,1)</f>
        <v>0</v>
      </c>
      <c r="N442" s="15">
        <f>IF(OR(ISERROR(FIND(DBCS(検索!D$3),DBCS(C442))),検索!D$3=""),0,1)</f>
        <v>0</v>
      </c>
      <c r="O442" s="15">
        <f>IF(OR(ISERROR(FIND(検索!E$3,D442)),検索!E$3=""),0,1)</f>
        <v>0</v>
      </c>
      <c r="P442" s="13">
        <f>IF(OR(ISERROR(FIND(検索!F$3,E442)),検索!F$3=""),0,1)</f>
        <v>0</v>
      </c>
      <c r="Q442" s="13">
        <f>IF(OR(ISERROR(FIND(検索!G$3,F442)),検索!G$3=""),0,1)</f>
        <v>0</v>
      </c>
      <c r="R442" s="13">
        <f>IF(OR(検索!J$3="00000",M442&amp;N442&amp;O442&amp;P442&amp;Q442&lt;&gt;検索!J$3),0,1)</f>
        <v>0</v>
      </c>
      <c r="S442" s="13">
        <f t="shared" si="35"/>
        <v>0</v>
      </c>
      <c r="T442" s="14">
        <f>IF(OR(ISERROR(FIND(DBCS(検索!C$5),DBCS(B442))),検索!C$5=""),0,1)</f>
        <v>0</v>
      </c>
      <c r="U442" s="15">
        <f>IF(OR(ISERROR(FIND(DBCS(検索!D$5),DBCS(C442))),検索!D$5=""),0,1)</f>
        <v>0</v>
      </c>
      <c r="V442" s="15">
        <f>IF(OR(ISERROR(FIND(検索!E$5,D442)),検索!E$5=""),0,1)</f>
        <v>0</v>
      </c>
      <c r="W442" s="15">
        <f>IF(OR(ISERROR(FIND(検索!F$5,E442)),検索!F$5=""),0,1)</f>
        <v>0</v>
      </c>
      <c r="X442" s="15">
        <f>IF(OR(ISERROR(FIND(検索!G$5,F442)),検索!G$5=""),0,1)</f>
        <v>0</v>
      </c>
      <c r="Y442" s="13">
        <f>IF(OR(検索!J$5="00000",T442&amp;U442&amp;V442&amp;W442&amp;X442&lt;&gt;検索!J$5),0,1)</f>
        <v>0</v>
      </c>
      <c r="Z442" s="16">
        <f t="shared" si="36"/>
        <v>0</v>
      </c>
      <c r="AA442" s="13">
        <f>IF(OR(ISERROR(FIND(DBCS(検索!C$7),DBCS(B442))),検索!C$7=""),0,1)</f>
        <v>0</v>
      </c>
      <c r="AB442" s="13">
        <f>IF(OR(ISERROR(FIND(DBCS(検索!D$7),DBCS(C442))),検索!D$7=""),0,1)</f>
        <v>0</v>
      </c>
      <c r="AC442" s="13">
        <f>IF(OR(ISERROR(FIND(検索!E$7,D442)),検索!E$7=""),0,1)</f>
        <v>0</v>
      </c>
      <c r="AD442" s="13">
        <f>IF(OR(ISERROR(FIND(検索!F$7,E442)),検索!F$7=""),0,1)</f>
        <v>0</v>
      </c>
      <c r="AE442" s="13">
        <f>IF(OR(ISERROR(FIND(検索!G$7,F442)),検索!G$7=""),0,1)</f>
        <v>0</v>
      </c>
      <c r="AF442" s="15">
        <f>IF(OR(検索!J$7="00000",AA442&amp;AB442&amp;AC442&amp;AD442&amp;AE442&lt;&gt;検索!J$7),0,1)</f>
        <v>0</v>
      </c>
      <c r="AG442" s="16">
        <f t="shared" si="37"/>
        <v>0</v>
      </c>
      <c r="AH442" s="13">
        <f>IF(検索!K$3=0,R442,S442)</f>
        <v>0</v>
      </c>
      <c r="AI442" s="13">
        <f>IF(検索!K$5=0,Y442,Z442)</f>
        <v>0</v>
      </c>
      <c r="AJ442" s="13">
        <f>IF(検索!K$7=0,AF442,AG442)</f>
        <v>0</v>
      </c>
      <c r="AK442" s="20">
        <f>IF(IF(検索!J$5="00000",AH442,IF(検索!K$4=0,AH442+AI442,AH442*AI442)*IF(AND(検索!K$6=1,検索!J$7&lt;&gt;"00000"),AJ442,1)+IF(AND(検索!K$6=0,検索!J$7&lt;&gt;"00000"),AJ442,0))&gt;0,MAX($AK$2:AK441)+1,0)</f>
        <v>0</v>
      </c>
    </row>
    <row r="443" spans="1:37" ht="12.6" customHeight="1" x14ac:dyDescent="0.15">
      <c r="A443" s="9">
        <v>4566</v>
      </c>
      <c r="B443" s="2" t="s">
        <v>726</v>
      </c>
      <c r="C443" s="2" t="s">
        <v>1450</v>
      </c>
      <c r="D443" s="2" t="s">
        <v>1206</v>
      </c>
      <c r="E443" s="10" t="s">
        <v>85</v>
      </c>
      <c r="F443" s="11" t="s">
        <v>2302</v>
      </c>
      <c r="G443" s="2">
        <v>442</v>
      </c>
      <c r="H443" s="153">
        <f t="shared" si="30"/>
        <v>1000000</v>
      </c>
      <c r="J443" s="158">
        <f>IFERROR(INDEX(単価!D$3:G$16,MATCH(D443,単価!B$3:B$16,0),1+((I443&gt;29)+(I443&gt;59)+(I443&gt;89))*INDEX(単価!A:A,MATCH(D443,単価!B:B,0))),0)</f>
        <v>50000</v>
      </c>
      <c r="K443" s="153" t="str">
        <f>IFERROR(INDEX(単価!C:C,MATCH(D443,単価!B:B,0))&amp;IF(INDEX(単価!A:A,MATCH(D443,単価!B:B,0))=1,"（"&amp;INDEX(単価!D$2:G$2,1,1+(I443&gt;29)+(I443&gt;59)+(I443&gt;89))&amp;"）",""),D443)</f>
        <v>共同生活援助</v>
      </c>
      <c r="L443" s="2">
        <f t="shared" ca="1" si="31"/>
        <v>4528</v>
      </c>
      <c r="M443" s="14">
        <f>IF(OR(ISERROR(FIND(DBCS(検索!C$3),DBCS(B443))),検索!C$3=""),0,1)</f>
        <v>0</v>
      </c>
      <c r="N443" s="15">
        <f>IF(OR(ISERROR(FIND(DBCS(検索!D$3),DBCS(C443))),検索!D$3=""),0,1)</f>
        <v>0</v>
      </c>
      <c r="O443" s="15">
        <f>IF(OR(ISERROR(FIND(検索!E$3,D443)),検索!E$3=""),0,1)</f>
        <v>0</v>
      </c>
      <c r="P443" s="13">
        <f>IF(OR(ISERROR(FIND(検索!F$3,E443)),検索!F$3=""),0,1)</f>
        <v>0</v>
      </c>
      <c r="Q443" s="13">
        <f>IF(OR(ISERROR(FIND(検索!G$3,F443)),検索!G$3=""),0,1)</f>
        <v>0</v>
      </c>
      <c r="R443" s="13">
        <f>IF(OR(検索!J$3="00000",M443&amp;N443&amp;O443&amp;P443&amp;Q443&lt;&gt;検索!J$3),0,1)</f>
        <v>0</v>
      </c>
      <c r="S443" s="13">
        <f t="shared" si="35"/>
        <v>0</v>
      </c>
      <c r="T443" s="14">
        <f>IF(OR(ISERROR(FIND(DBCS(検索!C$5),DBCS(B443))),検索!C$5=""),0,1)</f>
        <v>0</v>
      </c>
      <c r="U443" s="15">
        <f>IF(OR(ISERROR(FIND(DBCS(検索!D$5),DBCS(C443))),検索!D$5=""),0,1)</f>
        <v>0</v>
      </c>
      <c r="V443" s="15">
        <f>IF(OR(ISERROR(FIND(検索!E$5,D443)),検索!E$5=""),0,1)</f>
        <v>0</v>
      </c>
      <c r="W443" s="15">
        <f>IF(OR(ISERROR(FIND(検索!F$5,E443)),検索!F$5=""),0,1)</f>
        <v>0</v>
      </c>
      <c r="X443" s="15">
        <f>IF(OR(ISERROR(FIND(検索!G$5,F443)),検索!G$5=""),0,1)</f>
        <v>0</v>
      </c>
      <c r="Y443" s="13">
        <f>IF(OR(検索!J$5="00000",T443&amp;U443&amp;V443&amp;W443&amp;X443&lt;&gt;検索!J$5),0,1)</f>
        <v>0</v>
      </c>
      <c r="Z443" s="16">
        <f t="shared" si="36"/>
        <v>0</v>
      </c>
      <c r="AA443" s="13">
        <f>IF(OR(ISERROR(FIND(DBCS(検索!C$7),DBCS(B443))),検索!C$7=""),0,1)</f>
        <v>0</v>
      </c>
      <c r="AB443" s="13">
        <f>IF(OR(ISERROR(FIND(DBCS(検索!D$7),DBCS(C443))),検索!D$7=""),0,1)</f>
        <v>0</v>
      </c>
      <c r="AC443" s="13">
        <f>IF(OR(ISERROR(FIND(検索!E$7,D443)),検索!E$7=""),0,1)</f>
        <v>0</v>
      </c>
      <c r="AD443" s="13">
        <f>IF(OR(ISERROR(FIND(検索!F$7,E443)),検索!F$7=""),0,1)</f>
        <v>0</v>
      </c>
      <c r="AE443" s="13">
        <f>IF(OR(ISERROR(FIND(検索!G$7,F443)),検索!G$7=""),0,1)</f>
        <v>0</v>
      </c>
      <c r="AF443" s="15">
        <f>IF(OR(検索!J$7="00000",AA443&amp;AB443&amp;AC443&amp;AD443&amp;AE443&lt;&gt;検索!J$7),0,1)</f>
        <v>0</v>
      </c>
      <c r="AG443" s="16">
        <f t="shared" si="37"/>
        <v>0</v>
      </c>
      <c r="AH443" s="13">
        <f>IF(検索!K$3=0,R443,S443)</f>
        <v>0</v>
      </c>
      <c r="AI443" s="13">
        <f>IF(検索!K$5=0,Y443,Z443)</f>
        <v>0</v>
      </c>
      <c r="AJ443" s="13">
        <f>IF(検索!K$7=0,AF443,AG443)</f>
        <v>0</v>
      </c>
      <c r="AK443" s="20">
        <f>IF(IF(検索!J$5="00000",AH443,IF(検索!K$4=0,AH443+AI443,AH443*AI443)*IF(AND(検索!K$6=1,検索!J$7&lt;&gt;"00000"),AJ443,1)+IF(AND(検索!K$6=0,検索!J$7&lt;&gt;"00000"),AJ443,0))&gt;0,MAX($AK$2:AK442)+1,0)</f>
        <v>0</v>
      </c>
    </row>
    <row r="444" spans="1:37" ht="12.6" customHeight="1" x14ac:dyDescent="0.15">
      <c r="A444" s="9">
        <v>4577</v>
      </c>
      <c r="B444" s="2" t="s">
        <v>726</v>
      </c>
      <c r="C444" s="2" t="s">
        <v>1451</v>
      </c>
      <c r="D444" s="2" t="s">
        <v>1206</v>
      </c>
      <c r="E444" s="10" t="s">
        <v>85</v>
      </c>
      <c r="F444" s="11" t="s">
        <v>2302</v>
      </c>
      <c r="G444" s="2">
        <v>443</v>
      </c>
      <c r="H444" s="153">
        <f t="shared" si="30"/>
        <v>1000000</v>
      </c>
      <c r="J444" s="158">
        <f>IFERROR(INDEX(単価!D$3:G$16,MATCH(D444,単価!B$3:B$16,0),1+((I444&gt;29)+(I444&gt;59)+(I444&gt;89))*INDEX(単価!A:A,MATCH(D444,単価!B:B,0))),0)</f>
        <v>50000</v>
      </c>
      <c r="K444" s="153" t="str">
        <f>IFERROR(INDEX(単価!C:C,MATCH(D444,単価!B:B,0))&amp;IF(INDEX(単価!A:A,MATCH(D444,単価!B:B,0))=1,"（"&amp;INDEX(単価!D$2:G$2,1,1+(I444&gt;29)+(I444&gt;59)+(I444&gt;89))&amp;"）",""),D444)</f>
        <v>共同生活援助</v>
      </c>
      <c r="L444" s="2">
        <f t="shared" ca="1" si="31"/>
        <v>4531</v>
      </c>
      <c r="M444" s="14">
        <f>IF(OR(ISERROR(FIND(DBCS(検索!C$3),DBCS(B444))),検索!C$3=""),0,1)</f>
        <v>0</v>
      </c>
      <c r="N444" s="15">
        <f>IF(OR(ISERROR(FIND(DBCS(検索!D$3),DBCS(C444))),検索!D$3=""),0,1)</f>
        <v>0</v>
      </c>
      <c r="O444" s="15">
        <f>IF(OR(ISERROR(FIND(検索!E$3,D444)),検索!E$3=""),0,1)</f>
        <v>0</v>
      </c>
      <c r="P444" s="13">
        <f>IF(OR(ISERROR(FIND(検索!F$3,E444)),検索!F$3=""),0,1)</f>
        <v>0</v>
      </c>
      <c r="Q444" s="13">
        <f>IF(OR(ISERROR(FIND(検索!G$3,F444)),検索!G$3=""),0,1)</f>
        <v>0</v>
      </c>
      <c r="R444" s="13">
        <f>IF(OR(検索!J$3="00000",M444&amp;N444&amp;O444&amp;P444&amp;Q444&lt;&gt;検索!J$3),0,1)</f>
        <v>0</v>
      </c>
      <c r="S444" s="13">
        <f t="shared" si="35"/>
        <v>0</v>
      </c>
      <c r="T444" s="14">
        <f>IF(OR(ISERROR(FIND(DBCS(検索!C$5),DBCS(B444))),検索!C$5=""),0,1)</f>
        <v>0</v>
      </c>
      <c r="U444" s="15">
        <f>IF(OR(ISERROR(FIND(DBCS(検索!D$5),DBCS(C444))),検索!D$5=""),0,1)</f>
        <v>0</v>
      </c>
      <c r="V444" s="15">
        <f>IF(OR(ISERROR(FIND(検索!E$5,D444)),検索!E$5=""),0,1)</f>
        <v>0</v>
      </c>
      <c r="W444" s="15">
        <f>IF(OR(ISERROR(FIND(検索!F$5,E444)),検索!F$5=""),0,1)</f>
        <v>0</v>
      </c>
      <c r="X444" s="15">
        <f>IF(OR(ISERROR(FIND(検索!G$5,F444)),検索!G$5=""),0,1)</f>
        <v>0</v>
      </c>
      <c r="Y444" s="13">
        <f>IF(OR(検索!J$5="00000",T444&amp;U444&amp;V444&amp;W444&amp;X444&lt;&gt;検索!J$5),0,1)</f>
        <v>0</v>
      </c>
      <c r="Z444" s="16">
        <f t="shared" si="36"/>
        <v>0</v>
      </c>
      <c r="AA444" s="13">
        <f>IF(OR(ISERROR(FIND(DBCS(検索!C$7),DBCS(B444))),検索!C$7=""),0,1)</f>
        <v>0</v>
      </c>
      <c r="AB444" s="13">
        <f>IF(OR(ISERROR(FIND(DBCS(検索!D$7),DBCS(C444))),検索!D$7=""),0,1)</f>
        <v>0</v>
      </c>
      <c r="AC444" s="13">
        <f>IF(OR(ISERROR(FIND(検索!E$7,D444)),検索!E$7=""),0,1)</f>
        <v>0</v>
      </c>
      <c r="AD444" s="13">
        <f>IF(OR(ISERROR(FIND(検索!F$7,E444)),検索!F$7=""),0,1)</f>
        <v>0</v>
      </c>
      <c r="AE444" s="13">
        <f>IF(OR(ISERROR(FIND(検索!G$7,F444)),検索!G$7=""),0,1)</f>
        <v>0</v>
      </c>
      <c r="AF444" s="15">
        <f>IF(OR(検索!J$7="00000",AA444&amp;AB444&amp;AC444&amp;AD444&amp;AE444&lt;&gt;検索!J$7),0,1)</f>
        <v>0</v>
      </c>
      <c r="AG444" s="16">
        <f t="shared" si="37"/>
        <v>0</v>
      </c>
      <c r="AH444" s="13">
        <f>IF(検索!K$3=0,R444,S444)</f>
        <v>0</v>
      </c>
      <c r="AI444" s="13">
        <f>IF(検索!K$5=0,Y444,Z444)</f>
        <v>0</v>
      </c>
      <c r="AJ444" s="13">
        <f>IF(検索!K$7=0,AF444,AG444)</f>
        <v>0</v>
      </c>
      <c r="AK444" s="20">
        <f>IF(IF(検索!J$5="00000",AH444,IF(検索!K$4=0,AH444+AI444,AH444*AI444)*IF(AND(検索!K$6=1,検索!J$7&lt;&gt;"00000"),AJ444,1)+IF(AND(検索!K$6=0,検索!J$7&lt;&gt;"00000"),AJ444,0))&gt;0,MAX($AK$2:AK443)+1,0)</f>
        <v>0</v>
      </c>
    </row>
    <row r="445" spans="1:37" ht="12.6" customHeight="1" x14ac:dyDescent="0.15">
      <c r="A445" s="9">
        <v>4587</v>
      </c>
      <c r="B445" s="2" t="s">
        <v>726</v>
      </c>
      <c r="C445" s="2" t="s">
        <v>1452</v>
      </c>
      <c r="D445" s="2" t="s">
        <v>1206</v>
      </c>
      <c r="E445" s="10" t="s">
        <v>85</v>
      </c>
      <c r="F445" s="11" t="s">
        <v>2302</v>
      </c>
      <c r="G445" s="2">
        <v>444</v>
      </c>
      <c r="H445" s="153">
        <f t="shared" si="30"/>
        <v>1000000</v>
      </c>
      <c r="J445" s="158">
        <f>IFERROR(INDEX(単価!D$3:G$16,MATCH(D445,単価!B$3:B$16,0),1+((I445&gt;29)+(I445&gt;59)+(I445&gt;89))*INDEX(単価!A:A,MATCH(D445,単価!B:B,0))),0)</f>
        <v>50000</v>
      </c>
      <c r="K445" s="153" t="str">
        <f>IFERROR(INDEX(単価!C:C,MATCH(D445,単価!B:B,0))&amp;IF(INDEX(単価!A:A,MATCH(D445,単価!B:B,0))=1,"（"&amp;INDEX(単価!D$2:G$2,1,1+(I445&gt;29)+(I445&gt;59)+(I445&gt;89))&amp;"）",""),D445)</f>
        <v>共同生活援助</v>
      </c>
      <c r="L445" s="2">
        <f t="shared" ca="1" si="31"/>
        <v>4540</v>
      </c>
      <c r="M445" s="14">
        <f>IF(OR(ISERROR(FIND(DBCS(検索!C$3),DBCS(B445))),検索!C$3=""),0,1)</f>
        <v>0</v>
      </c>
      <c r="N445" s="15">
        <f>IF(OR(ISERROR(FIND(DBCS(検索!D$3),DBCS(C445))),検索!D$3=""),0,1)</f>
        <v>0</v>
      </c>
      <c r="O445" s="15">
        <f>IF(OR(ISERROR(FIND(検索!E$3,D445)),検索!E$3=""),0,1)</f>
        <v>0</v>
      </c>
      <c r="P445" s="13">
        <f>IF(OR(ISERROR(FIND(検索!F$3,E445)),検索!F$3=""),0,1)</f>
        <v>0</v>
      </c>
      <c r="Q445" s="13">
        <f>IF(OR(ISERROR(FIND(検索!G$3,F445)),検索!G$3=""),0,1)</f>
        <v>0</v>
      </c>
      <c r="R445" s="13">
        <f>IF(OR(検索!J$3="00000",M445&amp;N445&amp;O445&amp;P445&amp;Q445&lt;&gt;検索!J$3),0,1)</f>
        <v>0</v>
      </c>
      <c r="S445" s="13">
        <f t="shared" si="35"/>
        <v>0</v>
      </c>
      <c r="T445" s="14">
        <f>IF(OR(ISERROR(FIND(DBCS(検索!C$5),DBCS(B445))),検索!C$5=""),0,1)</f>
        <v>0</v>
      </c>
      <c r="U445" s="15">
        <f>IF(OR(ISERROR(FIND(DBCS(検索!D$5),DBCS(C445))),検索!D$5=""),0,1)</f>
        <v>0</v>
      </c>
      <c r="V445" s="15">
        <f>IF(OR(ISERROR(FIND(検索!E$5,D445)),検索!E$5=""),0,1)</f>
        <v>0</v>
      </c>
      <c r="W445" s="15">
        <f>IF(OR(ISERROR(FIND(検索!F$5,E445)),検索!F$5=""),0,1)</f>
        <v>0</v>
      </c>
      <c r="X445" s="15">
        <f>IF(OR(ISERROR(FIND(検索!G$5,F445)),検索!G$5=""),0,1)</f>
        <v>0</v>
      </c>
      <c r="Y445" s="13">
        <f>IF(OR(検索!J$5="00000",T445&amp;U445&amp;V445&amp;W445&amp;X445&lt;&gt;検索!J$5),0,1)</f>
        <v>0</v>
      </c>
      <c r="Z445" s="16">
        <f t="shared" si="36"/>
        <v>0</v>
      </c>
      <c r="AA445" s="13">
        <f>IF(OR(ISERROR(FIND(DBCS(検索!C$7),DBCS(B445))),検索!C$7=""),0,1)</f>
        <v>0</v>
      </c>
      <c r="AB445" s="13">
        <f>IF(OR(ISERROR(FIND(DBCS(検索!D$7),DBCS(C445))),検索!D$7=""),0,1)</f>
        <v>0</v>
      </c>
      <c r="AC445" s="13">
        <f>IF(OR(ISERROR(FIND(検索!E$7,D445)),検索!E$7=""),0,1)</f>
        <v>0</v>
      </c>
      <c r="AD445" s="13">
        <f>IF(OR(ISERROR(FIND(検索!F$7,E445)),検索!F$7=""),0,1)</f>
        <v>0</v>
      </c>
      <c r="AE445" s="13">
        <f>IF(OR(ISERROR(FIND(検索!G$7,F445)),検索!G$7=""),0,1)</f>
        <v>0</v>
      </c>
      <c r="AF445" s="15">
        <f>IF(OR(検索!J$7="00000",AA445&amp;AB445&amp;AC445&amp;AD445&amp;AE445&lt;&gt;検索!J$7),0,1)</f>
        <v>0</v>
      </c>
      <c r="AG445" s="16">
        <f t="shared" si="37"/>
        <v>0</v>
      </c>
      <c r="AH445" s="13">
        <f>IF(検索!K$3=0,R445,S445)</f>
        <v>0</v>
      </c>
      <c r="AI445" s="13">
        <f>IF(検索!K$5=0,Y445,Z445)</f>
        <v>0</v>
      </c>
      <c r="AJ445" s="13">
        <f>IF(検索!K$7=0,AF445,AG445)</f>
        <v>0</v>
      </c>
      <c r="AK445" s="20">
        <f>IF(IF(検索!J$5="00000",AH445,IF(検索!K$4=0,AH445+AI445,AH445*AI445)*IF(AND(検索!K$6=1,検索!J$7&lt;&gt;"00000"),AJ445,1)+IF(AND(検索!K$6=0,検索!J$7&lt;&gt;"00000"),AJ445,0))&gt;0,MAX($AK$2:AK444)+1,0)</f>
        <v>0</v>
      </c>
    </row>
    <row r="446" spans="1:37" ht="12.6" customHeight="1" x14ac:dyDescent="0.15">
      <c r="A446" s="9">
        <v>4590</v>
      </c>
      <c r="B446" s="2" t="s">
        <v>726</v>
      </c>
      <c r="C446" s="2" t="s">
        <v>1453</v>
      </c>
      <c r="D446" s="2" t="s">
        <v>1206</v>
      </c>
      <c r="E446" s="10" t="s">
        <v>85</v>
      </c>
      <c r="F446" s="11" t="s">
        <v>2302</v>
      </c>
      <c r="G446" s="2">
        <v>445</v>
      </c>
      <c r="H446" s="153">
        <f t="shared" si="30"/>
        <v>1000000</v>
      </c>
      <c r="J446" s="158">
        <f>IFERROR(INDEX(単価!D$3:G$16,MATCH(D446,単価!B$3:B$16,0),1+((I446&gt;29)+(I446&gt;59)+(I446&gt;89))*INDEX(単価!A:A,MATCH(D446,単価!B:B,0))),0)</f>
        <v>50000</v>
      </c>
      <c r="K446" s="153" t="str">
        <f>IFERROR(INDEX(単価!C:C,MATCH(D446,単価!B:B,0))&amp;IF(INDEX(単価!A:A,MATCH(D446,単価!B:B,0))=1,"（"&amp;INDEX(単価!D$2:G$2,1,1+(I446&gt;29)+(I446&gt;59)+(I446&gt;89))&amp;"）",""),D446)</f>
        <v>共同生活援助</v>
      </c>
      <c r="L446" s="2">
        <f t="shared" ca="1" si="31"/>
        <v>4559</v>
      </c>
      <c r="M446" s="14">
        <f>IF(OR(ISERROR(FIND(DBCS(検索!C$3),DBCS(B446))),検索!C$3=""),0,1)</f>
        <v>0</v>
      </c>
      <c r="N446" s="15">
        <f>IF(OR(ISERROR(FIND(DBCS(検索!D$3),DBCS(C446))),検索!D$3=""),0,1)</f>
        <v>0</v>
      </c>
      <c r="O446" s="15">
        <f>IF(OR(ISERROR(FIND(検索!E$3,D446)),検索!E$3=""),0,1)</f>
        <v>0</v>
      </c>
      <c r="P446" s="13">
        <f>IF(OR(ISERROR(FIND(検索!F$3,E446)),検索!F$3=""),0,1)</f>
        <v>0</v>
      </c>
      <c r="Q446" s="13">
        <f>IF(OR(ISERROR(FIND(検索!G$3,F446)),検索!G$3=""),0,1)</f>
        <v>0</v>
      </c>
      <c r="R446" s="13">
        <f>IF(OR(検索!J$3="00000",M446&amp;N446&amp;O446&amp;P446&amp;Q446&lt;&gt;検索!J$3),0,1)</f>
        <v>0</v>
      </c>
      <c r="S446" s="13">
        <f t="shared" si="35"/>
        <v>0</v>
      </c>
      <c r="T446" s="14">
        <f>IF(OR(ISERROR(FIND(DBCS(検索!C$5),DBCS(B446))),検索!C$5=""),0,1)</f>
        <v>0</v>
      </c>
      <c r="U446" s="15">
        <f>IF(OR(ISERROR(FIND(DBCS(検索!D$5),DBCS(C446))),検索!D$5=""),0,1)</f>
        <v>0</v>
      </c>
      <c r="V446" s="15">
        <f>IF(OR(ISERROR(FIND(検索!E$5,D446)),検索!E$5=""),0,1)</f>
        <v>0</v>
      </c>
      <c r="W446" s="15">
        <f>IF(OR(ISERROR(FIND(検索!F$5,E446)),検索!F$5=""),0,1)</f>
        <v>0</v>
      </c>
      <c r="X446" s="15">
        <f>IF(OR(ISERROR(FIND(検索!G$5,F446)),検索!G$5=""),0,1)</f>
        <v>0</v>
      </c>
      <c r="Y446" s="13">
        <f>IF(OR(検索!J$5="00000",T446&amp;U446&amp;V446&amp;W446&amp;X446&lt;&gt;検索!J$5),0,1)</f>
        <v>0</v>
      </c>
      <c r="Z446" s="16">
        <f t="shared" si="36"/>
        <v>0</v>
      </c>
      <c r="AA446" s="13">
        <f>IF(OR(ISERROR(FIND(DBCS(検索!C$7),DBCS(B446))),検索!C$7=""),0,1)</f>
        <v>0</v>
      </c>
      <c r="AB446" s="13">
        <f>IF(OR(ISERROR(FIND(DBCS(検索!D$7),DBCS(C446))),検索!D$7=""),0,1)</f>
        <v>0</v>
      </c>
      <c r="AC446" s="13">
        <f>IF(OR(ISERROR(FIND(検索!E$7,D446)),検索!E$7=""),0,1)</f>
        <v>0</v>
      </c>
      <c r="AD446" s="13">
        <f>IF(OR(ISERROR(FIND(検索!F$7,E446)),検索!F$7=""),0,1)</f>
        <v>0</v>
      </c>
      <c r="AE446" s="13">
        <f>IF(OR(ISERROR(FIND(検索!G$7,F446)),検索!G$7=""),0,1)</f>
        <v>0</v>
      </c>
      <c r="AF446" s="15">
        <f>IF(OR(検索!J$7="00000",AA446&amp;AB446&amp;AC446&amp;AD446&amp;AE446&lt;&gt;検索!J$7),0,1)</f>
        <v>0</v>
      </c>
      <c r="AG446" s="16">
        <f t="shared" si="37"/>
        <v>0</v>
      </c>
      <c r="AH446" s="13">
        <f>IF(検索!K$3=0,R446,S446)</f>
        <v>0</v>
      </c>
      <c r="AI446" s="13">
        <f>IF(検索!K$5=0,Y446,Z446)</f>
        <v>0</v>
      </c>
      <c r="AJ446" s="13">
        <f>IF(検索!K$7=0,AF446,AG446)</f>
        <v>0</v>
      </c>
      <c r="AK446" s="20">
        <f>IF(IF(検索!J$5="00000",AH446,IF(検索!K$4=0,AH446+AI446,AH446*AI446)*IF(AND(検索!K$6=1,検索!J$7&lt;&gt;"00000"),AJ446,1)+IF(AND(検索!K$6=0,検索!J$7&lt;&gt;"00000"),AJ446,0))&gt;0,MAX($AK$2:AK445)+1,0)</f>
        <v>0</v>
      </c>
    </row>
    <row r="447" spans="1:37" ht="12.6" customHeight="1" x14ac:dyDescent="0.15">
      <c r="A447" s="9">
        <v>4602</v>
      </c>
      <c r="B447" s="2" t="s">
        <v>726</v>
      </c>
      <c r="C447" s="2" t="s">
        <v>1454</v>
      </c>
      <c r="D447" s="2" t="s">
        <v>1206</v>
      </c>
      <c r="E447" s="10" t="s">
        <v>85</v>
      </c>
      <c r="F447" s="11" t="s">
        <v>2302</v>
      </c>
      <c r="G447" s="2">
        <v>446</v>
      </c>
      <c r="H447" s="153">
        <f t="shared" si="30"/>
        <v>1000000</v>
      </c>
      <c r="J447" s="158">
        <f>IFERROR(INDEX(単価!D$3:G$16,MATCH(D447,単価!B$3:B$16,0),1+((I447&gt;29)+(I447&gt;59)+(I447&gt;89))*INDEX(単価!A:A,MATCH(D447,単価!B:B,0))),0)</f>
        <v>50000</v>
      </c>
      <c r="K447" s="153" t="str">
        <f>IFERROR(INDEX(単価!C:C,MATCH(D447,単価!B:B,0))&amp;IF(INDEX(単価!A:A,MATCH(D447,単価!B:B,0))=1,"（"&amp;INDEX(単価!D$2:G$2,1,1+(I447&gt;29)+(I447&gt;59)+(I447&gt;89))&amp;"）",""),D447)</f>
        <v>共同生活援助</v>
      </c>
      <c r="L447" s="2">
        <f t="shared" ca="1" si="31"/>
        <v>4568</v>
      </c>
      <c r="M447" s="14">
        <f>IF(OR(ISERROR(FIND(DBCS(検索!C$3),DBCS(B447))),検索!C$3=""),0,1)</f>
        <v>0</v>
      </c>
      <c r="N447" s="15">
        <f>IF(OR(ISERROR(FIND(DBCS(検索!D$3),DBCS(C447))),検索!D$3=""),0,1)</f>
        <v>0</v>
      </c>
      <c r="O447" s="15">
        <f>IF(OR(ISERROR(FIND(検索!E$3,D447)),検索!E$3=""),0,1)</f>
        <v>0</v>
      </c>
      <c r="P447" s="13">
        <f>IF(OR(ISERROR(FIND(検索!F$3,E447)),検索!F$3=""),0,1)</f>
        <v>0</v>
      </c>
      <c r="Q447" s="13">
        <f>IF(OR(ISERROR(FIND(検索!G$3,F447)),検索!G$3=""),0,1)</f>
        <v>0</v>
      </c>
      <c r="R447" s="13">
        <f>IF(OR(検索!J$3="00000",M447&amp;N447&amp;O447&amp;P447&amp;Q447&lt;&gt;検索!J$3),0,1)</f>
        <v>0</v>
      </c>
      <c r="S447" s="13">
        <f t="shared" si="35"/>
        <v>0</v>
      </c>
      <c r="T447" s="14">
        <f>IF(OR(ISERROR(FIND(DBCS(検索!C$5),DBCS(B447))),検索!C$5=""),0,1)</f>
        <v>0</v>
      </c>
      <c r="U447" s="15">
        <f>IF(OR(ISERROR(FIND(DBCS(検索!D$5),DBCS(C447))),検索!D$5=""),0,1)</f>
        <v>0</v>
      </c>
      <c r="V447" s="15">
        <f>IF(OR(ISERROR(FIND(検索!E$5,D447)),検索!E$5=""),0,1)</f>
        <v>0</v>
      </c>
      <c r="W447" s="15">
        <f>IF(OR(ISERROR(FIND(検索!F$5,E447)),検索!F$5=""),0,1)</f>
        <v>0</v>
      </c>
      <c r="X447" s="15">
        <f>IF(OR(ISERROR(FIND(検索!G$5,F447)),検索!G$5=""),0,1)</f>
        <v>0</v>
      </c>
      <c r="Y447" s="13">
        <f>IF(OR(検索!J$5="00000",T447&amp;U447&amp;V447&amp;W447&amp;X447&lt;&gt;検索!J$5),0,1)</f>
        <v>0</v>
      </c>
      <c r="Z447" s="16">
        <f t="shared" si="36"/>
        <v>0</v>
      </c>
      <c r="AA447" s="13">
        <f>IF(OR(ISERROR(FIND(DBCS(検索!C$7),DBCS(B447))),検索!C$7=""),0,1)</f>
        <v>0</v>
      </c>
      <c r="AB447" s="13">
        <f>IF(OR(ISERROR(FIND(DBCS(検索!D$7),DBCS(C447))),検索!D$7=""),0,1)</f>
        <v>0</v>
      </c>
      <c r="AC447" s="13">
        <f>IF(OR(ISERROR(FIND(検索!E$7,D447)),検索!E$7=""),0,1)</f>
        <v>0</v>
      </c>
      <c r="AD447" s="13">
        <f>IF(OR(ISERROR(FIND(検索!F$7,E447)),検索!F$7=""),0,1)</f>
        <v>0</v>
      </c>
      <c r="AE447" s="13">
        <f>IF(OR(ISERROR(FIND(検索!G$7,F447)),検索!G$7=""),0,1)</f>
        <v>0</v>
      </c>
      <c r="AF447" s="15">
        <f>IF(OR(検索!J$7="00000",AA447&amp;AB447&amp;AC447&amp;AD447&amp;AE447&lt;&gt;検索!J$7),0,1)</f>
        <v>0</v>
      </c>
      <c r="AG447" s="16">
        <f t="shared" si="37"/>
        <v>0</v>
      </c>
      <c r="AH447" s="13">
        <f>IF(検索!K$3=0,R447,S447)</f>
        <v>0</v>
      </c>
      <c r="AI447" s="13">
        <f>IF(検索!K$5=0,Y447,Z447)</f>
        <v>0</v>
      </c>
      <c r="AJ447" s="13">
        <f>IF(検索!K$7=0,AF447,AG447)</f>
        <v>0</v>
      </c>
      <c r="AK447" s="20">
        <f>IF(IF(検索!J$5="00000",AH447,IF(検索!K$4=0,AH447+AI447,AH447*AI447)*IF(AND(検索!K$6=1,検索!J$7&lt;&gt;"00000"),AJ447,1)+IF(AND(検索!K$6=0,検索!J$7&lt;&gt;"00000"),AJ447,0))&gt;0,MAX($AK$2:AK446)+1,0)</f>
        <v>0</v>
      </c>
    </row>
    <row r="448" spans="1:37" ht="12.6" customHeight="1" x14ac:dyDescent="0.15">
      <c r="A448" s="9">
        <v>4611</v>
      </c>
      <c r="B448" s="2" t="s">
        <v>726</v>
      </c>
      <c r="C448" s="2" t="s">
        <v>1455</v>
      </c>
      <c r="D448" s="2" t="s">
        <v>1206</v>
      </c>
      <c r="E448" s="10" t="s">
        <v>85</v>
      </c>
      <c r="F448" s="11" t="s">
        <v>2302</v>
      </c>
      <c r="G448" s="2">
        <v>447</v>
      </c>
      <c r="H448" s="153">
        <f t="shared" si="30"/>
        <v>1000000</v>
      </c>
      <c r="J448" s="158">
        <f>IFERROR(INDEX(単価!D$3:G$16,MATCH(D448,単価!B$3:B$16,0),1+((I448&gt;29)+(I448&gt;59)+(I448&gt;89))*INDEX(単価!A:A,MATCH(D448,単価!B:B,0))),0)</f>
        <v>50000</v>
      </c>
      <c r="K448" s="153" t="str">
        <f>IFERROR(INDEX(単価!C:C,MATCH(D448,単価!B:B,0))&amp;IF(INDEX(単価!A:A,MATCH(D448,単価!B:B,0))=1,"（"&amp;INDEX(単価!D$2:G$2,1,1+(I448&gt;29)+(I448&gt;59)+(I448&gt;89))&amp;"）",""),D448)</f>
        <v>共同生活援助</v>
      </c>
      <c r="L448" s="2">
        <f t="shared" ca="1" si="31"/>
        <v>4576</v>
      </c>
      <c r="M448" s="14">
        <f>IF(OR(ISERROR(FIND(DBCS(検索!C$3),DBCS(B448))),検索!C$3=""),0,1)</f>
        <v>0</v>
      </c>
      <c r="N448" s="15">
        <f>IF(OR(ISERROR(FIND(DBCS(検索!D$3),DBCS(C448))),検索!D$3=""),0,1)</f>
        <v>0</v>
      </c>
      <c r="O448" s="15">
        <f>IF(OR(ISERROR(FIND(検索!E$3,D448)),検索!E$3=""),0,1)</f>
        <v>0</v>
      </c>
      <c r="P448" s="13">
        <f>IF(OR(ISERROR(FIND(検索!F$3,E448)),検索!F$3=""),0,1)</f>
        <v>0</v>
      </c>
      <c r="Q448" s="13">
        <f>IF(OR(ISERROR(FIND(検索!G$3,F448)),検索!G$3=""),0,1)</f>
        <v>0</v>
      </c>
      <c r="R448" s="13">
        <f>IF(OR(検索!J$3="00000",M448&amp;N448&amp;O448&amp;P448&amp;Q448&lt;&gt;検索!J$3),0,1)</f>
        <v>0</v>
      </c>
      <c r="S448" s="13">
        <f t="shared" si="35"/>
        <v>0</v>
      </c>
      <c r="T448" s="14">
        <f>IF(OR(ISERROR(FIND(DBCS(検索!C$5),DBCS(B448))),検索!C$5=""),0,1)</f>
        <v>0</v>
      </c>
      <c r="U448" s="15">
        <f>IF(OR(ISERROR(FIND(DBCS(検索!D$5),DBCS(C448))),検索!D$5=""),0,1)</f>
        <v>0</v>
      </c>
      <c r="V448" s="15">
        <f>IF(OR(ISERROR(FIND(検索!E$5,D448)),検索!E$5=""),0,1)</f>
        <v>0</v>
      </c>
      <c r="W448" s="15">
        <f>IF(OR(ISERROR(FIND(検索!F$5,E448)),検索!F$5=""),0,1)</f>
        <v>0</v>
      </c>
      <c r="X448" s="15">
        <f>IF(OR(ISERROR(FIND(検索!G$5,F448)),検索!G$5=""),0,1)</f>
        <v>0</v>
      </c>
      <c r="Y448" s="13">
        <f>IF(OR(検索!J$5="00000",T448&amp;U448&amp;V448&amp;W448&amp;X448&lt;&gt;検索!J$5),0,1)</f>
        <v>0</v>
      </c>
      <c r="Z448" s="16">
        <f t="shared" si="36"/>
        <v>0</v>
      </c>
      <c r="AA448" s="13">
        <f>IF(OR(ISERROR(FIND(DBCS(検索!C$7),DBCS(B448))),検索!C$7=""),0,1)</f>
        <v>0</v>
      </c>
      <c r="AB448" s="13">
        <f>IF(OR(ISERROR(FIND(DBCS(検索!D$7),DBCS(C448))),検索!D$7=""),0,1)</f>
        <v>0</v>
      </c>
      <c r="AC448" s="13">
        <f>IF(OR(ISERROR(FIND(検索!E$7,D448)),検索!E$7=""),0,1)</f>
        <v>0</v>
      </c>
      <c r="AD448" s="13">
        <f>IF(OR(ISERROR(FIND(検索!F$7,E448)),検索!F$7=""),0,1)</f>
        <v>0</v>
      </c>
      <c r="AE448" s="13">
        <f>IF(OR(ISERROR(FIND(検索!G$7,F448)),検索!G$7=""),0,1)</f>
        <v>0</v>
      </c>
      <c r="AF448" s="15">
        <f>IF(OR(検索!J$7="00000",AA448&amp;AB448&amp;AC448&amp;AD448&amp;AE448&lt;&gt;検索!J$7),0,1)</f>
        <v>0</v>
      </c>
      <c r="AG448" s="16">
        <f t="shared" si="37"/>
        <v>0</v>
      </c>
      <c r="AH448" s="13">
        <f>IF(検索!K$3=0,R448,S448)</f>
        <v>0</v>
      </c>
      <c r="AI448" s="13">
        <f>IF(検索!K$5=0,Y448,Z448)</f>
        <v>0</v>
      </c>
      <c r="AJ448" s="13">
        <f>IF(検索!K$7=0,AF448,AG448)</f>
        <v>0</v>
      </c>
      <c r="AK448" s="20">
        <f>IF(IF(検索!J$5="00000",AH448,IF(検索!K$4=0,AH448+AI448,AH448*AI448)*IF(AND(検索!K$6=1,検索!J$7&lt;&gt;"00000"),AJ448,1)+IF(AND(検索!K$6=0,検索!J$7&lt;&gt;"00000"),AJ448,0))&gt;0,MAX($AK$2:AK447)+1,0)</f>
        <v>0</v>
      </c>
    </row>
    <row r="449" spans="1:37" ht="12.6" customHeight="1" x14ac:dyDescent="0.15">
      <c r="A449" s="9">
        <v>4620</v>
      </c>
      <c r="B449" s="2" t="s">
        <v>726</v>
      </c>
      <c r="C449" s="2" t="s">
        <v>1456</v>
      </c>
      <c r="D449" s="2" t="s">
        <v>1206</v>
      </c>
      <c r="E449" s="10" t="s">
        <v>85</v>
      </c>
      <c r="F449" s="11" t="s">
        <v>2302</v>
      </c>
      <c r="G449" s="2">
        <v>448</v>
      </c>
      <c r="H449" s="153">
        <f t="shared" si="30"/>
        <v>1000000</v>
      </c>
      <c r="J449" s="158">
        <f>IFERROR(INDEX(単価!D$3:G$16,MATCH(D449,単価!B$3:B$16,0),1+((I449&gt;29)+(I449&gt;59)+(I449&gt;89))*INDEX(単価!A:A,MATCH(D449,単価!B:B,0))),0)</f>
        <v>50000</v>
      </c>
      <c r="K449" s="153" t="str">
        <f>IFERROR(INDEX(単価!C:C,MATCH(D449,単価!B:B,0))&amp;IF(INDEX(単価!A:A,MATCH(D449,単価!B:B,0))=1,"（"&amp;INDEX(単価!D$2:G$2,1,1+(I449&gt;29)+(I449&gt;59)+(I449&gt;89))&amp;"）",""),D449)</f>
        <v>共同生活援助</v>
      </c>
      <c r="L449" s="2">
        <f t="shared" ca="1" si="31"/>
        <v>4581</v>
      </c>
      <c r="M449" s="14">
        <f>IF(OR(ISERROR(FIND(DBCS(検索!C$3),DBCS(B449))),検索!C$3=""),0,1)</f>
        <v>0</v>
      </c>
      <c r="N449" s="15">
        <f>IF(OR(ISERROR(FIND(DBCS(検索!D$3),DBCS(C449))),検索!D$3=""),0,1)</f>
        <v>0</v>
      </c>
      <c r="O449" s="15">
        <f>IF(OR(ISERROR(FIND(検索!E$3,D449)),検索!E$3=""),0,1)</f>
        <v>0</v>
      </c>
      <c r="P449" s="13">
        <f>IF(OR(ISERROR(FIND(検索!F$3,E449)),検索!F$3=""),0,1)</f>
        <v>0</v>
      </c>
      <c r="Q449" s="13">
        <f>IF(OR(ISERROR(FIND(検索!G$3,F449)),検索!G$3=""),0,1)</f>
        <v>0</v>
      </c>
      <c r="R449" s="13">
        <f>IF(OR(検索!J$3="00000",M449&amp;N449&amp;O449&amp;P449&amp;Q449&lt;&gt;検索!J$3),0,1)</f>
        <v>0</v>
      </c>
      <c r="S449" s="13">
        <f t="shared" si="35"/>
        <v>0</v>
      </c>
      <c r="T449" s="14">
        <f>IF(OR(ISERROR(FIND(DBCS(検索!C$5),DBCS(B449))),検索!C$5=""),0,1)</f>
        <v>0</v>
      </c>
      <c r="U449" s="15">
        <f>IF(OR(ISERROR(FIND(DBCS(検索!D$5),DBCS(C449))),検索!D$5=""),0,1)</f>
        <v>0</v>
      </c>
      <c r="V449" s="15">
        <f>IF(OR(ISERROR(FIND(検索!E$5,D449)),検索!E$5=""),0,1)</f>
        <v>0</v>
      </c>
      <c r="W449" s="15">
        <f>IF(OR(ISERROR(FIND(検索!F$5,E449)),検索!F$5=""),0,1)</f>
        <v>0</v>
      </c>
      <c r="X449" s="15">
        <f>IF(OR(ISERROR(FIND(検索!G$5,F449)),検索!G$5=""),0,1)</f>
        <v>0</v>
      </c>
      <c r="Y449" s="13">
        <f>IF(OR(検索!J$5="00000",T449&amp;U449&amp;V449&amp;W449&amp;X449&lt;&gt;検索!J$5),0,1)</f>
        <v>0</v>
      </c>
      <c r="Z449" s="16">
        <f t="shared" si="36"/>
        <v>0</v>
      </c>
      <c r="AA449" s="13">
        <f>IF(OR(ISERROR(FIND(DBCS(検索!C$7),DBCS(B449))),検索!C$7=""),0,1)</f>
        <v>0</v>
      </c>
      <c r="AB449" s="13">
        <f>IF(OR(ISERROR(FIND(DBCS(検索!D$7),DBCS(C449))),検索!D$7=""),0,1)</f>
        <v>0</v>
      </c>
      <c r="AC449" s="13">
        <f>IF(OR(ISERROR(FIND(検索!E$7,D449)),検索!E$7=""),0,1)</f>
        <v>0</v>
      </c>
      <c r="AD449" s="13">
        <f>IF(OR(ISERROR(FIND(検索!F$7,E449)),検索!F$7=""),0,1)</f>
        <v>0</v>
      </c>
      <c r="AE449" s="13">
        <f>IF(OR(ISERROR(FIND(検索!G$7,F449)),検索!G$7=""),0,1)</f>
        <v>0</v>
      </c>
      <c r="AF449" s="15">
        <f>IF(OR(検索!J$7="00000",AA449&amp;AB449&amp;AC449&amp;AD449&amp;AE449&lt;&gt;検索!J$7),0,1)</f>
        <v>0</v>
      </c>
      <c r="AG449" s="16">
        <f t="shared" si="37"/>
        <v>0</v>
      </c>
      <c r="AH449" s="13">
        <f>IF(検索!K$3=0,R449,S449)</f>
        <v>0</v>
      </c>
      <c r="AI449" s="13">
        <f>IF(検索!K$5=0,Y449,Z449)</f>
        <v>0</v>
      </c>
      <c r="AJ449" s="13">
        <f>IF(検索!K$7=0,AF449,AG449)</f>
        <v>0</v>
      </c>
      <c r="AK449" s="20">
        <f>IF(IF(検索!J$5="00000",AH449,IF(検索!K$4=0,AH449+AI449,AH449*AI449)*IF(AND(検索!K$6=1,検索!J$7&lt;&gt;"00000"),AJ449,1)+IF(AND(検索!K$6=0,検索!J$7&lt;&gt;"00000"),AJ449,0))&gt;0,MAX($AK$2:AK448)+1,0)</f>
        <v>0</v>
      </c>
    </row>
    <row r="450" spans="1:37" ht="12.6" customHeight="1" x14ac:dyDescent="0.15">
      <c r="A450" s="9">
        <v>4634</v>
      </c>
      <c r="B450" s="2" t="s">
        <v>1457</v>
      </c>
      <c r="C450" s="2" t="s">
        <v>1458</v>
      </c>
      <c r="D450" s="2" t="s">
        <v>1206</v>
      </c>
      <c r="E450" s="10" t="s">
        <v>83</v>
      </c>
      <c r="F450" s="11" t="s">
        <v>2319</v>
      </c>
      <c r="G450" s="2">
        <v>449</v>
      </c>
      <c r="H450" s="153">
        <f t="shared" ref="H450:H513" si="38">SUMIF(B$2:B$1177,B450,J$2:J$1177)</f>
        <v>100000</v>
      </c>
      <c r="J450" s="158">
        <f>IFERROR(INDEX(単価!D$3:G$16,MATCH(D450,単価!B$3:B$16,0),1+((I450&gt;29)+(I450&gt;59)+(I450&gt;89))*INDEX(単価!A:A,MATCH(D450,単価!B:B,0))),0)</f>
        <v>50000</v>
      </c>
      <c r="K450" s="153" t="str">
        <f>IFERROR(INDEX(単価!C:C,MATCH(D450,単価!B:B,0))&amp;IF(INDEX(単価!A:A,MATCH(D450,単価!B:B,0))=1,"（"&amp;INDEX(単価!D$2:G$2,1,1+(I450&gt;29)+(I450&gt;59)+(I450&gt;89))&amp;"）",""),D450)</f>
        <v>共同生活援助</v>
      </c>
      <c r="L450" s="2">
        <f t="shared" ca="1" si="31"/>
        <v>4593</v>
      </c>
      <c r="M450" s="14">
        <f>IF(OR(ISERROR(FIND(DBCS(検索!C$3),DBCS(B450))),検索!C$3=""),0,1)</f>
        <v>0</v>
      </c>
      <c r="N450" s="15">
        <f>IF(OR(ISERROR(FIND(DBCS(検索!D$3),DBCS(C450))),検索!D$3=""),0,1)</f>
        <v>0</v>
      </c>
      <c r="O450" s="15">
        <f>IF(OR(ISERROR(FIND(検索!E$3,D450)),検索!E$3=""),0,1)</f>
        <v>0</v>
      </c>
      <c r="P450" s="13">
        <f>IF(OR(ISERROR(FIND(検索!F$3,E450)),検索!F$3=""),0,1)</f>
        <v>0</v>
      </c>
      <c r="Q450" s="13">
        <f>IF(OR(ISERROR(FIND(検索!G$3,F450)),検索!G$3=""),0,1)</f>
        <v>0</v>
      </c>
      <c r="R450" s="13">
        <f>IF(OR(検索!J$3="00000",M450&amp;N450&amp;O450&amp;P450&amp;Q450&lt;&gt;検索!J$3),0,1)</f>
        <v>0</v>
      </c>
      <c r="S450" s="13">
        <f t="shared" si="35"/>
        <v>0</v>
      </c>
      <c r="T450" s="14">
        <f>IF(OR(ISERROR(FIND(DBCS(検索!C$5),DBCS(B450))),検索!C$5=""),0,1)</f>
        <v>0</v>
      </c>
      <c r="U450" s="15">
        <f>IF(OR(ISERROR(FIND(DBCS(検索!D$5),DBCS(C450))),検索!D$5=""),0,1)</f>
        <v>0</v>
      </c>
      <c r="V450" s="15">
        <f>IF(OR(ISERROR(FIND(検索!E$5,D450)),検索!E$5=""),0,1)</f>
        <v>0</v>
      </c>
      <c r="W450" s="15">
        <f>IF(OR(ISERROR(FIND(検索!F$5,E450)),検索!F$5=""),0,1)</f>
        <v>0</v>
      </c>
      <c r="X450" s="15">
        <f>IF(OR(ISERROR(FIND(検索!G$5,F450)),検索!G$5=""),0,1)</f>
        <v>0</v>
      </c>
      <c r="Y450" s="13">
        <f>IF(OR(検索!J$5="00000",T450&amp;U450&amp;V450&amp;W450&amp;X450&lt;&gt;検索!J$5),0,1)</f>
        <v>0</v>
      </c>
      <c r="Z450" s="16">
        <f t="shared" si="36"/>
        <v>0</v>
      </c>
      <c r="AA450" s="13">
        <f>IF(OR(ISERROR(FIND(DBCS(検索!C$7),DBCS(B450))),検索!C$7=""),0,1)</f>
        <v>0</v>
      </c>
      <c r="AB450" s="13">
        <f>IF(OR(ISERROR(FIND(DBCS(検索!D$7),DBCS(C450))),検索!D$7=""),0,1)</f>
        <v>0</v>
      </c>
      <c r="AC450" s="13">
        <f>IF(OR(ISERROR(FIND(検索!E$7,D450)),検索!E$7=""),0,1)</f>
        <v>0</v>
      </c>
      <c r="AD450" s="13">
        <f>IF(OR(ISERROR(FIND(検索!F$7,E450)),検索!F$7=""),0,1)</f>
        <v>0</v>
      </c>
      <c r="AE450" s="13">
        <f>IF(OR(ISERROR(FIND(検索!G$7,F450)),検索!G$7=""),0,1)</f>
        <v>0</v>
      </c>
      <c r="AF450" s="15">
        <f>IF(OR(検索!J$7="00000",AA450&amp;AB450&amp;AC450&amp;AD450&amp;AE450&lt;&gt;検索!J$7),0,1)</f>
        <v>0</v>
      </c>
      <c r="AG450" s="16">
        <f t="shared" si="37"/>
        <v>0</v>
      </c>
      <c r="AH450" s="13">
        <f>IF(検索!K$3=0,R450,S450)</f>
        <v>0</v>
      </c>
      <c r="AI450" s="13">
        <f>IF(検索!K$5=0,Y450,Z450)</f>
        <v>0</v>
      </c>
      <c r="AJ450" s="13">
        <f>IF(検索!K$7=0,AF450,AG450)</f>
        <v>0</v>
      </c>
      <c r="AK450" s="20">
        <f>IF(IF(検索!J$5="00000",AH450,IF(検索!K$4=0,AH450+AI450,AH450*AI450)*IF(AND(検索!K$6=1,検索!J$7&lt;&gt;"00000"),AJ450,1)+IF(AND(検索!K$6=0,検索!J$7&lt;&gt;"00000"),AJ450,0))&gt;0,MAX($AK$2:AK449)+1,0)</f>
        <v>0</v>
      </c>
    </row>
    <row r="451" spans="1:37" ht="12.6" customHeight="1" x14ac:dyDescent="0.15">
      <c r="A451" s="9">
        <v>4668</v>
      </c>
      <c r="B451" s="2" t="s">
        <v>1457</v>
      </c>
      <c r="C451" s="2" t="s">
        <v>1459</v>
      </c>
      <c r="D451" s="2" t="s">
        <v>1206</v>
      </c>
      <c r="E451" s="10" t="s">
        <v>83</v>
      </c>
      <c r="F451" s="11" t="s">
        <v>2319</v>
      </c>
      <c r="G451" s="2">
        <v>450</v>
      </c>
      <c r="H451" s="153">
        <f t="shared" si="38"/>
        <v>100000</v>
      </c>
      <c r="J451" s="158">
        <f>IFERROR(INDEX(単価!D$3:G$16,MATCH(D451,単価!B$3:B$16,0),1+((I451&gt;29)+(I451&gt;59)+(I451&gt;89))*INDEX(単価!A:A,MATCH(D451,単価!B:B,0))),0)</f>
        <v>50000</v>
      </c>
      <c r="K451" s="153" t="str">
        <f>IFERROR(INDEX(単価!C:C,MATCH(D451,単価!B:B,0))&amp;IF(INDEX(単価!A:A,MATCH(D451,単価!B:B,0))=1,"（"&amp;INDEX(単価!D$2:G$2,1,1+(I451&gt;29)+(I451&gt;59)+(I451&gt;89))&amp;"）",""),D451)</f>
        <v>共同生活援助</v>
      </c>
      <c r="L451" s="2">
        <f t="shared" ref="L451:L514" ca="1" si="39">(G451+10)*10+INT(RAND()*10)</f>
        <v>4604</v>
      </c>
      <c r="M451" s="14">
        <f>IF(OR(ISERROR(FIND(DBCS(検索!C$3),DBCS(B451))),検索!C$3=""),0,1)</f>
        <v>0</v>
      </c>
      <c r="N451" s="15">
        <f>IF(OR(ISERROR(FIND(DBCS(検索!D$3),DBCS(C451))),検索!D$3=""),0,1)</f>
        <v>0</v>
      </c>
      <c r="O451" s="15">
        <f>IF(OR(ISERROR(FIND(検索!E$3,D451)),検索!E$3=""),0,1)</f>
        <v>0</v>
      </c>
      <c r="P451" s="13">
        <f>IF(OR(ISERROR(FIND(検索!F$3,E451)),検索!F$3=""),0,1)</f>
        <v>0</v>
      </c>
      <c r="Q451" s="13">
        <f>IF(OR(ISERROR(FIND(検索!G$3,F451)),検索!G$3=""),0,1)</f>
        <v>0</v>
      </c>
      <c r="R451" s="13">
        <f>IF(OR(検索!J$3="00000",M451&amp;N451&amp;O451&amp;P451&amp;Q451&lt;&gt;検索!J$3),0,1)</f>
        <v>0</v>
      </c>
      <c r="S451" s="13">
        <f t="shared" si="35"/>
        <v>0</v>
      </c>
      <c r="T451" s="14">
        <f>IF(OR(ISERROR(FIND(DBCS(検索!C$5),DBCS(B451))),検索!C$5=""),0,1)</f>
        <v>0</v>
      </c>
      <c r="U451" s="15">
        <f>IF(OR(ISERROR(FIND(DBCS(検索!D$5),DBCS(C451))),検索!D$5=""),0,1)</f>
        <v>0</v>
      </c>
      <c r="V451" s="15">
        <f>IF(OR(ISERROR(FIND(検索!E$5,D451)),検索!E$5=""),0,1)</f>
        <v>0</v>
      </c>
      <c r="W451" s="15">
        <f>IF(OR(ISERROR(FIND(検索!F$5,E451)),検索!F$5=""),0,1)</f>
        <v>0</v>
      </c>
      <c r="X451" s="15">
        <f>IF(OR(ISERROR(FIND(検索!G$5,F451)),検索!G$5=""),0,1)</f>
        <v>0</v>
      </c>
      <c r="Y451" s="13">
        <f>IF(OR(検索!J$5="00000",T451&amp;U451&amp;V451&amp;W451&amp;X451&lt;&gt;検索!J$5),0,1)</f>
        <v>0</v>
      </c>
      <c r="Z451" s="16">
        <f t="shared" si="36"/>
        <v>0</v>
      </c>
      <c r="AA451" s="13">
        <f>IF(OR(ISERROR(FIND(DBCS(検索!C$7),DBCS(B451))),検索!C$7=""),0,1)</f>
        <v>0</v>
      </c>
      <c r="AB451" s="13">
        <f>IF(OR(ISERROR(FIND(DBCS(検索!D$7),DBCS(C451))),検索!D$7=""),0,1)</f>
        <v>0</v>
      </c>
      <c r="AC451" s="13">
        <f>IF(OR(ISERROR(FIND(検索!E$7,D451)),検索!E$7=""),0,1)</f>
        <v>0</v>
      </c>
      <c r="AD451" s="13">
        <f>IF(OR(ISERROR(FIND(検索!F$7,E451)),検索!F$7=""),0,1)</f>
        <v>0</v>
      </c>
      <c r="AE451" s="13">
        <f>IF(OR(ISERROR(FIND(検索!G$7,F451)),検索!G$7=""),0,1)</f>
        <v>0</v>
      </c>
      <c r="AF451" s="15">
        <f>IF(OR(検索!J$7="00000",AA451&amp;AB451&amp;AC451&amp;AD451&amp;AE451&lt;&gt;検索!J$7),0,1)</f>
        <v>0</v>
      </c>
      <c r="AG451" s="16">
        <f t="shared" si="37"/>
        <v>0</v>
      </c>
      <c r="AH451" s="13">
        <f>IF(検索!K$3=0,R451,S451)</f>
        <v>0</v>
      </c>
      <c r="AI451" s="13">
        <f>IF(検索!K$5=0,Y451,Z451)</f>
        <v>0</v>
      </c>
      <c r="AJ451" s="13">
        <f>IF(検索!K$7=0,AF451,AG451)</f>
        <v>0</v>
      </c>
      <c r="AK451" s="20">
        <f>IF(IF(検索!J$5="00000",AH451,IF(検索!K$4=0,AH451+AI451,AH451*AI451)*IF(AND(検索!K$6=1,検索!J$7&lt;&gt;"00000"),AJ451,1)+IF(AND(検索!K$6=0,検索!J$7&lt;&gt;"00000"),AJ451,0))&gt;0,MAX($AK$2:AK450)+1,0)</f>
        <v>0</v>
      </c>
    </row>
    <row r="452" spans="1:37" ht="12.6" customHeight="1" x14ac:dyDescent="0.15">
      <c r="A452" s="9">
        <v>4682</v>
      </c>
      <c r="B452" s="2" t="s">
        <v>1399</v>
      </c>
      <c r="C452" s="2" t="s">
        <v>1461</v>
      </c>
      <c r="D452" s="2" t="s">
        <v>1206</v>
      </c>
      <c r="E452" s="10" t="s">
        <v>563</v>
      </c>
      <c r="F452" s="11" t="s">
        <v>2303</v>
      </c>
      <c r="G452" s="2">
        <v>451</v>
      </c>
      <c r="H452" s="153">
        <f t="shared" si="38"/>
        <v>1350000</v>
      </c>
      <c r="J452" s="158">
        <f>IFERROR(INDEX(単価!D$3:G$16,MATCH(D452,単価!B$3:B$16,0),1+((I452&gt;29)+(I452&gt;59)+(I452&gt;89))*INDEX(単価!A:A,MATCH(D452,単価!B:B,0))),0)</f>
        <v>50000</v>
      </c>
      <c r="K452" s="153" t="str">
        <f>IFERROR(INDEX(単価!C:C,MATCH(D452,単価!B:B,0))&amp;IF(INDEX(単価!A:A,MATCH(D452,単価!B:B,0))=1,"（"&amp;INDEX(単価!D$2:G$2,1,1+(I452&gt;29)+(I452&gt;59)+(I452&gt;89))&amp;"）",""),D452)</f>
        <v>共同生活援助</v>
      </c>
      <c r="L452" s="2">
        <f t="shared" ca="1" si="39"/>
        <v>4618</v>
      </c>
      <c r="M452" s="14">
        <f>IF(OR(ISERROR(FIND(DBCS(検索!C$3),DBCS(B452))),検索!C$3=""),0,1)</f>
        <v>0</v>
      </c>
      <c r="N452" s="15">
        <f>IF(OR(ISERROR(FIND(DBCS(検索!D$3),DBCS(C452))),検索!D$3=""),0,1)</f>
        <v>0</v>
      </c>
      <c r="O452" s="15">
        <f>IF(OR(ISERROR(FIND(検索!E$3,D452)),検索!E$3=""),0,1)</f>
        <v>0</v>
      </c>
      <c r="P452" s="13">
        <f>IF(OR(ISERROR(FIND(検索!F$3,E452)),検索!F$3=""),0,1)</f>
        <v>0</v>
      </c>
      <c r="Q452" s="13">
        <f>IF(OR(ISERROR(FIND(検索!G$3,F452)),検索!G$3=""),0,1)</f>
        <v>0</v>
      </c>
      <c r="R452" s="13">
        <f>IF(OR(検索!J$3="00000",M452&amp;N452&amp;O452&amp;P452&amp;Q452&lt;&gt;検索!J$3),0,1)</f>
        <v>0</v>
      </c>
      <c r="S452" s="13">
        <f t="shared" si="35"/>
        <v>0</v>
      </c>
      <c r="T452" s="14">
        <f>IF(OR(ISERROR(FIND(DBCS(検索!C$5),DBCS(B452))),検索!C$5=""),0,1)</f>
        <v>0</v>
      </c>
      <c r="U452" s="15">
        <f>IF(OR(ISERROR(FIND(DBCS(検索!D$5),DBCS(C452))),検索!D$5=""),0,1)</f>
        <v>0</v>
      </c>
      <c r="V452" s="15">
        <f>IF(OR(ISERROR(FIND(検索!E$5,D452)),検索!E$5=""),0,1)</f>
        <v>0</v>
      </c>
      <c r="W452" s="15">
        <f>IF(OR(ISERROR(FIND(検索!F$5,E452)),検索!F$5=""),0,1)</f>
        <v>0</v>
      </c>
      <c r="X452" s="15">
        <f>IF(OR(ISERROR(FIND(検索!G$5,F452)),検索!G$5=""),0,1)</f>
        <v>0</v>
      </c>
      <c r="Y452" s="13">
        <f>IF(OR(検索!J$5="00000",T452&amp;U452&amp;V452&amp;W452&amp;X452&lt;&gt;検索!J$5),0,1)</f>
        <v>0</v>
      </c>
      <c r="Z452" s="16">
        <f t="shared" si="36"/>
        <v>0</v>
      </c>
      <c r="AA452" s="13">
        <f>IF(OR(ISERROR(FIND(DBCS(検索!C$7),DBCS(B452))),検索!C$7=""),0,1)</f>
        <v>0</v>
      </c>
      <c r="AB452" s="13">
        <f>IF(OR(ISERROR(FIND(DBCS(検索!D$7),DBCS(C452))),検索!D$7=""),0,1)</f>
        <v>0</v>
      </c>
      <c r="AC452" s="13">
        <f>IF(OR(ISERROR(FIND(検索!E$7,D452)),検索!E$7=""),0,1)</f>
        <v>0</v>
      </c>
      <c r="AD452" s="13">
        <f>IF(OR(ISERROR(FIND(検索!F$7,E452)),検索!F$7=""),0,1)</f>
        <v>0</v>
      </c>
      <c r="AE452" s="13">
        <f>IF(OR(ISERROR(FIND(検索!G$7,F452)),検索!G$7=""),0,1)</f>
        <v>0</v>
      </c>
      <c r="AF452" s="15">
        <f>IF(OR(検索!J$7="00000",AA452&amp;AB452&amp;AC452&amp;AD452&amp;AE452&lt;&gt;検索!J$7),0,1)</f>
        <v>0</v>
      </c>
      <c r="AG452" s="16">
        <f t="shared" si="37"/>
        <v>0</v>
      </c>
      <c r="AH452" s="13">
        <f>IF(検索!K$3=0,R452,S452)</f>
        <v>0</v>
      </c>
      <c r="AI452" s="13">
        <f>IF(検索!K$5=0,Y452,Z452)</f>
        <v>0</v>
      </c>
      <c r="AJ452" s="13">
        <f>IF(検索!K$7=0,AF452,AG452)</f>
        <v>0</v>
      </c>
      <c r="AK452" s="20">
        <f>IF(IF(検索!J$5="00000",AH452,IF(検索!K$4=0,AH452+AI452,AH452*AI452)*IF(AND(検索!K$6=1,検索!J$7&lt;&gt;"00000"),AJ452,1)+IF(AND(検索!K$6=0,検索!J$7&lt;&gt;"00000"),AJ452,0))&gt;0,MAX($AK$2:AK451)+1,0)</f>
        <v>0</v>
      </c>
    </row>
    <row r="453" spans="1:37" ht="12.6" customHeight="1" x14ac:dyDescent="0.15">
      <c r="A453" s="9">
        <v>4690</v>
      </c>
      <c r="B453" s="2" t="s">
        <v>1462</v>
      </c>
      <c r="C453" s="2" t="s">
        <v>1463</v>
      </c>
      <c r="D453" s="2" t="s">
        <v>1206</v>
      </c>
      <c r="E453" s="10" t="s">
        <v>1238</v>
      </c>
      <c r="F453" s="11" t="s">
        <v>2255</v>
      </c>
      <c r="G453" s="2">
        <v>452</v>
      </c>
      <c r="H453" s="153">
        <f t="shared" si="38"/>
        <v>150000</v>
      </c>
      <c r="J453" s="158">
        <f>IFERROR(INDEX(単価!D$3:G$16,MATCH(D453,単価!B$3:B$16,0),1+((I453&gt;29)+(I453&gt;59)+(I453&gt;89))*INDEX(単価!A:A,MATCH(D453,単価!B:B,0))),0)</f>
        <v>50000</v>
      </c>
      <c r="K453" s="153" t="str">
        <f>IFERROR(INDEX(単価!C:C,MATCH(D453,単価!B:B,0))&amp;IF(INDEX(単価!A:A,MATCH(D453,単価!B:B,0))=1,"（"&amp;INDEX(単価!D$2:G$2,1,1+(I453&gt;29)+(I453&gt;59)+(I453&gt;89))&amp;"）",""),D453)</f>
        <v>共同生活援助</v>
      </c>
      <c r="L453" s="2">
        <f t="shared" ca="1" si="39"/>
        <v>4620</v>
      </c>
      <c r="M453" s="14">
        <f>IF(OR(ISERROR(FIND(DBCS(検索!C$3),DBCS(B453))),検索!C$3=""),0,1)</f>
        <v>0</v>
      </c>
      <c r="N453" s="15">
        <f>IF(OR(ISERROR(FIND(DBCS(検索!D$3),DBCS(C453))),検索!D$3=""),0,1)</f>
        <v>0</v>
      </c>
      <c r="O453" s="15">
        <f>IF(OR(ISERROR(FIND(検索!E$3,D453)),検索!E$3=""),0,1)</f>
        <v>0</v>
      </c>
      <c r="P453" s="13">
        <f>IF(OR(ISERROR(FIND(検索!F$3,E453)),検索!F$3=""),0,1)</f>
        <v>0</v>
      </c>
      <c r="Q453" s="13">
        <f>IF(OR(ISERROR(FIND(検索!G$3,F453)),検索!G$3=""),0,1)</f>
        <v>0</v>
      </c>
      <c r="R453" s="13">
        <f>IF(OR(検索!J$3="00000",M453&amp;N453&amp;O453&amp;P453&amp;Q453&lt;&gt;検索!J$3),0,1)</f>
        <v>0</v>
      </c>
      <c r="S453" s="13">
        <f t="shared" si="35"/>
        <v>0</v>
      </c>
      <c r="T453" s="14">
        <f>IF(OR(ISERROR(FIND(DBCS(検索!C$5),DBCS(B453))),検索!C$5=""),0,1)</f>
        <v>0</v>
      </c>
      <c r="U453" s="15">
        <f>IF(OR(ISERROR(FIND(DBCS(検索!D$5),DBCS(C453))),検索!D$5=""),0,1)</f>
        <v>0</v>
      </c>
      <c r="V453" s="15">
        <f>IF(OR(ISERROR(FIND(検索!E$5,D453)),検索!E$5=""),0,1)</f>
        <v>0</v>
      </c>
      <c r="W453" s="15">
        <f>IF(OR(ISERROR(FIND(検索!F$5,E453)),検索!F$5=""),0,1)</f>
        <v>0</v>
      </c>
      <c r="X453" s="15">
        <f>IF(OR(ISERROR(FIND(検索!G$5,F453)),検索!G$5=""),0,1)</f>
        <v>0</v>
      </c>
      <c r="Y453" s="13">
        <f>IF(OR(検索!J$5="00000",T453&amp;U453&amp;V453&amp;W453&amp;X453&lt;&gt;検索!J$5),0,1)</f>
        <v>0</v>
      </c>
      <c r="Z453" s="16">
        <f t="shared" si="36"/>
        <v>0</v>
      </c>
      <c r="AA453" s="13">
        <f>IF(OR(ISERROR(FIND(DBCS(検索!C$7),DBCS(B453))),検索!C$7=""),0,1)</f>
        <v>0</v>
      </c>
      <c r="AB453" s="13">
        <f>IF(OR(ISERROR(FIND(DBCS(検索!D$7),DBCS(C453))),検索!D$7=""),0,1)</f>
        <v>0</v>
      </c>
      <c r="AC453" s="13">
        <f>IF(OR(ISERROR(FIND(検索!E$7,D453)),検索!E$7=""),0,1)</f>
        <v>0</v>
      </c>
      <c r="AD453" s="13">
        <f>IF(OR(ISERROR(FIND(検索!F$7,E453)),検索!F$7=""),0,1)</f>
        <v>0</v>
      </c>
      <c r="AE453" s="13">
        <f>IF(OR(ISERROR(FIND(検索!G$7,F453)),検索!G$7=""),0,1)</f>
        <v>0</v>
      </c>
      <c r="AF453" s="15">
        <f>IF(OR(検索!J$7="00000",AA453&amp;AB453&amp;AC453&amp;AD453&amp;AE453&lt;&gt;検索!J$7),0,1)</f>
        <v>0</v>
      </c>
      <c r="AG453" s="16">
        <f t="shared" si="37"/>
        <v>0</v>
      </c>
      <c r="AH453" s="13">
        <f>IF(検索!K$3=0,R453,S453)</f>
        <v>0</v>
      </c>
      <c r="AI453" s="13">
        <f>IF(検索!K$5=0,Y453,Z453)</f>
        <v>0</v>
      </c>
      <c r="AJ453" s="13">
        <f>IF(検索!K$7=0,AF453,AG453)</f>
        <v>0</v>
      </c>
      <c r="AK453" s="20">
        <f>IF(IF(検索!J$5="00000",AH453,IF(検索!K$4=0,AH453+AI453,AH453*AI453)*IF(AND(検索!K$6=1,検索!J$7&lt;&gt;"00000"),AJ453,1)+IF(AND(検索!K$6=0,検索!J$7&lt;&gt;"00000"),AJ453,0))&gt;0,MAX($AK$2:AK452)+1,0)</f>
        <v>0</v>
      </c>
    </row>
    <row r="454" spans="1:37" ht="12.6" customHeight="1" x14ac:dyDescent="0.15">
      <c r="A454" s="9">
        <v>4707</v>
      </c>
      <c r="B454" s="2" t="s">
        <v>1462</v>
      </c>
      <c r="C454" s="2" t="s">
        <v>1464</v>
      </c>
      <c r="D454" s="2" t="s">
        <v>1206</v>
      </c>
      <c r="E454" s="10" t="s">
        <v>1238</v>
      </c>
      <c r="F454" s="11" t="s">
        <v>2255</v>
      </c>
      <c r="G454" s="2">
        <v>453</v>
      </c>
      <c r="H454" s="153">
        <f t="shared" si="38"/>
        <v>150000</v>
      </c>
      <c r="J454" s="158">
        <f>IFERROR(INDEX(単価!D$3:G$16,MATCH(D454,単価!B$3:B$16,0),1+((I454&gt;29)+(I454&gt;59)+(I454&gt;89))*INDEX(単価!A:A,MATCH(D454,単価!B:B,0))),0)</f>
        <v>50000</v>
      </c>
      <c r="K454" s="153" t="str">
        <f>IFERROR(INDEX(単価!C:C,MATCH(D454,単価!B:B,0))&amp;IF(INDEX(単価!A:A,MATCH(D454,単価!B:B,0))=1,"（"&amp;INDEX(単価!D$2:G$2,1,1+(I454&gt;29)+(I454&gt;59)+(I454&gt;89))&amp;"）",""),D454)</f>
        <v>共同生活援助</v>
      </c>
      <c r="L454" s="2">
        <f t="shared" ca="1" si="39"/>
        <v>4637</v>
      </c>
      <c r="M454" s="14">
        <f>IF(OR(ISERROR(FIND(DBCS(検索!C$3),DBCS(B454))),検索!C$3=""),0,1)</f>
        <v>0</v>
      </c>
      <c r="N454" s="15">
        <f>IF(OR(ISERROR(FIND(DBCS(検索!D$3),DBCS(C454))),検索!D$3=""),0,1)</f>
        <v>0</v>
      </c>
      <c r="O454" s="15">
        <f>IF(OR(ISERROR(FIND(検索!E$3,D454)),検索!E$3=""),0,1)</f>
        <v>0</v>
      </c>
      <c r="P454" s="13">
        <f>IF(OR(ISERROR(FIND(検索!F$3,E454)),検索!F$3=""),0,1)</f>
        <v>0</v>
      </c>
      <c r="Q454" s="13">
        <f>IF(OR(ISERROR(FIND(検索!G$3,F454)),検索!G$3=""),0,1)</f>
        <v>0</v>
      </c>
      <c r="R454" s="13">
        <f>IF(OR(検索!J$3="00000",M454&amp;N454&amp;O454&amp;P454&amp;Q454&lt;&gt;検索!J$3),0,1)</f>
        <v>0</v>
      </c>
      <c r="S454" s="13">
        <f t="shared" si="35"/>
        <v>0</v>
      </c>
      <c r="T454" s="14">
        <f>IF(OR(ISERROR(FIND(DBCS(検索!C$5),DBCS(B454))),検索!C$5=""),0,1)</f>
        <v>0</v>
      </c>
      <c r="U454" s="15">
        <f>IF(OR(ISERROR(FIND(DBCS(検索!D$5),DBCS(C454))),検索!D$5=""),0,1)</f>
        <v>0</v>
      </c>
      <c r="V454" s="15">
        <f>IF(OR(ISERROR(FIND(検索!E$5,D454)),検索!E$5=""),0,1)</f>
        <v>0</v>
      </c>
      <c r="W454" s="15">
        <f>IF(OR(ISERROR(FIND(検索!F$5,E454)),検索!F$5=""),0,1)</f>
        <v>0</v>
      </c>
      <c r="X454" s="15">
        <f>IF(OR(ISERROR(FIND(検索!G$5,F454)),検索!G$5=""),0,1)</f>
        <v>0</v>
      </c>
      <c r="Y454" s="13">
        <f>IF(OR(検索!J$5="00000",T454&amp;U454&amp;V454&amp;W454&amp;X454&lt;&gt;検索!J$5),0,1)</f>
        <v>0</v>
      </c>
      <c r="Z454" s="16">
        <f t="shared" si="36"/>
        <v>0</v>
      </c>
      <c r="AA454" s="13">
        <f>IF(OR(ISERROR(FIND(DBCS(検索!C$7),DBCS(B454))),検索!C$7=""),0,1)</f>
        <v>0</v>
      </c>
      <c r="AB454" s="13">
        <f>IF(OR(ISERROR(FIND(DBCS(検索!D$7),DBCS(C454))),検索!D$7=""),0,1)</f>
        <v>0</v>
      </c>
      <c r="AC454" s="13">
        <f>IF(OR(ISERROR(FIND(検索!E$7,D454)),検索!E$7=""),0,1)</f>
        <v>0</v>
      </c>
      <c r="AD454" s="13">
        <f>IF(OR(ISERROR(FIND(検索!F$7,E454)),検索!F$7=""),0,1)</f>
        <v>0</v>
      </c>
      <c r="AE454" s="13">
        <f>IF(OR(ISERROR(FIND(検索!G$7,F454)),検索!G$7=""),0,1)</f>
        <v>0</v>
      </c>
      <c r="AF454" s="15">
        <f>IF(OR(検索!J$7="00000",AA454&amp;AB454&amp;AC454&amp;AD454&amp;AE454&lt;&gt;検索!J$7),0,1)</f>
        <v>0</v>
      </c>
      <c r="AG454" s="16">
        <f t="shared" si="37"/>
        <v>0</v>
      </c>
      <c r="AH454" s="13">
        <f>IF(検索!K$3=0,R454,S454)</f>
        <v>0</v>
      </c>
      <c r="AI454" s="13">
        <f>IF(検索!K$5=0,Y454,Z454)</f>
        <v>0</v>
      </c>
      <c r="AJ454" s="13">
        <f>IF(検索!K$7=0,AF454,AG454)</f>
        <v>0</v>
      </c>
      <c r="AK454" s="20">
        <f>IF(IF(検索!J$5="00000",AH454,IF(検索!K$4=0,AH454+AI454,AH454*AI454)*IF(AND(検索!K$6=1,検索!J$7&lt;&gt;"00000"),AJ454,1)+IF(AND(検索!K$6=0,検索!J$7&lt;&gt;"00000"),AJ454,0))&gt;0,MAX($AK$2:AK453)+1,0)</f>
        <v>0</v>
      </c>
    </row>
    <row r="455" spans="1:37" ht="12.6" customHeight="1" x14ac:dyDescent="0.15">
      <c r="A455" s="9">
        <v>4710</v>
      </c>
      <c r="B455" s="2" t="s">
        <v>1462</v>
      </c>
      <c r="C455" s="2" t="s">
        <v>1465</v>
      </c>
      <c r="D455" s="2" t="s">
        <v>1206</v>
      </c>
      <c r="E455" s="10" t="s">
        <v>1238</v>
      </c>
      <c r="F455" s="11" t="s">
        <v>2255</v>
      </c>
      <c r="G455" s="2">
        <v>454</v>
      </c>
      <c r="H455" s="153">
        <f t="shared" si="38"/>
        <v>150000</v>
      </c>
      <c r="J455" s="158">
        <f>IFERROR(INDEX(単価!D$3:G$16,MATCH(D455,単価!B$3:B$16,0),1+((I455&gt;29)+(I455&gt;59)+(I455&gt;89))*INDEX(単価!A:A,MATCH(D455,単価!B:B,0))),0)</f>
        <v>50000</v>
      </c>
      <c r="K455" s="153" t="str">
        <f>IFERROR(INDEX(単価!C:C,MATCH(D455,単価!B:B,0))&amp;IF(INDEX(単価!A:A,MATCH(D455,単価!B:B,0))=1,"（"&amp;INDEX(単価!D$2:G$2,1,1+(I455&gt;29)+(I455&gt;59)+(I455&gt;89))&amp;"）",""),D455)</f>
        <v>共同生活援助</v>
      </c>
      <c r="L455" s="2">
        <f t="shared" ca="1" si="39"/>
        <v>4643</v>
      </c>
      <c r="M455" s="14">
        <f>IF(OR(ISERROR(FIND(DBCS(検索!C$3),DBCS(B455))),検索!C$3=""),0,1)</f>
        <v>0</v>
      </c>
      <c r="N455" s="15">
        <f>IF(OR(ISERROR(FIND(DBCS(検索!D$3),DBCS(C455))),検索!D$3=""),0,1)</f>
        <v>0</v>
      </c>
      <c r="O455" s="15">
        <f>IF(OR(ISERROR(FIND(検索!E$3,D455)),検索!E$3=""),0,1)</f>
        <v>0</v>
      </c>
      <c r="P455" s="13">
        <f>IF(OR(ISERROR(FIND(検索!F$3,E455)),検索!F$3=""),0,1)</f>
        <v>0</v>
      </c>
      <c r="Q455" s="13">
        <f>IF(OR(ISERROR(FIND(検索!G$3,F455)),検索!G$3=""),0,1)</f>
        <v>0</v>
      </c>
      <c r="R455" s="13">
        <f>IF(OR(検索!J$3="00000",M455&amp;N455&amp;O455&amp;P455&amp;Q455&lt;&gt;検索!J$3),0,1)</f>
        <v>0</v>
      </c>
      <c r="S455" s="13">
        <f t="shared" si="35"/>
        <v>0</v>
      </c>
      <c r="T455" s="14">
        <f>IF(OR(ISERROR(FIND(DBCS(検索!C$5),DBCS(B455))),検索!C$5=""),0,1)</f>
        <v>0</v>
      </c>
      <c r="U455" s="15">
        <f>IF(OR(ISERROR(FIND(DBCS(検索!D$5),DBCS(C455))),検索!D$5=""),0,1)</f>
        <v>0</v>
      </c>
      <c r="V455" s="15">
        <f>IF(OR(ISERROR(FIND(検索!E$5,D455)),検索!E$5=""),0,1)</f>
        <v>0</v>
      </c>
      <c r="W455" s="15">
        <f>IF(OR(ISERROR(FIND(検索!F$5,E455)),検索!F$5=""),0,1)</f>
        <v>0</v>
      </c>
      <c r="X455" s="15">
        <f>IF(OR(ISERROR(FIND(検索!G$5,F455)),検索!G$5=""),0,1)</f>
        <v>0</v>
      </c>
      <c r="Y455" s="13">
        <f>IF(OR(検索!J$5="00000",T455&amp;U455&amp;V455&amp;W455&amp;X455&lt;&gt;検索!J$5),0,1)</f>
        <v>0</v>
      </c>
      <c r="Z455" s="16">
        <f t="shared" si="36"/>
        <v>0</v>
      </c>
      <c r="AA455" s="13">
        <f>IF(OR(ISERROR(FIND(DBCS(検索!C$7),DBCS(B455))),検索!C$7=""),0,1)</f>
        <v>0</v>
      </c>
      <c r="AB455" s="13">
        <f>IF(OR(ISERROR(FIND(DBCS(検索!D$7),DBCS(C455))),検索!D$7=""),0,1)</f>
        <v>0</v>
      </c>
      <c r="AC455" s="13">
        <f>IF(OR(ISERROR(FIND(検索!E$7,D455)),検索!E$7=""),0,1)</f>
        <v>0</v>
      </c>
      <c r="AD455" s="13">
        <f>IF(OR(ISERROR(FIND(検索!F$7,E455)),検索!F$7=""),0,1)</f>
        <v>0</v>
      </c>
      <c r="AE455" s="13">
        <f>IF(OR(ISERROR(FIND(検索!G$7,F455)),検索!G$7=""),0,1)</f>
        <v>0</v>
      </c>
      <c r="AF455" s="15">
        <f>IF(OR(検索!J$7="00000",AA455&amp;AB455&amp;AC455&amp;AD455&amp;AE455&lt;&gt;検索!J$7),0,1)</f>
        <v>0</v>
      </c>
      <c r="AG455" s="16">
        <f t="shared" si="37"/>
        <v>0</v>
      </c>
      <c r="AH455" s="13">
        <f>IF(検索!K$3=0,R455,S455)</f>
        <v>0</v>
      </c>
      <c r="AI455" s="13">
        <f>IF(検索!K$5=0,Y455,Z455)</f>
        <v>0</v>
      </c>
      <c r="AJ455" s="13">
        <f>IF(検索!K$7=0,AF455,AG455)</f>
        <v>0</v>
      </c>
      <c r="AK455" s="20">
        <f>IF(IF(検索!J$5="00000",AH455,IF(検索!K$4=0,AH455+AI455,AH455*AI455)*IF(AND(検索!K$6=1,検索!J$7&lt;&gt;"00000"),AJ455,1)+IF(AND(検索!K$6=0,検索!J$7&lt;&gt;"00000"),AJ455,0))&gt;0,MAX($AK$2:AK454)+1,0)</f>
        <v>0</v>
      </c>
    </row>
    <row r="456" spans="1:37" ht="12.6" customHeight="1" x14ac:dyDescent="0.15">
      <c r="A456" s="9">
        <v>4722</v>
      </c>
      <c r="B456" s="2" t="s">
        <v>1399</v>
      </c>
      <c r="C456" s="2" t="s">
        <v>1466</v>
      </c>
      <c r="D456" s="2" t="s">
        <v>1206</v>
      </c>
      <c r="E456" s="10" t="s">
        <v>563</v>
      </c>
      <c r="F456" s="11" t="s">
        <v>2303</v>
      </c>
      <c r="G456" s="2">
        <v>455</v>
      </c>
      <c r="H456" s="153">
        <f t="shared" si="38"/>
        <v>1350000</v>
      </c>
      <c r="J456" s="158">
        <f>IFERROR(INDEX(単価!D$3:G$16,MATCH(D456,単価!B$3:B$16,0),1+((I456&gt;29)+(I456&gt;59)+(I456&gt;89))*INDEX(単価!A:A,MATCH(D456,単価!B:B,0))),0)</f>
        <v>50000</v>
      </c>
      <c r="K456" s="153" t="str">
        <f>IFERROR(INDEX(単価!C:C,MATCH(D456,単価!B:B,0))&amp;IF(INDEX(単価!A:A,MATCH(D456,単価!B:B,0))=1,"（"&amp;INDEX(単価!D$2:G$2,1,1+(I456&gt;29)+(I456&gt;59)+(I456&gt;89))&amp;"）",""),D456)</f>
        <v>共同生活援助</v>
      </c>
      <c r="L456" s="2">
        <f t="shared" ca="1" si="39"/>
        <v>4659</v>
      </c>
      <c r="M456" s="14">
        <f>IF(OR(ISERROR(FIND(DBCS(検索!C$3),DBCS(B456))),検索!C$3=""),0,1)</f>
        <v>0</v>
      </c>
      <c r="N456" s="15">
        <f>IF(OR(ISERROR(FIND(DBCS(検索!D$3),DBCS(C456))),検索!D$3=""),0,1)</f>
        <v>0</v>
      </c>
      <c r="O456" s="15">
        <f>IF(OR(ISERROR(FIND(検索!E$3,D456)),検索!E$3=""),0,1)</f>
        <v>0</v>
      </c>
      <c r="P456" s="13">
        <f>IF(OR(ISERROR(FIND(検索!F$3,E456)),検索!F$3=""),0,1)</f>
        <v>0</v>
      </c>
      <c r="Q456" s="13">
        <f>IF(OR(ISERROR(FIND(検索!G$3,F456)),検索!G$3=""),0,1)</f>
        <v>0</v>
      </c>
      <c r="R456" s="13">
        <f>IF(OR(検索!J$3="00000",M456&amp;N456&amp;O456&amp;P456&amp;Q456&lt;&gt;検索!J$3),0,1)</f>
        <v>0</v>
      </c>
      <c r="S456" s="13">
        <f t="shared" si="35"/>
        <v>0</v>
      </c>
      <c r="T456" s="14">
        <f>IF(OR(ISERROR(FIND(DBCS(検索!C$5),DBCS(B456))),検索!C$5=""),0,1)</f>
        <v>0</v>
      </c>
      <c r="U456" s="15">
        <f>IF(OR(ISERROR(FIND(DBCS(検索!D$5),DBCS(C456))),検索!D$5=""),0,1)</f>
        <v>0</v>
      </c>
      <c r="V456" s="15">
        <f>IF(OR(ISERROR(FIND(検索!E$5,D456)),検索!E$5=""),0,1)</f>
        <v>0</v>
      </c>
      <c r="W456" s="15">
        <f>IF(OR(ISERROR(FIND(検索!F$5,E456)),検索!F$5=""),0,1)</f>
        <v>0</v>
      </c>
      <c r="X456" s="15">
        <f>IF(OR(ISERROR(FIND(検索!G$5,F456)),検索!G$5=""),0,1)</f>
        <v>0</v>
      </c>
      <c r="Y456" s="13">
        <f>IF(OR(検索!J$5="00000",T456&amp;U456&amp;V456&amp;W456&amp;X456&lt;&gt;検索!J$5),0,1)</f>
        <v>0</v>
      </c>
      <c r="Z456" s="16">
        <f t="shared" si="36"/>
        <v>0</v>
      </c>
      <c r="AA456" s="13">
        <f>IF(OR(ISERROR(FIND(DBCS(検索!C$7),DBCS(B456))),検索!C$7=""),0,1)</f>
        <v>0</v>
      </c>
      <c r="AB456" s="13">
        <f>IF(OR(ISERROR(FIND(DBCS(検索!D$7),DBCS(C456))),検索!D$7=""),0,1)</f>
        <v>0</v>
      </c>
      <c r="AC456" s="13">
        <f>IF(OR(ISERROR(FIND(検索!E$7,D456)),検索!E$7=""),0,1)</f>
        <v>0</v>
      </c>
      <c r="AD456" s="13">
        <f>IF(OR(ISERROR(FIND(検索!F$7,E456)),検索!F$7=""),0,1)</f>
        <v>0</v>
      </c>
      <c r="AE456" s="13">
        <f>IF(OR(ISERROR(FIND(検索!G$7,F456)),検索!G$7=""),0,1)</f>
        <v>0</v>
      </c>
      <c r="AF456" s="15">
        <f>IF(OR(検索!J$7="00000",AA456&amp;AB456&amp;AC456&amp;AD456&amp;AE456&lt;&gt;検索!J$7),0,1)</f>
        <v>0</v>
      </c>
      <c r="AG456" s="16">
        <f t="shared" si="37"/>
        <v>0</v>
      </c>
      <c r="AH456" s="13">
        <f>IF(検索!K$3=0,R456,S456)</f>
        <v>0</v>
      </c>
      <c r="AI456" s="13">
        <f>IF(検索!K$5=0,Y456,Z456)</f>
        <v>0</v>
      </c>
      <c r="AJ456" s="13">
        <f>IF(検索!K$7=0,AF456,AG456)</f>
        <v>0</v>
      </c>
      <c r="AK456" s="20">
        <f>IF(IF(検索!J$5="00000",AH456,IF(検索!K$4=0,AH456+AI456,AH456*AI456)*IF(AND(検索!K$6=1,検索!J$7&lt;&gt;"00000"),AJ456,1)+IF(AND(検索!K$6=0,検索!J$7&lt;&gt;"00000"),AJ456,0))&gt;0,MAX($AK$2:AK455)+1,0)</f>
        <v>0</v>
      </c>
    </row>
    <row r="457" spans="1:37" ht="12.6" customHeight="1" x14ac:dyDescent="0.15">
      <c r="A457" s="9">
        <v>4731</v>
      </c>
      <c r="B457" s="2" t="s">
        <v>1467</v>
      </c>
      <c r="C457" s="2" t="s">
        <v>1468</v>
      </c>
      <c r="D457" s="2" t="s">
        <v>1206</v>
      </c>
      <c r="E457" s="10" t="s">
        <v>490</v>
      </c>
      <c r="F457" s="11" t="s">
        <v>2320</v>
      </c>
      <c r="G457" s="2">
        <v>456</v>
      </c>
      <c r="H457" s="153">
        <f t="shared" si="38"/>
        <v>50000</v>
      </c>
      <c r="J457" s="158">
        <f>IFERROR(INDEX(単価!D$3:G$16,MATCH(D457,単価!B$3:B$16,0),1+((I457&gt;29)+(I457&gt;59)+(I457&gt;89))*INDEX(単価!A:A,MATCH(D457,単価!B:B,0))),0)</f>
        <v>50000</v>
      </c>
      <c r="K457" s="153" t="str">
        <f>IFERROR(INDEX(単価!C:C,MATCH(D457,単価!B:B,0))&amp;IF(INDEX(単価!A:A,MATCH(D457,単価!B:B,0))=1,"（"&amp;INDEX(単価!D$2:G$2,1,1+(I457&gt;29)+(I457&gt;59)+(I457&gt;89))&amp;"）",""),D457)</f>
        <v>共同生活援助</v>
      </c>
      <c r="L457" s="2">
        <f t="shared" ca="1" si="39"/>
        <v>4668</v>
      </c>
      <c r="M457" s="14">
        <f>IF(OR(ISERROR(FIND(DBCS(検索!C$3),DBCS(B457))),検索!C$3=""),0,1)</f>
        <v>0</v>
      </c>
      <c r="N457" s="15">
        <f>IF(OR(ISERROR(FIND(DBCS(検索!D$3),DBCS(C457))),検索!D$3=""),0,1)</f>
        <v>0</v>
      </c>
      <c r="O457" s="15">
        <f>IF(OR(ISERROR(FIND(検索!E$3,D457)),検索!E$3=""),0,1)</f>
        <v>0</v>
      </c>
      <c r="P457" s="13">
        <f>IF(OR(ISERROR(FIND(検索!F$3,E457)),検索!F$3=""),0,1)</f>
        <v>0</v>
      </c>
      <c r="Q457" s="13">
        <f>IF(OR(ISERROR(FIND(検索!G$3,F457)),検索!G$3=""),0,1)</f>
        <v>0</v>
      </c>
      <c r="R457" s="13">
        <f>IF(OR(検索!J$3="00000",M457&amp;N457&amp;O457&amp;P457&amp;Q457&lt;&gt;検索!J$3),0,1)</f>
        <v>0</v>
      </c>
      <c r="S457" s="13">
        <f t="shared" si="35"/>
        <v>0</v>
      </c>
      <c r="T457" s="14">
        <f>IF(OR(ISERROR(FIND(DBCS(検索!C$5),DBCS(B457))),検索!C$5=""),0,1)</f>
        <v>0</v>
      </c>
      <c r="U457" s="15">
        <f>IF(OR(ISERROR(FIND(DBCS(検索!D$5),DBCS(C457))),検索!D$5=""),0,1)</f>
        <v>0</v>
      </c>
      <c r="V457" s="15">
        <f>IF(OR(ISERROR(FIND(検索!E$5,D457)),検索!E$5=""),0,1)</f>
        <v>0</v>
      </c>
      <c r="W457" s="15">
        <f>IF(OR(ISERROR(FIND(検索!F$5,E457)),検索!F$5=""),0,1)</f>
        <v>0</v>
      </c>
      <c r="X457" s="15">
        <f>IF(OR(ISERROR(FIND(検索!G$5,F457)),検索!G$5=""),0,1)</f>
        <v>0</v>
      </c>
      <c r="Y457" s="13">
        <f>IF(OR(検索!J$5="00000",T457&amp;U457&amp;V457&amp;W457&amp;X457&lt;&gt;検索!J$5),0,1)</f>
        <v>0</v>
      </c>
      <c r="Z457" s="16">
        <f t="shared" si="36"/>
        <v>0</v>
      </c>
      <c r="AA457" s="13">
        <f>IF(OR(ISERROR(FIND(DBCS(検索!C$7),DBCS(B457))),検索!C$7=""),0,1)</f>
        <v>0</v>
      </c>
      <c r="AB457" s="13">
        <f>IF(OR(ISERROR(FIND(DBCS(検索!D$7),DBCS(C457))),検索!D$7=""),0,1)</f>
        <v>0</v>
      </c>
      <c r="AC457" s="13">
        <f>IF(OR(ISERROR(FIND(検索!E$7,D457)),検索!E$7=""),0,1)</f>
        <v>0</v>
      </c>
      <c r="AD457" s="13">
        <f>IF(OR(ISERROR(FIND(検索!F$7,E457)),検索!F$7=""),0,1)</f>
        <v>0</v>
      </c>
      <c r="AE457" s="13">
        <f>IF(OR(ISERROR(FIND(検索!G$7,F457)),検索!G$7=""),0,1)</f>
        <v>0</v>
      </c>
      <c r="AF457" s="15">
        <f>IF(OR(検索!J$7="00000",AA457&amp;AB457&amp;AC457&amp;AD457&amp;AE457&lt;&gt;検索!J$7),0,1)</f>
        <v>0</v>
      </c>
      <c r="AG457" s="16">
        <f t="shared" si="37"/>
        <v>0</v>
      </c>
      <c r="AH457" s="13">
        <f>IF(検索!K$3=0,R457,S457)</f>
        <v>0</v>
      </c>
      <c r="AI457" s="13">
        <f>IF(検索!K$5=0,Y457,Z457)</f>
        <v>0</v>
      </c>
      <c r="AJ457" s="13">
        <f>IF(検索!K$7=0,AF457,AG457)</f>
        <v>0</v>
      </c>
      <c r="AK457" s="20">
        <f>IF(IF(検索!J$5="00000",AH457,IF(検索!K$4=0,AH457+AI457,AH457*AI457)*IF(AND(検索!K$6=1,検索!J$7&lt;&gt;"00000"),AJ457,1)+IF(AND(検索!K$6=0,検索!J$7&lt;&gt;"00000"),AJ457,0))&gt;0,MAX($AK$2:AK456)+1,0)</f>
        <v>0</v>
      </c>
    </row>
    <row r="458" spans="1:37" ht="12.6" customHeight="1" x14ac:dyDescent="0.15">
      <c r="A458" s="9">
        <v>4745</v>
      </c>
      <c r="B458" s="2" t="s">
        <v>1469</v>
      </c>
      <c r="C458" s="2" t="s">
        <v>1470</v>
      </c>
      <c r="D458" s="2" t="s">
        <v>1206</v>
      </c>
      <c r="E458" s="10" t="s">
        <v>50</v>
      </c>
      <c r="F458" s="11" t="s">
        <v>2321</v>
      </c>
      <c r="G458" s="2">
        <v>457</v>
      </c>
      <c r="H458" s="153">
        <f t="shared" si="38"/>
        <v>50000</v>
      </c>
      <c r="J458" s="158">
        <f>IFERROR(INDEX(単価!D$3:G$16,MATCH(D458,単価!B$3:B$16,0),1+((I458&gt;29)+(I458&gt;59)+(I458&gt;89))*INDEX(単価!A:A,MATCH(D458,単価!B:B,0))),0)</f>
        <v>50000</v>
      </c>
      <c r="K458" s="153" t="str">
        <f>IFERROR(INDEX(単価!C:C,MATCH(D458,単価!B:B,0))&amp;IF(INDEX(単価!A:A,MATCH(D458,単価!B:B,0))=1,"（"&amp;INDEX(単価!D$2:G$2,1,1+(I458&gt;29)+(I458&gt;59)+(I458&gt;89))&amp;"）",""),D458)</f>
        <v>共同生活援助</v>
      </c>
      <c r="L458" s="2">
        <f t="shared" ca="1" si="39"/>
        <v>4672</v>
      </c>
      <c r="M458" s="14">
        <f>IF(OR(ISERROR(FIND(DBCS(検索!C$3),DBCS(B458))),検索!C$3=""),0,1)</f>
        <v>0</v>
      </c>
      <c r="N458" s="15">
        <f>IF(OR(ISERROR(FIND(DBCS(検索!D$3),DBCS(C458))),検索!D$3=""),0,1)</f>
        <v>0</v>
      </c>
      <c r="O458" s="15">
        <f>IF(OR(ISERROR(FIND(検索!E$3,D458)),検索!E$3=""),0,1)</f>
        <v>0</v>
      </c>
      <c r="P458" s="13">
        <f>IF(OR(ISERROR(FIND(検索!F$3,E458)),検索!F$3=""),0,1)</f>
        <v>0</v>
      </c>
      <c r="Q458" s="13">
        <f>IF(OR(ISERROR(FIND(検索!G$3,F458)),検索!G$3=""),0,1)</f>
        <v>0</v>
      </c>
      <c r="R458" s="13">
        <f>IF(OR(検索!J$3="00000",M458&amp;N458&amp;O458&amp;P458&amp;Q458&lt;&gt;検索!J$3),0,1)</f>
        <v>0</v>
      </c>
      <c r="S458" s="13">
        <f t="shared" si="35"/>
        <v>0</v>
      </c>
      <c r="T458" s="14">
        <f>IF(OR(ISERROR(FIND(DBCS(検索!C$5),DBCS(B458))),検索!C$5=""),0,1)</f>
        <v>0</v>
      </c>
      <c r="U458" s="15">
        <f>IF(OR(ISERROR(FIND(DBCS(検索!D$5),DBCS(C458))),検索!D$5=""),0,1)</f>
        <v>0</v>
      </c>
      <c r="V458" s="15">
        <f>IF(OR(ISERROR(FIND(検索!E$5,D458)),検索!E$5=""),0,1)</f>
        <v>0</v>
      </c>
      <c r="W458" s="15">
        <f>IF(OR(ISERROR(FIND(検索!F$5,E458)),検索!F$5=""),0,1)</f>
        <v>0</v>
      </c>
      <c r="X458" s="15">
        <f>IF(OR(ISERROR(FIND(検索!G$5,F458)),検索!G$5=""),0,1)</f>
        <v>0</v>
      </c>
      <c r="Y458" s="13">
        <f>IF(OR(検索!J$5="00000",T458&amp;U458&amp;V458&amp;W458&amp;X458&lt;&gt;検索!J$5),0,1)</f>
        <v>0</v>
      </c>
      <c r="Z458" s="16">
        <f t="shared" si="36"/>
        <v>0</v>
      </c>
      <c r="AA458" s="13">
        <f>IF(OR(ISERROR(FIND(DBCS(検索!C$7),DBCS(B458))),検索!C$7=""),0,1)</f>
        <v>0</v>
      </c>
      <c r="AB458" s="13">
        <f>IF(OR(ISERROR(FIND(DBCS(検索!D$7),DBCS(C458))),検索!D$7=""),0,1)</f>
        <v>0</v>
      </c>
      <c r="AC458" s="13">
        <f>IF(OR(ISERROR(FIND(検索!E$7,D458)),検索!E$7=""),0,1)</f>
        <v>0</v>
      </c>
      <c r="AD458" s="13">
        <f>IF(OR(ISERROR(FIND(検索!F$7,E458)),検索!F$7=""),0,1)</f>
        <v>0</v>
      </c>
      <c r="AE458" s="13">
        <f>IF(OR(ISERROR(FIND(検索!G$7,F458)),検索!G$7=""),0,1)</f>
        <v>0</v>
      </c>
      <c r="AF458" s="15">
        <f>IF(OR(検索!J$7="00000",AA458&amp;AB458&amp;AC458&amp;AD458&amp;AE458&lt;&gt;検索!J$7),0,1)</f>
        <v>0</v>
      </c>
      <c r="AG458" s="16">
        <f t="shared" si="37"/>
        <v>0</v>
      </c>
      <c r="AH458" s="13">
        <f>IF(検索!K$3=0,R458,S458)</f>
        <v>0</v>
      </c>
      <c r="AI458" s="13">
        <f>IF(検索!K$5=0,Y458,Z458)</f>
        <v>0</v>
      </c>
      <c r="AJ458" s="13">
        <f>IF(検索!K$7=0,AF458,AG458)</f>
        <v>0</v>
      </c>
      <c r="AK458" s="20">
        <f>IF(IF(検索!J$5="00000",AH458,IF(検索!K$4=0,AH458+AI458,AH458*AI458)*IF(AND(検索!K$6=1,検索!J$7&lt;&gt;"00000"),AJ458,1)+IF(AND(検索!K$6=0,検索!J$7&lt;&gt;"00000"),AJ458,0))&gt;0,MAX($AK$2:AK457)+1,0)</f>
        <v>0</v>
      </c>
    </row>
    <row r="459" spans="1:37" ht="12.6" customHeight="1" x14ac:dyDescent="0.15">
      <c r="A459" s="9">
        <v>4756</v>
      </c>
      <c r="B459" s="2" t="s">
        <v>1399</v>
      </c>
      <c r="C459" s="2" t="s">
        <v>1471</v>
      </c>
      <c r="D459" s="2" t="s">
        <v>1206</v>
      </c>
      <c r="E459" s="10" t="s">
        <v>563</v>
      </c>
      <c r="F459" s="11" t="s">
        <v>2303</v>
      </c>
      <c r="G459" s="2">
        <v>458</v>
      </c>
      <c r="H459" s="153">
        <f t="shared" si="38"/>
        <v>1350000</v>
      </c>
      <c r="J459" s="158">
        <f>IFERROR(INDEX(単価!D$3:G$16,MATCH(D459,単価!B$3:B$16,0),1+((I459&gt;29)+(I459&gt;59)+(I459&gt;89))*INDEX(単価!A:A,MATCH(D459,単価!B:B,0))),0)</f>
        <v>50000</v>
      </c>
      <c r="K459" s="153" t="str">
        <f>IFERROR(INDEX(単価!C:C,MATCH(D459,単価!B:B,0))&amp;IF(INDEX(単価!A:A,MATCH(D459,単価!B:B,0))=1,"（"&amp;INDEX(単価!D$2:G$2,1,1+(I459&gt;29)+(I459&gt;59)+(I459&gt;89))&amp;"）",""),D459)</f>
        <v>共同生活援助</v>
      </c>
      <c r="L459" s="2">
        <f t="shared" ca="1" si="39"/>
        <v>4686</v>
      </c>
      <c r="M459" s="14">
        <f>IF(OR(ISERROR(FIND(DBCS(検索!C$3),DBCS(B459))),検索!C$3=""),0,1)</f>
        <v>0</v>
      </c>
      <c r="N459" s="15">
        <f>IF(OR(ISERROR(FIND(DBCS(検索!D$3),DBCS(C459))),検索!D$3=""),0,1)</f>
        <v>0</v>
      </c>
      <c r="O459" s="15">
        <f>IF(OR(ISERROR(FIND(検索!E$3,D459)),検索!E$3=""),0,1)</f>
        <v>0</v>
      </c>
      <c r="P459" s="13">
        <f>IF(OR(ISERROR(FIND(検索!F$3,E459)),検索!F$3=""),0,1)</f>
        <v>0</v>
      </c>
      <c r="Q459" s="13">
        <f>IF(OR(ISERROR(FIND(検索!G$3,F459)),検索!G$3=""),0,1)</f>
        <v>0</v>
      </c>
      <c r="R459" s="13">
        <f>IF(OR(検索!J$3="00000",M459&amp;N459&amp;O459&amp;P459&amp;Q459&lt;&gt;検索!J$3),0,1)</f>
        <v>0</v>
      </c>
      <c r="S459" s="13">
        <f t="shared" si="35"/>
        <v>0</v>
      </c>
      <c r="T459" s="14">
        <f>IF(OR(ISERROR(FIND(DBCS(検索!C$5),DBCS(B459))),検索!C$5=""),0,1)</f>
        <v>0</v>
      </c>
      <c r="U459" s="15">
        <f>IF(OR(ISERROR(FIND(DBCS(検索!D$5),DBCS(C459))),検索!D$5=""),0,1)</f>
        <v>0</v>
      </c>
      <c r="V459" s="15">
        <f>IF(OR(ISERROR(FIND(検索!E$5,D459)),検索!E$5=""),0,1)</f>
        <v>0</v>
      </c>
      <c r="W459" s="15">
        <f>IF(OR(ISERROR(FIND(検索!F$5,E459)),検索!F$5=""),0,1)</f>
        <v>0</v>
      </c>
      <c r="X459" s="15">
        <f>IF(OR(ISERROR(FIND(検索!G$5,F459)),検索!G$5=""),0,1)</f>
        <v>0</v>
      </c>
      <c r="Y459" s="13">
        <f>IF(OR(検索!J$5="00000",T459&amp;U459&amp;V459&amp;W459&amp;X459&lt;&gt;検索!J$5),0,1)</f>
        <v>0</v>
      </c>
      <c r="Z459" s="16">
        <f t="shared" si="36"/>
        <v>0</v>
      </c>
      <c r="AA459" s="13">
        <f>IF(OR(ISERROR(FIND(DBCS(検索!C$7),DBCS(B459))),検索!C$7=""),0,1)</f>
        <v>0</v>
      </c>
      <c r="AB459" s="13">
        <f>IF(OR(ISERROR(FIND(DBCS(検索!D$7),DBCS(C459))),検索!D$7=""),0,1)</f>
        <v>0</v>
      </c>
      <c r="AC459" s="13">
        <f>IF(OR(ISERROR(FIND(検索!E$7,D459)),検索!E$7=""),0,1)</f>
        <v>0</v>
      </c>
      <c r="AD459" s="13">
        <f>IF(OR(ISERROR(FIND(検索!F$7,E459)),検索!F$7=""),0,1)</f>
        <v>0</v>
      </c>
      <c r="AE459" s="13">
        <f>IF(OR(ISERROR(FIND(検索!G$7,F459)),検索!G$7=""),0,1)</f>
        <v>0</v>
      </c>
      <c r="AF459" s="15">
        <f>IF(OR(検索!J$7="00000",AA459&amp;AB459&amp;AC459&amp;AD459&amp;AE459&lt;&gt;検索!J$7),0,1)</f>
        <v>0</v>
      </c>
      <c r="AG459" s="16">
        <f t="shared" si="37"/>
        <v>0</v>
      </c>
      <c r="AH459" s="13">
        <f>IF(検索!K$3=0,R459,S459)</f>
        <v>0</v>
      </c>
      <c r="AI459" s="13">
        <f>IF(検索!K$5=0,Y459,Z459)</f>
        <v>0</v>
      </c>
      <c r="AJ459" s="13">
        <f>IF(検索!K$7=0,AF459,AG459)</f>
        <v>0</v>
      </c>
      <c r="AK459" s="20">
        <f>IF(IF(検索!J$5="00000",AH459,IF(検索!K$4=0,AH459+AI459,AH459*AI459)*IF(AND(検索!K$6=1,検索!J$7&lt;&gt;"00000"),AJ459,1)+IF(AND(検索!K$6=0,検索!J$7&lt;&gt;"00000"),AJ459,0))&gt;0,MAX($AK$2:AK458)+1,0)</f>
        <v>0</v>
      </c>
    </row>
    <row r="460" spans="1:37" ht="12.6" customHeight="1" x14ac:dyDescent="0.15">
      <c r="A460" s="9">
        <v>4763</v>
      </c>
      <c r="B460" s="2" t="s">
        <v>1008</v>
      </c>
      <c r="C460" s="2" t="s">
        <v>1472</v>
      </c>
      <c r="D460" s="2" t="s">
        <v>1206</v>
      </c>
      <c r="E460" s="10" t="s">
        <v>117</v>
      </c>
      <c r="F460" s="11" t="s">
        <v>2322</v>
      </c>
      <c r="G460" s="2">
        <v>459</v>
      </c>
      <c r="H460" s="153">
        <f t="shared" si="38"/>
        <v>1400000</v>
      </c>
      <c r="J460" s="158">
        <f>IFERROR(INDEX(単価!D$3:G$16,MATCH(D460,単価!B$3:B$16,0),1+((I460&gt;29)+(I460&gt;59)+(I460&gt;89))*INDEX(単価!A:A,MATCH(D460,単価!B:B,0))),0)</f>
        <v>50000</v>
      </c>
      <c r="K460" s="153" t="str">
        <f>IFERROR(INDEX(単価!C:C,MATCH(D460,単価!B:B,0))&amp;IF(INDEX(単価!A:A,MATCH(D460,単価!B:B,0))=1,"（"&amp;INDEX(単価!D$2:G$2,1,1+(I460&gt;29)+(I460&gt;59)+(I460&gt;89))&amp;"）",""),D460)</f>
        <v>共同生活援助</v>
      </c>
      <c r="L460" s="2">
        <f t="shared" ca="1" si="39"/>
        <v>4693</v>
      </c>
      <c r="M460" s="14">
        <f>IF(OR(ISERROR(FIND(DBCS(検索!C$3),DBCS(B460))),検索!C$3=""),0,1)</f>
        <v>0</v>
      </c>
      <c r="N460" s="15">
        <f>IF(OR(ISERROR(FIND(DBCS(検索!D$3),DBCS(C460))),検索!D$3=""),0,1)</f>
        <v>0</v>
      </c>
      <c r="O460" s="15">
        <f>IF(OR(ISERROR(FIND(検索!E$3,D460)),検索!E$3=""),0,1)</f>
        <v>0</v>
      </c>
      <c r="P460" s="13">
        <f>IF(OR(ISERROR(FIND(検索!F$3,E460)),検索!F$3=""),0,1)</f>
        <v>0</v>
      </c>
      <c r="Q460" s="13">
        <f>IF(OR(ISERROR(FIND(検索!G$3,F460)),検索!G$3=""),0,1)</f>
        <v>0</v>
      </c>
      <c r="R460" s="13">
        <f>IF(OR(検索!J$3="00000",M460&amp;N460&amp;O460&amp;P460&amp;Q460&lt;&gt;検索!J$3),0,1)</f>
        <v>0</v>
      </c>
      <c r="S460" s="13">
        <f t="shared" si="35"/>
        <v>0</v>
      </c>
      <c r="T460" s="14">
        <f>IF(OR(ISERROR(FIND(DBCS(検索!C$5),DBCS(B460))),検索!C$5=""),0,1)</f>
        <v>0</v>
      </c>
      <c r="U460" s="15">
        <f>IF(OR(ISERROR(FIND(DBCS(検索!D$5),DBCS(C460))),検索!D$5=""),0,1)</f>
        <v>0</v>
      </c>
      <c r="V460" s="15">
        <f>IF(OR(ISERROR(FIND(検索!E$5,D460)),検索!E$5=""),0,1)</f>
        <v>0</v>
      </c>
      <c r="W460" s="15">
        <f>IF(OR(ISERROR(FIND(検索!F$5,E460)),検索!F$5=""),0,1)</f>
        <v>0</v>
      </c>
      <c r="X460" s="15">
        <f>IF(OR(ISERROR(FIND(検索!G$5,F460)),検索!G$5=""),0,1)</f>
        <v>0</v>
      </c>
      <c r="Y460" s="13">
        <f>IF(OR(検索!J$5="00000",T460&amp;U460&amp;V460&amp;W460&amp;X460&lt;&gt;検索!J$5),0,1)</f>
        <v>0</v>
      </c>
      <c r="Z460" s="16">
        <f t="shared" si="36"/>
        <v>0</v>
      </c>
      <c r="AA460" s="13">
        <f>IF(OR(ISERROR(FIND(DBCS(検索!C$7),DBCS(B460))),検索!C$7=""),0,1)</f>
        <v>0</v>
      </c>
      <c r="AB460" s="13">
        <f>IF(OR(ISERROR(FIND(DBCS(検索!D$7),DBCS(C460))),検索!D$7=""),0,1)</f>
        <v>0</v>
      </c>
      <c r="AC460" s="13">
        <f>IF(OR(ISERROR(FIND(検索!E$7,D460)),検索!E$7=""),0,1)</f>
        <v>0</v>
      </c>
      <c r="AD460" s="13">
        <f>IF(OR(ISERROR(FIND(検索!F$7,E460)),検索!F$7=""),0,1)</f>
        <v>0</v>
      </c>
      <c r="AE460" s="13">
        <f>IF(OR(ISERROR(FIND(検索!G$7,F460)),検索!G$7=""),0,1)</f>
        <v>0</v>
      </c>
      <c r="AF460" s="15">
        <f>IF(OR(検索!J$7="00000",AA460&amp;AB460&amp;AC460&amp;AD460&amp;AE460&lt;&gt;検索!J$7),0,1)</f>
        <v>0</v>
      </c>
      <c r="AG460" s="16">
        <f t="shared" si="37"/>
        <v>0</v>
      </c>
      <c r="AH460" s="13">
        <f>IF(検索!K$3=0,R460,S460)</f>
        <v>0</v>
      </c>
      <c r="AI460" s="13">
        <f>IF(検索!K$5=0,Y460,Z460)</f>
        <v>0</v>
      </c>
      <c r="AJ460" s="13">
        <f>IF(検索!K$7=0,AF460,AG460)</f>
        <v>0</v>
      </c>
      <c r="AK460" s="20">
        <f>IF(IF(検索!J$5="00000",AH460,IF(検索!K$4=0,AH460+AI460,AH460*AI460)*IF(AND(検索!K$6=1,検索!J$7&lt;&gt;"00000"),AJ460,1)+IF(AND(検索!K$6=0,検索!J$7&lt;&gt;"00000"),AJ460,0))&gt;0,MAX($AK$2:AK459)+1,0)</f>
        <v>0</v>
      </c>
    </row>
    <row r="461" spans="1:37" ht="12.6" customHeight="1" x14ac:dyDescent="0.15">
      <c r="A461" s="9">
        <v>4770</v>
      </c>
      <c r="B461" s="2" t="s">
        <v>1399</v>
      </c>
      <c r="C461" s="2" t="s">
        <v>1473</v>
      </c>
      <c r="D461" s="2" t="s">
        <v>1206</v>
      </c>
      <c r="E461" s="10" t="s">
        <v>563</v>
      </c>
      <c r="F461" s="11" t="s">
        <v>2303</v>
      </c>
      <c r="G461" s="2">
        <v>460</v>
      </c>
      <c r="H461" s="153">
        <f t="shared" si="38"/>
        <v>1350000</v>
      </c>
      <c r="J461" s="158">
        <f>IFERROR(INDEX(単価!D$3:G$16,MATCH(D461,単価!B$3:B$16,0),1+((I461&gt;29)+(I461&gt;59)+(I461&gt;89))*INDEX(単価!A:A,MATCH(D461,単価!B:B,0))),0)</f>
        <v>50000</v>
      </c>
      <c r="K461" s="153" t="str">
        <f>IFERROR(INDEX(単価!C:C,MATCH(D461,単価!B:B,0))&amp;IF(INDEX(単価!A:A,MATCH(D461,単価!B:B,0))=1,"（"&amp;INDEX(単価!D$2:G$2,1,1+(I461&gt;29)+(I461&gt;59)+(I461&gt;89))&amp;"）",""),D461)</f>
        <v>共同生活援助</v>
      </c>
      <c r="L461" s="2">
        <f t="shared" ca="1" si="39"/>
        <v>4707</v>
      </c>
      <c r="M461" s="14">
        <f>IF(OR(ISERROR(FIND(DBCS(検索!C$3),DBCS(B461))),検索!C$3=""),0,1)</f>
        <v>0</v>
      </c>
      <c r="N461" s="15">
        <f>IF(OR(ISERROR(FIND(DBCS(検索!D$3),DBCS(C461))),検索!D$3=""),0,1)</f>
        <v>0</v>
      </c>
      <c r="O461" s="15">
        <f>IF(OR(ISERROR(FIND(検索!E$3,D461)),検索!E$3=""),0,1)</f>
        <v>0</v>
      </c>
      <c r="P461" s="13">
        <f>IF(OR(ISERROR(FIND(検索!F$3,E461)),検索!F$3=""),0,1)</f>
        <v>0</v>
      </c>
      <c r="Q461" s="13">
        <f>IF(OR(ISERROR(FIND(検索!G$3,F461)),検索!G$3=""),0,1)</f>
        <v>0</v>
      </c>
      <c r="R461" s="13">
        <f>IF(OR(検索!J$3="00000",M461&amp;N461&amp;O461&amp;P461&amp;Q461&lt;&gt;検索!J$3),0,1)</f>
        <v>0</v>
      </c>
      <c r="S461" s="13">
        <f t="shared" si="35"/>
        <v>0</v>
      </c>
      <c r="T461" s="14">
        <f>IF(OR(ISERROR(FIND(DBCS(検索!C$5),DBCS(B461))),検索!C$5=""),0,1)</f>
        <v>0</v>
      </c>
      <c r="U461" s="15">
        <f>IF(OR(ISERROR(FIND(DBCS(検索!D$5),DBCS(C461))),検索!D$5=""),0,1)</f>
        <v>0</v>
      </c>
      <c r="V461" s="15">
        <f>IF(OR(ISERROR(FIND(検索!E$5,D461)),検索!E$5=""),0,1)</f>
        <v>0</v>
      </c>
      <c r="W461" s="15">
        <f>IF(OR(ISERROR(FIND(検索!F$5,E461)),検索!F$5=""),0,1)</f>
        <v>0</v>
      </c>
      <c r="X461" s="15">
        <f>IF(OR(ISERROR(FIND(検索!G$5,F461)),検索!G$5=""),0,1)</f>
        <v>0</v>
      </c>
      <c r="Y461" s="13">
        <f>IF(OR(検索!J$5="00000",T461&amp;U461&amp;V461&amp;W461&amp;X461&lt;&gt;検索!J$5),0,1)</f>
        <v>0</v>
      </c>
      <c r="Z461" s="16">
        <f t="shared" si="36"/>
        <v>0</v>
      </c>
      <c r="AA461" s="13">
        <f>IF(OR(ISERROR(FIND(DBCS(検索!C$7),DBCS(B461))),検索!C$7=""),0,1)</f>
        <v>0</v>
      </c>
      <c r="AB461" s="13">
        <f>IF(OR(ISERROR(FIND(DBCS(検索!D$7),DBCS(C461))),検索!D$7=""),0,1)</f>
        <v>0</v>
      </c>
      <c r="AC461" s="13">
        <f>IF(OR(ISERROR(FIND(検索!E$7,D461)),検索!E$7=""),0,1)</f>
        <v>0</v>
      </c>
      <c r="AD461" s="13">
        <f>IF(OR(ISERROR(FIND(検索!F$7,E461)),検索!F$7=""),0,1)</f>
        <v>0</v>
      </c>
      <c r="AE461" s="13">
        <f>IF(OR(ISERROR(FIND(検索!G$7,F461)),検索!G$7=""),0,1)</f>
        <v>0</v>
      </c>
      <c r="AF461" s="15">
        <f>IF(OR(検索!J$7="00000",AA461&amp;AB461&amp;AC461&amp;AD461&amp;AE461&lt;&gt;検索!J$7),0,1)</f>
        <v>0</v>
      </c>
      <c r="AG461" s="16">
        <f t="shared" si="37"/>
        <v>0</v>
      </c>
      <c r="AH461" s="13">
        <f>IF(検索!K$3=0,R461,S461)</f>
        <v>0</v>
      </c>
      <c r="AI461" s="13">
        <f>IF(検索!K$5=0,Y461,Z461)</f>
        <v>0</v>
      </c>
      <c r="AJ461" s="13">
        <f>IF(検索!K$7=0,AF461,AG461)</f>
        <v>0</v>
      </c>
      <c r="AK461" s="20">
        <f>IF(IF(検索!J$5="00000",AH461,IF(検索!K$4=0,AH461+AI461,AH461*AI461)*IF(AND(検索!K$6=1,検索!J$7&lt;&gt;"00000"),AJ461,1)+IF(AND(検索!K$6=0,検索!J$7&lt;&gt;"00000"),AJ461,0))&gt;0,MAX($AK$2:AK460)+1,0)</f>
        <v>0</v>
      </c>
    </row>
    <row r="462" spans="1:37" ht="12.6" customHeight="1" x14ac:dyDescent="0.15">
      <c r="A462" s="9">
        <v>4789</v>
      </c>
      <c r="B462" s="2" t="s">
        <v>1399</v>
      </c>
      <c r="C462" s="2" t="s">
        <v>1474</v>
      </c>
      <c r="D462" s="2" t="s">
        <v>1206</v>
      </c>
      <c r="E462" s="10" t="s">
        <v>563</v>
      </c>
      <c r="F462" s="11" t="s">
        <v>2303</v>
      </c>
      <c r="G462" s="2">
        <v>461</v>
      </c>
      <c r="H462" s="153">
        <f t="shared" si="38"/>
        <v>1350000</v>
      </c>
      <c r="J462" s="158">
        <f>IFERROR(INDEX(単価!D$3:G$16,MATCH(D462,単価!B$3:B$16,0),1+((I462&gt;29)+(I462&gt;59)+(I462&gt;89))*INDEX(単価!A:A,MATCH(D462,単価!B:B,0))),0)</f>
        <v>50000</v>
      </c>
      <c r="K462" s="153" t="str">
        <f>IFERROR(INDEX(単価!C:C,MATCH(D462,単価!B:B,0))&amp;IF(INDEX(単価!A:A,MATCH(D462,単価!B:B,0))=1,"（"&amp;INDEX(単価!D$2:G$2,1,1+(I462&gt;29)+(I462&gt;59)+(I462&gt;89))&amp;"）",""),D462)</f>
        <v>共同生活援助</v>
      </c>
      <c r="L462" s="2">
        <f t="shared" ca="1" si="39"/>
        <v>4712</v>
      </c>
      <c r="M462" s="14">
        <f>IF(OR(ISERROR(FIND(DBCS(検索!C$3),DBCS(B462))),検索!C$3=""),0,1)</f>
        <v>0</v>
      </c>
      <c r="N462" s="15">
        <f>IF(OR(ISERROR(FIND(DBCS(検索!D$3),DBCS(C462))),検索!D$3=""),0,1)</f>
        <v>0</v>
      </c>
      <c r="O462" s="15">
        <f>IF(OR(ISERROR(FIND(検索!E$3,D462)),検索!E$3=""),0,1)</f>
        <v>0</v>
      </c>
      <c r="P462" s="13">
        <f>IF(OR(ISERROR(FIND(検索!F$3,E462)),検索!F$3=""),0,1)</f>
        <v>0</v>
      </c>
      <c r="Q462" s="13">
        <f>IF(OR(ISERROR(FIND(検索!G$3,F462)),検索!G$3=""),0,1)</f>
        <v>0</v>
      </c>
      <c r="R462" s="13">
        <f>IF(OR(検索!J$3="00000",M462&amp;N462&amp;O462&amp;P462&amp;Q462&lt;&gt;検索!J$3),0,1)</f>
        <v>0</v>
      </c>
      <c r="S462" s="13">
        <f t="shared" si="35"/>
        <v>0</v>
      </c>
      <c r="T462" s="14">
        <f>IF(OR(ISERROR(FIND(DBCS(検索!C$5),DBCS(B462))),検索!C$5=""),0,1)</f>
        <v>0</v>
      </c>
      <c r="U462" s="15">
        <f>IF(OR(ISERROR(FIND(DBCS(検索!D$5),DBCS(C462))),検索!D$5=""),0,1)</f>
        <v>0</v>
      </c>
      <c r="V462" s="15">
        <f>IF(OR(ISERROR(FIND(検索!E$5,D462)),検索!E$5=""),0,1)</f>
        <v>0</v>
      </c>
      <c r="W462" s="15">
        <f>IF(OR(ISERROR(FIND(検索!F$5,E462)),検索!F$5=""),0,1)</f>
        <v>0</v>
      </c>
      <c r="X462" s="15">
        <f>IF(OR(ISERROR(FIND(検索!G$5,F462)),検索!G$5=""),0,1)</f>
        <v>0</v>
      </c>
      <c r="Y462" s="13">
        <f>IF(OR(検索!J$5="00000",T462&amp;U462&amp;V462&amp;W462&amp;X462&lt;&gt;検索!J$5),0,1)</f>
        <v>0</v>
      </c>
      <c r="Z462" s="16">
        <f t="shared" si="36"/>
        <v>0</v>
      </c>
      <c r="AA462" s="13">
        <f>IF(OR(ISERROR(FIND(DBCS(検索!C$7),DBCS(B462))),検索!C$7=""),0,1)</f>
        <v>0</v>
      </c>
      <c r="AB462" s="13">
        <f>IF(OR(ISERROR(FIND(DBCS(検索!D$7),DBCS(C462))),検索!D$7=""),0,1)</f>
        <v>0</v>
      </c>
      <c r="AC462" s="13">
        <f>IF(OR(ISERROR(FIND(検索!E$7,D462)),検索!E$7=""),0,1)</f>
        <v>0</v>
      </c>
      <c r="AD462" s="13">
        <f>IF(OR(ISERROR(FIND(検索!F$7,E462)),検索!F$7=""),0,1)</f>
        <v>0</v>
      </c>
      <c r="AE462" s="13">
        <f>IF(OR(ISERROR(FIND(検索!G$7,F462)),検索!G$7=""),0,1)</f>
        <v>0</v>
      </c>
      <c r="AF462" s="15">
        <f>IF(OR(検索!J$7="00000",AA462&amp;AB462&amp;AC462&amp;AD462&amp;AE462&lt;&gt;検索!J$7),0,1)</f>
        <v>0</v>
      </c>
      <c r="AG462" s="16">
        <f t="shared" si="37"/>
        <v>0</v>
      </c>
      <c r="AH462" s="13">
        <f>IF(検索!K$3=0,R462,S462)</f>
        <v>0</v>
      </c>
      <c r="AI462" s="13">
        <f>IF(検索!K$5=0,Y462,Z462)</f>
        <v>0</v>
      </c>
      <c r="AJ462" s="13">
        <f>IF(検索!K$7=0,AF462,AG462)</f>
        <v>0</v>
      </c>
      <c r="AK462" s="20">
        <f>IF(IF(検索!J$5="00000",AH462,IF(検索!K$4=0,AH462+AI462,AH462*AI462)*IF(AND(検索!K$6=1,検索!J$7&lt;&gt;"00000"),AJ462,1)+IF(AND(検索!K$6=0,検索!J$7&lt;&gt;"00000"),AJ462,0))&gt;0,MAX($AK$2:AK461)+1,0)</f>
        <v>0</v>
      </c>
    </row>
    <row r="463" spans="1:37" ht="12.6" customHeight="1" x14ac:dyDescent="0.15">
      <c r="A463" s="9">
        <v>4790</v>
      </c>
      <c r="B463" s="2" t="s">
        <v>1460</v>
      </c>
      <c r="C463" s="2" t="s">
        <v>1475</v>
      </c>
      <c r="D463" s="2" t="s">
        <v>1206</v>
      </c>
      <c r="E463" s="10" t="s">
        <v>149</v>
      </c>
      <c r="F463" s="11" t="s">
        <v>2323</v>
      </c>
      <c r="G463" s="2">
        <v>462</v>
      </c>
      <c r="H463" s="153">
        <f t="shared" si="38"/>
        <v>100000</v>
      </c>
      <c r="J463" s="158">
        <f>IFERROR(INDEX(単価!D$3:G$16,MATCH(D463,単価!B$3:B$16,0),1+((I463&gt;29)+(I463&gt;59)+(I463&gt;89))*INDEX(単価!A:A,MATCH(D463,単価!B:B,0))),0)</f>
        <v>50000</v>
      </c>
      <c r="K463" s="153" t="str">
        <f>IFERROR(INDEX(単価!C:C,MATCH(D463,単価!B:B,0))&amp;IF(INDEX(単価!A:A,MATCH(D463,単価!B:B,0))=1,"（"&amp;INDEX(単価!D$2:G$2,1,1+(I463&gt;29)+(I463&gt;59)+(I463&gt;89))&amp;"）",""),D463)</f>
        <v>共同生活援助</v>
      </c>
      <c r="L463" s="2">
        <f t="shared" ca="1" si="39"/>
        <v>4729</v>
      </c>
      <c r="M463" s="14">
        <f>IF(OR(ISERROR(FIND(DBCS(検索!C$3),DBCS(B463))),検索!C$3=""),0,1)</f>
        <v>0</v>
      </c>
      <c r="N463" s="15">
        <f>IF(OR(ISERROR(FIND(DBCS(検索!D$3),DBCS(C463))),検索!D$3=""),0,1)</f>
        <v>0</v>
      </c>
      <c r="O463" s="15">
        <f>IF(OR(ISERROR(FIND(検索!E$3,D463)),検索!E$3=""),0,1)</f>
        <v>0</v>
      </c>
      <c r="P463" s="13">
        <f>IF(OR(ISERROR(FIND(検索!F$3,E463)),検索!F$3=""),0,1)</f>
        <v>0</v>
      </c>
      <c r="Q463" s="13">
        <f>IF(OR(ISERROR(FIND(検索!G$3,F463)),検索!G$3=""),0,1)</f>
        <v>0</v>
      </c>
      <c r="R463" s="13">
        <f>IF(OR(検索!J$3="00000",M463&amp;N463&amp;O463&amp;P463&amp;Q463&lt;&gt;検索!J$3),0,1)</f>
        <v>0</v>
      </c>
      <c r="S463" s="13">
        <f t="shared" si="35"/>
        <v>0</v>
      </c>
      <c r="T463" s="14">
        <f>IF(OR(ISERROR(FIND(DBCS(検索!C$5),DBCS(B463))),検索!C$5=""),0,1)</f>
        <v>0</v>
      </c>
      <c r="U463" s="15">
        <f>IF(OR(ISERROR(FIND(DBCS(検索!D$5),DBCS(C463))),検索!D$5=""),0,1)</f>
        <v>0</v>
      </c>
      <c r="V463" s="15">
        <f>IF(OR(ISERROR(FIND(検索!E$5,D463)),検索!E$5=""),0,1)</f>
        <v>0</v>
      </c>
      <c r="W463" s="15">
        <f>IF(OR(ISERROR(FIND(検索!F$5,E463)),検索!F$5=""),0,1)</f>
        <v>0</v>
      </c>
      <c r="X463" s="15">
        <f>IF(OR(ISERROR(FIND(検索!G$5,F463)),検索!G$5=""),0,1)</f>
        <v>0</v>
      </c>
      <c r="Y463" s="13">
        <f>IF(OR(検索!J$5="00000",T463&amp;U463&amp;V463&amp;W463&amp;X463&lt;&gt;検索!J$5),0,1)</f>
        <v>0</v>
      </c>
      <c r="Z463" s="16">
        <f t="shared" si="36"/>
        <v>0</v>
      </c>
      <c r="AA463" s="13">
        <f>IF(OR(ISERROR(FIND(DBCS(検索!C$7),DBCS(B463))),検索!C$7=""),0,1)</f>
        <v>0</v>
      </c>
      <c r="AB463" s="13">
        <f>IF(OR(ISERROR(FIND(DBCS(検索!D$7),DBCS(C463))),検索!D$7=""),0,1)</f>
        <v>0</v>
      </c>
      <c r="AC463" s="13">
        <f>IF(OR(ISERROR(FIND(検索!E$7,D463)),検索!E$7=""),0,1)</f>
        <v>0</v>
      </c>
      <c r="AD463" s="13">
        <f>IF(OR(ISERROR(FIND(検索!F$7,E463)),検索!F$7=""),0,1)</f>
        <v>0</v>
      </c>
      <c r="AE463" s="13">
        <f>IF(OR(ISERROR(FIND(検索!G$7,F463)),検索!G$7=""),0,1)</f>
        <v>0</v>
      </c>
      <c r="AF463" s="15">
        <f>IF(OR(検索!J$7="00000",AA463&amp;AB463&amp;AC463&amp;AD463&amp;AE463&lt;&gt;検索!J$7),0,1)</f>
        <v>0</v>
      </c>
      <c r="AG463" s="16">
        <f t="shared" si="37"/>
        <v>0</v>
      </c>
      <c r="AH463" s="13">
        <f>IF(検索!K$3=0,R463,S463)</f>
        <v>0</v>
      </c>
      <c r="AI463" s="13">
        <f>IF(検索!K$5=0,Y463,Z463)</f>
        <v>0</v>
      </c>
      <c r="AJ463" s="13">
        <f>IF(検索!K$7=0,AF463,AG463)</f>
        <v>0</v>
      </c>
      <c r="AK463" s="20">
        <f>IF(IF(検索!J$5="00000",AH463,IF(検索!K$4=0,AH463+AI463,AH463*AI463)*IF(AND(検索!K$6=1,検索!J$7&lt;&gt;"00000"),AJ463,1)+IF(AND(検索!K$6=0,検索!J$7&lt;&gt;"00000"),AJ463,0))&gt;0,MAX($AK$2:AK462)+1,0)</f>
        <v>0</v>
      </c>
    </row>
    <row r="464" spans="1:37" ht="12.6" customHeight="1" x14ac:dyDescent="0.15">
      <c r="A464" s="9">
        <v>4814</v>
      </c>
      <c r="B464" s="2" t="s">
        <v>1077</v>
      </c>
      <c r="C464" s="2" t="s">
        <v>1476</v>
      </c>
      <c r="D464" s="2" t="s">
        <v>1206</v>
      </c>
      <c r="E464" s="10" t="s">
        <v>113</v>
      </c>
      <c r="F464" s="11" t="s">
        <v>2324</v>
      </c>
      <c r="G464" s="2">
        <v>463</v>
      </c>
      <c r="H464" s="153">
        <f t="shared" si="38"/>
        <v>1800000</v>
      </c>
      <c r="J464" s="158">
        <f>IFERROR(INDEX(単価!D$3:G$16,MATCH(D464,単価!B$3:B$16,0),1+((I464&gt;29)+(I464&gt;59)+(I464&gt;89))*INDEX(単価!A:A,MATCH(D464,単価!B:B,0))),0)</f>
        <v>50000</v>
      </c>
      <c r="K464" s="153" t="str">
        <f>IFERROR(INDEX(単価!C:C,MATCH(D464,単価!B:B,0))&amp;IF(INDEX(単価!A:A,MATCH(D464,単価!B:B,0))=1,"（"&amp;INDEX(単価!D$2:G$2,1,1+(I464&gt;29)+(I464&gt;59)+(I464&gt;89))&amp;"）",""),D464)</f>
        <v>共同生活援助</v>
      </c>
      <c r="L464" s="2">
        <f t="shared" ca="1" si="39"/>
        <v>4738</v>
      </c>
      <c r="M464" s="14">
        <f>IF(OR(ISERROR(FIND(DBCS(検索!C$3),DBCS(B464))),検索!C$3=""),0,1)</f>
        <v>0</v>
      </c>
      <c r="N464" s="15">
        <f>IF(OR(ISERROR(FIND(DBCS(検索!D$3),DBCS(C464))),検索!D$3=""),0,1)</f>
        <v>0</v>
      </c>
      <c r="O464" s="15">
        <f>IF(OR(ISERROR(FIND(検索!E$3,D464)),検索!E$3=""),0,1)</f>
        <v>0</v>
      </c>
      <c r="P464" s="13">
        <f>IF(OR(ISERROR(FIND(検索!F$3,E464)),検索!F$3=""),0,1)</f>
        <v>0</v>
      </c>
      <c r="Q464" s="13">
        <f>IF(OR(ISERROR(FIND(検索!G$3,F464)),検索!G$3=""),0,1)</f>
        <v>0</v>
      </c>
      <c r="R464" s="13">
        <f>IF(OR(検索!J$3="00000",M464&amp;N464&amp;O464&amp;P464&amp;Q464&lt;&gt;検索!J$3),0,1)</f>
        <v>0</v>
      </c>
      <c r="S464" s="13">
        <f t="shared" si="35"/>
        <v>0</v>
      </c>
      <c r="T464" s="14">
        <f>IF(OR(ISERROR(FIND(DBCS(検索!C$5),DBCS(B464))),検索!C$5=""),0,1)</f>
        <v>0</v>
      </c>
      <c r="U464" s="15">
        <f>IF(OR(ISERROR(FIND(DBCS(検索!D$5),DBCS(C464))),検索!D$5=""),0,1)</f>
        <v>0</v>
      </c>
      <c r="V464" s="15">
        <f>IF(OR(ISERROR(FIND(検索!E$5,D464)),検索!E$5=""),0,1)</f>
        <v>0</v>
      </c>
      <c r="W464" s="15">
        <f>IF(OR(ISERROR(FIND(検索!F$5,E464)),検索!F$5=""),0,1)</f>
        <v>0</v>
      </c>
      <c r="X464" s="15">
        <f>IF(OR(ISERROR(FIND(検索!G$5,F464)),検索!G$5=""),0,1)</f>
        <v>0</v>
      </c>
      <c r="Y464" s="13">
        <f>IF(OR(検索!J$5="00000",T464&amp;U464&amp;V464&amp;W464&amp;X464&lt;&gt;検索!J$5),0,1)</f>
        <v>0</v>
      </c>
      <c r="Z464" s="16">
        <f t="shared" si="36"/>
        <v>0</v>
      </c>
      <c r="AA464" s="13">
        <f>IF(OR(ISERROR(FIND(DBCS(検索!C$7),DBCS(B464))),検索!C$7=""),0,1)</f>
        <v>0</v>
      </c>
      <c r="AB464" s="13">
        <f>IF(OR(ISERROR(FIND(DBCS(検索!D$7),DBCS(C464))),検索!D$7=""),0,1)</f>
        <v>0</v>
      </c>
      <c r="AC464" s="13">
        <f>IF(OR(ISERROR(FIND(検索!E$7,D464)),検索!E$7=""),0,1)</f>
        <v>0</v>
      </c>
      <c r="AD464" s="13">
        <f>IF(OR(ISERROR(FIND(検索!F$7,E464)),検索!F$7=""),0,1)</f>
        <v>0</v>
      </c>
      <c r="AE464" s="13">
        <f>IF(OR(ISERROR(FIND(検索!G$7,F464)),検索!G$7=""),0,1)</f>
        <v>0</v>
      </c>
      <c r="AF464" s="15">
        <f>IF(OR(検索!J$7="00000",AA464&amp;AB464&amp;AC464&amp;AD464&amp;AE464&lt;&gt;検索!J$7),0,1)</f>
        <v>0</v>
      </c>
      <c r="AG464" s="16">
        <f t="shared" si="37"/>
        <v>0</v>
      </c>
      <c r="AH464" s="13">
        <f>IF(検索!K$3=0,R464,S464)</f>
        <v>0</v>
      </c>
      <c r="AI464" s="13">
        <f>IF(検索!K$5=0,Y464,Z464)</f>
        <v>0</v>
      </c>
      <c r="AJ464" s="13">
        <f>IF(検索!K$7=0,AF464,AG464)</f>
        <v>0</v>
      </c>
      <c r="AK464" s="20">
        <f>IF(IF(検索!J$5="00000",AH464,IF(検索!K$4=0,AH464+AI464,AH464*AI464)*IF(AND(検索!K$6=1,検索!J$7&lt;&gt;"00000"),AJ464,1)+IF(AND(検索!K$6=0,検索!J$7&lt;&gt;"00000"),AJ464,0))&gt;0,MAX($AK$2:AK463)+1,0)</f>
        <v>0</v>
      </c>
    </row>
    <row r="465" spans="1:37" ht="12.6" customHeight="1" x14ac:dyDescent="0.15">
      <c r="A465" s="9">
        <v>4827</v>
      </c>
      <c r="B465" s="2" t="s">
        <v>1077</v>
      </c>
      <c r="C465" s="2" t="s">
        <v>1477</v>
      </c>
      <c r="D465" s="2" t="s">
        <v>1206</v>
      </c>
      <c r="E465" s="10" t="s">
        <v>113</v>
      </c>
      <c r="F465" s="11" t="s">
        <v>2324</v>
      </c>
      <c r="G465" s="2">
        <v>464</v>
      </c>
      <c r="H465" s="153">
        <f t="shared" si="38"/>
        <v>1800000</v>
      </c>
      <c r="J465" s="158">
        <f>IFERROR(INDEX(単価!D$3:G$16,MATCH(D465,単価!B$3:B$16,0),1+((I465&gt;29)+(I465&gt;59)+(I465&gt;89))*INDEX(単価!A:A,MATCH(D465,単価!B:B,0))),0)</f>
        <v>50000</v>
      </c>
      <c r="K465" s="153" t="str">
        <f>IFERROR(INDEX(単価!C:C,MATCH(D465,単価!B:B,0))&amp;IF(INDEX(単価!A:A,MATCH(D465,単価!B:B,0))=1,"（"&amp;INDEX(単価!D$2:G$2,1,1+(I465&gt;29)+(I465&gt;59)+(I465&gt;89))&amp;"）",""),D465)</f>
        <v>共同生活援助</v>
      </c>
      <c r="L465" s="2">
        <f t="shared" ca="1" si="39"/>
        <v>4748</v>
      </c>
      <c r="M465" s="14">
        <f>IF(OR(ISERROR(FIND(DBCS(検索!C$3),DBCS(B465))),検索!C$3=""),0,1)</f>
        <v>0</v>
      </c>
      <c r="N465" s="15">
        <f>IF(OR(ISERROR(FIND(DBCS(検索!D$3),DBCS(C465))),検索!D$3=""),0,1)</f>
        <v>0</v>
      </c>
      <c r="O465" s="15">
        <f>IF(OR(ISERROR(FIND(検索!E$3,D465)),検索!E$3=""),0,1)</f>
        <v>0</v>
      </c>
      <c r="P465" s="13">
        <f>IF(OR(ISERROR(FIND(検索!F$3,E465)),検索!F$3=""),0,1)</f>
        <v>0</v>
      </c>
      <c r="Q465" s="13">
        <f>IF(OR(ISERROR(FIND(検索!G$3,F465)),検索!G$3=""),0,1)</f>
        <v>0</v>
      </c>
      <c r="R465" s="13">
        <f>IF(OR(検索!J$3="00000",M465&amp;N465&amp;O465&amp;P465&amp;Q465&lt;&gt;検索!J$3),0,1)</f>
        <v>0</v>
      </c>
      <c r="S465" s="13">
        <f t="shared" si="35"/>
        <v>0</v>
      </c>
      <c r="T465" s="14">
        <f>IF(OR(ISERROR(FIND(DBCS(検索!C$5),DBCS(B465))),検索!C$5=""),0,1)</f>
        <v>0</v>
      </c>
      <c r="U465" s="15">
        <f>IF(OR(ISERROR(FIND(DBCS(検索!D$5),DBCS(C465))),検索!D$5=""),0,1)</f>
        <v>0</v>
      </c>
      <c r="V465" s="15">
        <f>IF(OR(ISERROR(FIND(検索!E$5,D465)),検索!E$5=""),0,1)</f>
        <v>0</v>
      </c>
      <c r="W465" s="15">
        <f>IF(OR(ISERROR(FIND(検索!F$5,E465)),検索!F$5=""),0,1)</f>
        <v>0</v>
      </c>
      <c r="X465" s="15">
        <f>IF(OR(ISERROR(FIND(検索!G$5,F465)),検索!G$5=""),0,1)</f>
        <v>0</v>
      </c>
      <c r="Y465" s="13">
        <f>IF(OR(検索!J$5="00000",T465&amp;U465&amp;V465&amp;W465&amp;X465&lt;&gt;検索!J$5),0,1)</f>
        <v>0</v>
      </c>
      <c r="Z465" s="16">
        <f t="shared" si="36"/>
        <v>0</v>
      </c>
      <c r="AA465" s="13">
        <f>IF(OR(ISERROR(FIND(DBCS(検索!C$7),DBCS(B465))),検索!C$7=""),0,1)</f>
        <v>0</v>
      </c>
      <c r="AB465" s="13">
        <f>IF(OR(ISERROR(FIND(DBCS(検索!D$7),DBCS(C465))),検索!D$7=""),0,1)</f>
        <v>0</v>
      </c>
      <c r="AC465" s="13">
        <f>IF(OR(ISERROR(FIND(検索!E$7,D465)),検索!E$7=""),0,1)</f>
        <v>0</v>
      </c>
      <c r="AD465" s="13">
        <f>IF(OR(ISERROR(FIND(検索!F$7,E465)),検索!F$7=""),0,1)</f>
        <v>0</v>
      </c>
      <c r="AE465" s="13">
        <f>IF(OR(ISERROR(FIND(検索!G$7,F465)),検索!G$7=""),0,1)</f>
        <v>0</v>
      </c>
      <c r="AF465" s="15">
        <f>IF(OR(検索!J$7="00000",AA465&amp;AB465&amp;AC465&amp;AD465&amp;AE465&lt;&gt;検索!J$7),0,1)</f>
        <v>0</v>
      </c>
      <c r="AG465" s="16">
        <f t="shared" si="37"/>
        <v>0</v>
      </c>
      <c r="AH465" s="13">
        <f>IF(検索!K$3=0,R465,S465)</f>
        <v>0</v>
      </c>
      <c r="AI465" s="13">
        <f>IF(検索!K$5=0,Y465,Z465)</f>
        <v>0</v>
      </c>
      <c r="AJ465" s="13">
        <f>IF(検索!K$7=0,AF465,AG465)</f>
        <v>0</v>
      </c>
      <c r="AK465" s="20">
        <f>IF(IF(検索!J$5="00000",AH465,IF(検索!K$4=0,AH465+AI465,AH465*AI465)*IF(AND(検索!K$6=1,検索!J$7&lt;&gt;"00000"),AJ465,1)+IF(AND(検索!K$6=0,検索!J$7&lt;&gt;"00000"),AJ465,0))&gt;0,MAX($AK$2:AK464)+1,0)</f>
        <v>0</v>
      </c>
    </row>
    <row r="466" spans="1:37" ht="12.6" customHeight="1" x14ac:dyDescent="0.15">
      <c r="A466" s="9">
        <v>4834</v>
      </c>
      <c r="B466" s="2" t="s">
        <v>1077</v>
      </c>
      <c r="C466" s="2" t="s">
        <v>1478</v>
      </c>
      <c r="D466" s="2" t="s">
        <v>1206</v>
      </c>
      <c r="E466" s="10" t="s">
        <v>113</v>
      </c>
      <c r="F466" s="11" t="s">
        <v>2324</v>
      </c>
      <c r="G466" s="2">
        <v>465</v>
      </c>
      <c r="H466" s="153">
        <f t="shared" si="38"/>
        <v>1800000</v>
      </c>
      <c r="J466" s="158">
        <f>IFERROR(INDEX(単価!D$3:G$16,MATCH(D466,単価!B$3:B$16,0),1+((I466&gt;29)+(I466&gt;59)+(I466&gt;89))*INDEX(単価!A:A,MATCH(D466,単価!B:B,0))),0)</f>
        <v>50000</v>
      </c>
      <c r="K466" s="153" t="str">
        <f>IFERROR(INDEX(単価!C:C,MATCH(D466,単価!B:B,0))&amp;IF(INDEX(単価!A:A,MATCH(D466,単価!B:B,0))=1,"（"&amp;INDEX(単価!D$2:G$2,1,1+(I466&gt;29)+(I466&gt;59)+(I466&gt;89))&amp;"）",""),D466)</f>
        <v>共同生活援助</v>
      </c>
      <c r="L466" s="2">
        <f t="shared" ca="1" si="39"/>
        <v>4756</v>
      </c>
      <c r="M466" s="14">
        <f>IF(OR(ISERROR(FIND(DBCS(検索!C$3),DBCS(B466))),検索!C$3=""),0,1)</f>
        <v>0</v>
      </c>
      <c r="N466" s="15">
        <f>IF(OR(ISERROR(FIND(DBCS(検索!D$3),DBCS(C466))),検索!D$3=""),0,1)</f>
        <v>0</v>
      </c>
      <c r="O466" s="15">
        <f>IF(OR(ISERROR(FIND(検索!E$3,D466)),検索!E$3=""),0,1)</f>
        <v>0</v>
      </c>
      <c r="P466" s="13">
        <f>IF(OR(ISERROR(FIND(検索!F$3,E466)),検索!F$3=""),0,1)</f>
        <v>0</v>
      </c>
      <c r="Q466" s="13">
        <f>IF(OR(ISERROR(FIND(検索!G$3,F466)),検索!G$3=""),0,1)</f>
        <v>0</v>
      </c>
      <c r="R466" s="13">
        <f>IF(OR(検索!J$3="00000",M466&amp;N466&amp;O466&amp;P466&amp;Q466&lt;&gt;検索!J$3),0,1)</f>
        <v>0</v>
      </c>
      <c r="S466" s="13">
        <f t="shared" si="35"/>
        <v>0</v>
      </c>
      <c r="T466" s="14">
        <f>IF(OR(ISERROR(FIND(DBCS(検索!C$5),DBCS(B466))),検索!C$5=""),0,1)</f>
        <v>0</v>
      </c>
      <c r="U466" s="15">
        <f>IF(OR(ISERROR(FIND(DBCS(検索!D$5),DBCS(C466))),検索!D$5=""),0,1)</f>
        <v>0</v>
      </c>
      <c r="V466" s="15">
        <f>IF(OR(ISERROR(FIND(検索!E$5,D466)),検索!E$5=""),0,1)</f>
        <v>0</v>
      </c>
      <c r="W466" s="15">
        <f>IF(OR(ISERROR(FIND(検索!F$5,E466)),検索!F$5=""),0,1)</f>
        <v>0</v>
      </c>
      <c r="X466" s="15">
        <f>IF(OR(ISERROR(FIND(検索!G$5,F466)),検索!G$5=""),0,1)</f>
        <v>0</v>
      </c>
      <c r="Y466" s="13">
        <f>IF(OR(検索!J$5="00000",T466&amp;U466&amp;V466&amp;W466&amp;X466&lt;&gt;検索!J$5),0,1)</f>
        <v>0</v>
      </c>
      <c r="Z466" s="16">
        <f t="shared" si="36"/>
        <v>0</v>
      </c>
      <c r="AA466" s="13">
        <f>IF(OR(ISERROR(FIND(DBCS(検索!C$7),DBCS(B466))),検索!C$7=""),0,1)</f>
        <v>0</v>
      </c>
      <c r="AB466" s="13">
        <f>IF(OR(ISERROR(FIND(DBCS(検索!D$7),DBCS(C466))),検索!D$7=""),0,1)</f>
        <v>0</v>
      </c>
      <c r="AC466" s="13">
        <f>IF(OR(ISERROR(FIND(検索!E$7,D466)),検索!E$7=""),0,1)</f>
        <v>0</v>
      </c>
      <c r="AD466" s="13">
        <f>IF(OR(ISERROR(FIND(検索!F$7,E466)),検索!F$7=""),0,1)</f>
        <v>0</v>
      </c>
      <c r="AE466" s="13">
        <f>IF(OR(ISERROR(FIND(検索!G$7,F466)),検索!G$7=""),0,1)</f>
        <v>0</v>
      </c>
      <c r="AF466" s="15">
        <f>IF(OR(検索!J$7="00000",AA466&amp;AB466&amp;AC466&amp;AD466&amp;AE466&lt;&gt;検索!J$7),0,1)</f>
        <v>0</v>
      </c>
      <c r="AG466" s="16">
        <f t="shared" si="37"/>
        <v>0</v>
      </c>
      <c r="AH466" s="13">
        <f>IF(検索!K$3=0,R466,S466)</f>
        <v>0</v>
      </c>
      <c r="AI466" s="13">
        <f>IF(検索!K$5=0,Y466,Z466)</f>
        <v>0</v>
      </c>
      <c r="AJ466" s="13">
        <f>IF(検索!K$7=0,AF466,AG466)</f>
        <v>0</v>
      </c>
      <c r="AK466" s="20">
        <f>IF(IF(検索!J$5="00000",AH466,IF(検索!K$4=0,AH466+AI466,AH466*AI466)*IF(AND(検索!K$6=1,検索!J$7&lt;&gt;"00000"),AJ466,1)+IF(AND(検索!K$6=0,検索!J$7&lt;&gt;"00000"),AJ466,0))&gt;0,MAX($AK$2:AK465)+1,0)</f>
        <v>0</v>
      </c>
    </row>
    <row r="467" spans="1:37" ht="12.6" customHeight="1" x14ac:dyDescent="0.15">
      <c r="A467" s="9">
        <v>4846</v>
      </c>
      <c r="B467" s="2" t="s">
        <v>1077</v>
      </c>
      <c r="C467" s="2" t="s">
        <v>1479</v>
      </c>
      <c r="D467" s="2" t="s">
        <v>1206</v>
      </c>
      <c r="E467" s="10" t="s">
        <v>113</v>
      </c>
      <c r="F467" s="11" t="s">
        <v>2324</v>
      </c>
      <c r="G467" s="2">
        <v>466</v>
      </c>
      <c r="H467" s="153">
        <f t="shared" si="38"/>
        <v>1800000</v>
      </c>
      <c r="J467" s="158">
        <f>IFERROR(INDEX(単価!D$3:G$16,MATCH(D467,単価!B$3:B$16,0),1+((I467&gt;29)+(I467&gt;59)+(I467&gt;89))*INDEX(単価!A:A,MATCH(D467,単価!B:B,0))),0)</f>
        <v>50000</v>
      </c>
      <c r="K467" s="153" t="str">
        <f>IFERROR(INDEX(単価!C:C,MATCH(D467,単価!B:B,0))&amp;IF(INDEX(単価!A:A,MATCH(D467,単価!B:B,0))=1,"（"&amp;INDEX(単価!D$2:G$2,1,1+(I467&gt;29)+(I467&gt;59)+(I467&gt;89))&amp;"）",""),D467)</f>
        <v>共同生活援助</v>
      </c>
      <c r="L467" s="2">
        <f t="shared" ca="1" si="39"/>
        <v>4769</v>
      </c>
      <c r="M467" s="14">
        <f>IF(OR(ISERROR(FIND(DBCS(検索!C$3),DBCS(B467))),検索!C$3=""),0,1)</f>
        <v>0</v>
      </c>
      <c r="N467" s="15">
        <f>IF(OR(ISERROR(FIND(DBCS(検索!D$3),DBCS(C467))),検索!D$3=""),0,1)</f>
        <v>0</v>
      </c>
      <c r="O467" s="15">
        <f>IF(OR(ISERROR(FIND(検索!E$3,D467)),検索!E$3=""),0,1)</f>
        <v>0</v>
      </c>
      <c r="P467" s="13">
        <f>IF(OR(ISERROR(FIND(検索!F$3,E467)),検索!F$3=""),0,1)</f>
        <v>0</v>
      </c>
      <c r="Q467" s="13">
        <f>IF(OR(ISERROR(FIND(検索!G$3,F467)),検索!G$3=""),0,1)</f>
        <v>0</v>
      </c>
      <c r="R467" s="13">
        <f>IF(OR(検索!J$3="00000",M467&amp;N467&amp;O467&amp;P467&amp;Q467&lt;&gt;検索!J$3),0,1)</f>
        <v>0</v>
      </c>
      <c r="S467" s="13">
        <f t="shared" si="35"/>
        <v>0</v>
      </c>
      <c r="T467" s="14">
        <f>IF(OR(ISERROR(FIND(DBCS(検索!C$5),DBCS(B467))),検索!C$5=""),0,1)</f>
        <v>0</v>
      </c>
      <c r="U467" s="15">
        <f>IF(OR(ISERROR(FIND(DBCS(検索!D$5),DBCS(C467))),検索!D$5=""),0,1)</f>
        <v>0</v>
      </c>
      <c r="V467" s="15">
        <f>IF(OR(ISERROR(FIND(検索!E$5,D467)),検索!E$5=""),0,1)</f>
        <v>0</v>
      </c>
      <c r="W467" s="15">
        <f>IF(OR(ISERROR(FIND(検索!F$5,E467)),検索!F$5=""),0,1)</f>
        <v>0</v>
      </c>
      <c r="X467" s="15">
        <f>IF(OR(ISERROR(FIND(検索!G$5,F467)),検索!G$5=""),0,1)</f>
        <v>0</v>
      </c>
      <c r="Y467" s="13">
        <f>IF(OR(検索!J$5="00000",T467&amp;U467&amp;V467&amp;W467&amp;X467&lt;&gt;検索!J$5),0,1)</f>
        <v>0</v>
      </c>
      <c r="Z467" s="16">
        <f t="shared" si="36"/>
        <v>0</v>
      </c>
      <c r="AA467" s="13">
        <f>IF(OR(ISERROR(FIND(DBCS(検索!C$7),DBCS(B467))),検索!C$7=""),0,1)</f>
        <v>0</v>
      </c>
      <c r="AB467" s="13">
        <f>IF(OR(ISERROR(FIND(DBCS(検索!D$7),DBCS(C467))),検索!D$7=""),0,1)</f>
        <v>0</v>
      </c>
      <c r="AC467" s="13">
        <f>IF(OR(ISERROR(FIND(検索!E$7,D467)),検索!E$7=""),0,1)</f>
        <v>0</v>
      </c>
      <c r="AD467" s="13">
        <f>IF(OR(ISERROR(FIND(検索!F$7,E467)),検索!F$7=""),0,1)</f>
        <v>0</v>
      </c>
      <c r="AE467" s="13">
        <f>IF(OR(ISERROR(FIND(検索!G$7,F467)),検索!G$7=""),0,1)</f>
        <v>0</v>
      </c>
      <c r="AF467" s="15">
        <f>IF(OR(検索!J$7="00000",AA467&amp;AB467&amp;AC467&amp;AD467&amp;AE467&lt;&gt;検索!J$7),0,1)</f>
        <v>0</v>
      </c>
      <c r="AG467" s="16">
        <f t="shared" si="37"/>
        <v>0</v>
      </c>
      <c r="AH467" s="13">
        <f>IF(検索!K$3=0,R467,S467)</f>
        <v>0</v>
      </c>
      <c r="AI467" s="13">
        <f>IF(検索!K$5=0,Y467,Z467)</f>
        <v>0</v>
      </c>
      <c r="AJ467" s="13">
        <f>IF(検索!K$7=0,AF467,AG467)</f>
        <v>0</v>
      </c>
      <c r="AK467" s="20">
        <f>IF(IF(検索!J$5="00000",AH467,IF(検索!K$4=0,AH467+AI467,AH467*AI467)*IF(AND(検索!K$6=1,検索!J$7&lt;&gt;"00000"),AJ467,1)+IF(AND(検索!K$6=0,検索!J$7&lt;&gt;"00000"),AJ467,0))&gt;0,MAX($AK$2:AK466)+1,0)</f>
        <v>0</v>
      </c>
    </row>
    <row r="468" spans="1:37" ht="12.6" customHeight="1" x14ac:dyDescent="0.15">
      <c r="A468" s="9">
        <v>4855</v>
      </c>
      <c r="B468" s="2" t="s">
        <v>1077</v>
      </c>
      <c r="C468" s="2" t="s">
        <v>1480</v>
      </c>
      <c r="D468" s="2" t="s">
        <v>1206</v>
      </c>
      <c r="E468" s="10" t="s">
        <v>113</v>
      </c>
      <c r="F468" s="11" t="s">
        <v>2324</v>
      </c>
      <c r="G468" s="2">
        <v>467</v>
      </c>
      <c r="H468" s="153">
        <f t="shared" si="38"/>
        <v>1800000</v>
      </c>
      <c r="J468" s="158">
        <f>IFERROR(INDEX(単価!D$3:G$16,MATCH(D468,単価!B$3:B$16,0),1+((I468&gt;29)+(I468&gt;59)+(I468&gt;89))*INDEX(単価!A:A,MATCH(D468,単価!B:B,0))),0)</f>
        <v>50000</v>
      </c>
      <c r="K468" s="153" t="str">
        <f>IFERROR(INDEX(単価!C:C,MATCH(D468,単価!B:B,0))&amp;IF(INDEX(単価!A:A,MATCH(D468,単価!B:B,0))=1,"（"&amp;INDEX(単価!D$2:G$2,1,1+(I468&gt;29)+(I468&gt;59)+(I468&gt;89))&amp;"）",""),D468)</f>
        <v>共同生活援助</v>
      </c>
      <c r="L468" s="2">
        <f t="shared" ca="1" si="39"/>
        <v>4773</v>
      </c>
      <c r="M468" s="14">
        <f>IF(OR(ISERROR(FIND(DBCS(検索!C$3),DBCS(B468))),検索!C$3=""),0,1)</f>
        <v>0</v>
      </c>
      <c r="N468" s="15">
        <f>IF(OR(ISERROR(FIND(DBCS(検索!D$3),DBCS(C468))),検索!D$3=""),0,1)</f>
        <v>0</v>
      </c>
      <c r="O468" s="15">
        <f>IF(OR(ISERROR(FIND(検索!E$3,D468)),検索!E$3=""),0,1)</f>
        <v>0</v>
      </c>
      <c r="P468" s="13">
        <f>IF(OR(ISERROR(FIND(検索!F$3,E468)),検索!F$3=""),0,1)</f>
        <v>0</v>
      </c>
      <c r="Q468" s="13">
        <f>IF(OR(ISERROR(FIND(検索!G$3,F468)),検索!G$3=""),0,1)</f>
        <v>0</v>
      </c>
      <c r="R468" s="13">
        <f>IF(OR(検索!J$3="00000",M468&amp;N468&amp;O468&amp;P468&amp;Q468&lt;&gt;検索!J$3),0,1)</f>
        <v>0</v>
      </c>
      <c r="S468" s="13">
        <f t="shared" si="35"/>
        <v>0</v>
      </c>
      <c r="T468" s="14">
        <f>IF(OR(ISERROR(FIND(DBCS(検索!C$5),DBCS(B468))),検索!C$5=""),0,1)</f>
        <v>0</v>
      </c>
      <c r="U468" s="15">
        <f>IF(OR(ISERROR(FIND(DBCS(検索!D$5),DBCS(C468))),検索!D$5=""),0,1)</f>
        <v>0</v>
      </c>
      <c r="V468" s="15">
        <f>IF(OR(ISERROR(FIND(検索!E$5,D468)),検索!E$5=""),0,1)</f>
        <v>0</v>
      </c>
      <c r="W468" s="15">
        <f>IF(OR(ISERROR(FIND(検索!F$5,E468)),検索!F$5=""),0,1)</f>
        <v>0</v>
      </c>
      <c r="X468" s="15">
        <f>IF(OR(ISERROR(FIND(検索!G$5,F468)),検索!G$5=""),0,1)</f>
        <v>0</v>
      </c>
      <c r="Y468" s="13">
        <f>IF(OR(検索!J$5="00000",T468&amp;U468&amp;V468&amp;W468&amp;X468&lt;&gt;検索!J$5),0,1)</f>
        <v>0</v>
      </c>
      <c r="Z468" s="16">
        <f t="shared" si="36"/>
        <v>0</v>
      </c>
      <c r="AA468" s="13">
        <f>IF(OR(ISERROR(FIND(DBCS(検索!C$7),DBCS(B468))),検索!C$7=""),0,1)</f>
        <v>0</v>
      </c>
      <c r="AB468" s="13">
        <f>IF(OR(ISERROR(FIND(DBCS(検索!D$7),DBCS(C468))),検索!D$7=""),0,1)</f>
        <v>0</v>
      </c>
      <c r="AC468" s="13">
        <f>IF(OR(ISERROR(FIND(検索!E$7,D468)),検索!E$7=""),0,1)</f>
        <v>0</v>
      </c>
      <c r="AD468" s="13">
        <f>IF(OR(ISERROR(FIND(検索!F$7,E468)),検索!F$7=""),0,1)</f>
        <v>0</v>
      </c>
      <c r="AE468" s="13">
        <f>IF(OR(ISERROR(FIND(検索!G$7,F468)),検索!G$7=""),0,1)</f>
        <v>0</v>
      </c>
      <c r="AF468" s="15">
        <f>IF(OR(検索!J$7="00000",AA468&amp;AB468&amp;AC468&amp;AD468&amp;AE468&lt;&gt;検索!J$7),0,1)</f>
        <v>0</v>
      </c>
      <c r="AG468" s="16">
        <f t="shared" si="37"/>
        <v>0</v>
      </c>
      <c r="AH468" s="13">
        <f>IF(検索!K$3=0,R468,S468)</f>
        <v>0</v>
      </c>
      <c r="AI468" s="13">
        <f>IF(検索!K$5=0,Y468,Z468)</f>
        <v>0</v>
      </c>
      <c r="AJ468" s="13">
        <f>IF(検索!K$7=0,AF468,AG468)</f>
        <v>0</v>
      </c>
      <c r="AK468" s="20">
        <f>IF(IF(検索!J$5="00000",AH468,IF(検索!K$4=0,AH468+AI468,AH468*AI468)*IF(AND(検索!K$6=1,検索!J$7&lt;&gt;"00000"),AJ468,1)+IF(AND(検索!K$6=0,検索!J$7&lt;&gt;"00000"),AJ468,0))&gt;0,MAX($AK$2:AK467)+1,0)</f>
        <v>0</v>
      </c>
    </row>
    <row r="469" spans="1:37" ht="12.6" customHeight="1" x14ac:dyDescent="0.15">
      <c r="A469" s="9">
        <v>4860</v>
      </c>
      <c r="B469" s="2" t="s">
        <v>1077</v>
      </c>
      <c r="C469" s="2" t="s">
        <v>1481</v>
      </c>
      <c r="D469" s="2" t="s">
        <v>1206</v>
      </c>
      <c r="E469" s="10" t="s">
        <v>113</v>
      </c>
      <c r="F469" s="11" t="s">
        <v>2324</v>
      </c>
      <c r="G469" s="2">
        <v>468</v>
      </c>
      <c r="H469" s="153">
        <f t="shared" si="38"/>
        <v>1800000</v>
      </c>
      <c r="J469" s="158">
        <f>IFERROR(INDEX(単価!D$3:G$16,MATCH(D469,単価!B$3:B$16,0),1+((I469&gt;29)+(I469&gt;59)+(I469&gt;89))*INDEX(単価!A:A,MATCH(D469,単価!B:B,0))),0)</f>
        <v>50000</v>
      </c>
      <c r="K469" s="153" t="str">
        <f>IFERROR(INDEX(単価!C:C,MATCH(D469,単価!B:B,0))&amp;IF(INDEX(単価!A:A,MATCH(D469,単価!B:B,0))=1,"（"&amp;INDEX(単価!D$2:G$2,1,1+(I469&gt;29)+(I469&gt;59)+(I469&gt;89))&amp;"）",""),D469)</f>
        <v>共同生活援助</v>
      </c>
      <c r="L469" s="2">
        <f t="shared" ca="1" si="39"/>
        <v>4789</v>
      </c>
      <c r="M469" s="14">
        <f>IF(OR(ISERROR(FIND(DBCS(検索!C$3),DBCS(B469))),検索!C$3=""),0,1)</f>
        <v>0</v>
      </c>
      <c r="N469" s="15">
        <f>IF(OR(ISERROR(FIND(DBCS(検索!D$3),DBCS(C469))),検索!D$3=""),0,1)</f>
        <v>0</v>
      </c>
      <c r="O469" s="15">
        <f>IF(OR(ISERROR(FIND(検索!E$3,D469)),検索!E$3=""),0,1)</f>
        <v>0</v>
      </c>
      <c r="P469" s="13">
        <f>IF(OR(ISERROR(FIND(検索!F$3,E469)),検索!F$3=""),0,1)</f>
        <v>0</v>
      </c>
      <c r="Q469" s="13">
        <f>IF(OR(ISERROR(FIND(検索!G$3,F469)),検索!G$3=""),0,1)</f>
        <v>0</v>
      </c>
      <c r="R469" s="13">
        <f>IF(OR(検索!J$3="00000",M469&amp;N469&amp;O469&amp;P469&amp;Q469&lt;&gt;検索!J$3),0,1)</f>
        <v>0</v>
      </c>
      <c r="S469" s="13">
        <f t="shared" ref="S469:S500" si="40">IF(SUM(M469:Q469)=0,0,1)</f>
        <v>0</v>
      </c>
      <c r="T469" s="14">
        <f>IF(OR(ISERROR(FIND(DBCS(検索!C$5),DBCS(B469))),検索!C$5=""),0,1)</f>
        <v>0</v>
      </c>
      <c r="U469" s="15">
        <f>IF(OR(ISERROR(FIND(DBCS(検索!D$5),DBCS(C469))),検索!D$5=""),0,1)</f>
        <v>0</v>
      </c>
      <c r="V469" s="15">
        <f>IF(OR(ISERROR(FIND(検索!E$5,D469)),検索!E$5=""),0,1)</f>
        <v>0</v>
      </c>
      <c r="W469" s="15">
        <f>IF(OR(ISERROR(FIND(検索!F$5,E469)),検索!F$5=""),0,1)</f>
        <v>0</v>
      </c>
      <c r="X469" s="15">
        <f>IF(OR(ISERROR(FIND(検索!G$5,F469)),検索!G$5=""),0,1)</f>
        <v>0</v>
      </c>
      <c r="Y469" s="13">
        <f>IF(OR(検索!J$5="00000",T469&amp;U469&amp;V469&amp;W469&amp;X469&lt;&gt;検索!J$5),0,1)</f>
        <v>0</v>
      </c>
      <c r="Z469" s="16">
        <f t="shared" ref="Z469:Z500" si="41">IF(SUM(T469:X469)=0,0,1)</f>
        <v>0</v>
      </c>
      <c r="AA469" s="13">
        <f>IF(OR(ISERROR(FIND(DBCS(検索!C$7),DBCS(B469))),検索!C$7=""),0,1)</f>
        <v>0</v>
      </c>
      <c r="AB469" s="13">
        <f>IF(OR(ISERROR(FIND(DBCS(検索!D$7),DBCS(C469))),検索!D$7=""),0,1)</f>
        <v>0</v>
      </c>
      <c r="AC469" s="13">
        <f>IF(OR(ISERROR(FIND(検索!E$7,D469)),検索!E$7=""),0,1)</f>
        <v>0</v>
      </c>
      <c r="AD469" s="13">
        <f>IF(OR(ISERROR(FIND(検索!F$7,E469)),検索!F$7=""),0,1)</f>
        <v>0</v>
      </c>
      <c r="AE469" s="13">
        <f>IF(OR(ISERROR(FIND(検索!G$7,F469)),検索!G$7=""),0,1)</f>
        <v>0</v>
      </c>
      <c r="AF469" s="15">
        <f>IF(OR(検索!J$7="00000",AA469&amp;AB469&amp;AC469&amp;AD469&amp;AE469&lt;&gt;検索!J$7),0,1)</f>
        <v>0</v>
      </c>
      <c r="AG469" s="16">
        <f t="shared" ref="AG469:AG500" si="42">IF(SUM(AA469:AE469)=0,0,1)</f>
        <v>0</v>
      </c>
      <c r="AH469" s="13">
        <f>IF(検索!K$3=0,R469,S469)</f>
        <v>0</v>
      </c>
      <c r="AI469" s="13">
        <f>IF(検索!K$5=0,Y469,Z469)</f>
        <v>0</v>
      </c>
      <c r="AJ469" s="13">
        <f>IF(検索!K$7=0,AF469,AG469)</f>
        <v>0</v>
      </c>
      <c r="AK469" s="20">
        <f>IF(IF(検索!J$5="00000",AH469,IF(検索!K$4=0,AH469+AI469,AH469*AI469)*IF(AND(検索!K$6=1,検索!J$7&lt;&gt;"00000"),AJ469,1)+IF(AND(検索!K$6=0,検索!J$7&lt;&gt;"00000"),AJ469,0))&gt;0,MAX($AK$2:AK468)+1,0)</f>
        <v>0</v>
      </c>
    </row>
    <row r="470" spans="1:37" ht="12.6" customHeight="1" x14ac:dyDescent="0.15">
      <c r="A470" s="9">
        <v>4875</v>
      </c>
      <c r="B470" s="2" t="s">
        <v>1077</v>
      </c>
      <c r="C470" s="2" t="s">
        <v>1482</v>
      </c>
      <c r="D470" s="2" t="s">
        <v>1206</v>
      </c>
      <c r="E470" s="10" t="s">
        <v>113</v>
      </c>
      <c r="F470" s="11" t="s">
        <v>2324</v>
      </c>
      <c r="G470" s="2">
        <v>469</v>
      </c>
      <c r="H470" s="153">
        <f t="shared" si="38"/>
        <v>1800000</v>
      </c>
      <c r="J470" s="158">
        <f>IFERROR(INDEX(単価!D$3:G$16,MATCH(D470,単価!B$3:B$16,0),1+((I470&gt;29)+(I470&gt;59)+(I470&gt;89))*INDEX(単価!A:A,MATCH(D470,単価!B:B,0))),0)</f>
        <v>50000</v>
      </c>
      <c r="K470" s="153" t="str">
        <f>IFERROR(INDEX(単価!C:C,MATCH(D470,単価!B:B,0))&amp;IF(INDEX(単価!A:A,MATCH(D470,単価!B:B,0))=1,"（"&amp;INDEX(単価!D$2:G$2,1,1+(I470&gt;29)+(I470&gt;59)+(I470&gt;89))&amp;"）",""),D470)</f>
        <v>共同生活援助</v>
      </c>
      <c r="L470" s="2">
        <f t="shared" ca="1" si="39"/>
        <v>4797</v>
      </c>
      <c r="M470" s="14">
        <f>IF(OR(ISERROR(FIND(DBCS(検索!C$3),DBCS(B470))),検索!C$3=""),0,1)</f>
        <v>0</v>
      </c>
      <c r="N470" s="15">
        <f>IF(OR(ISERROR(FIND(DBCS(検索!D$3),DBCS(C470))),検索!D$3=""),0,1)</f>
        <v>0</v>
      </c>
      <c r="O470" s="15">
        <f>IF(OR(ISERROR(FIND(検索!E$3,D470)),検索!E$3=""),0,1)</f>
        <v>0</v>
      </c>
      <c r="P470" s="13">
        <f>IF(OR(ISERROR(FIND(検索!F$3,E470)),検索!F$3=""),0,1)</f>
        <v>0</v>
      </c>
      <c r="Q470" s="13">
        <f>IF(OR(ISERROR(FIND(検索!G$3,F470)),検索!G$3=""),0,1)</f>
        <v>0</v>
      </c>
      <c r="R470" s="13">
        <f>IF(OR(検索!J$3="00000",M470&amp;N470&amp;O470&amp;P470&amp;Q470&lt;&gt;検索!J$3),0,1)</f>
        <v>0</v>
      </c>
      <c r="S470" s="13">
        <f t="shared" si="40"/>
        <v>0</v>
      </c>
      <c r="T470" s="14">
        <f>IF(OR(ISERROR(FIND(DBCS(検索!C$5),DBCS(B470))),検索!C$5=""),0,1)</f>
        <v>0</v>
      </c>
      <c r="U470" s="15">
        <f>IF(OR(ISERROR(FIND(DBCS(検索!D$5),DBCS(C470))),検索!D$5=""),0,1)</f>
        <v>0</v>
      </c>
      <c r="V470" s="15">
        <f>IF(OR(ISERROR(FIND(検索!E$5,D470)),検索!E$5=""),0,1)</f>
        <v>0</v>
      </c>
      <c r="W470" s="15">
        <f>IF(OR(ISERROR(FIND(検索!F$5,E470)),検索!F$5=""),0,1)</f>
        <v>0</v>
      </c>
      <c r="X470" s="15">
        <f>IF(OR(ISERROR(FIND(検索!G$5,F470)),検索!G$5=""),0,1)</f>
        <v>0</v>
      </c>
      <c r="Y470" s="13">
        <f>IF(OR(検索!J$5="00000",T470&amp;U470&amp;V470&amp;W470&amp;X470&lt;&gt;検索!J$5),0,1)</f>
        <v>0</v>
      </c>
      <c r="Z470" s="16">
        <f t="shared" si="41"/>
        <v>0</v>
      </c>
      <c r="AA470" s="13">
        <f>IF(OR(ISERROR(FIND(DBCS(検索!C$7),DBCS(B470))),検索!C$7=""),0,1)</f>
        <v>0</v>
      </c>
      <c r="AB470" s="13">
        <f>IF(OR(ISERROR(FIND(DBCS(検索!D$7),DBCS(C470))),検索!D$7=""),0,1)</f>
        <v>0</v>
      </c>
      <c r="AC470" s="13">
        <f>IF(OR(ISERROR(FIND(検索!E$7,D470)),検索!E$7=""),0,1)</f>
        <v>0</v>
      </c>
      <c r="AD470" s="13">
        <f>IF(OR(ISERROR(FIND(検索!F$7,E470)),検索!F$7=""),0,1)</f>
        <v>0</v>
      </c>
      <c r="AE470" s="13">
        <f>IF(OR(ISERROR(FIND(検索!G$7,F470)),検索!G$7=""),0,1)</f>
        <v>0</v>
      </c>
      <c r="AF470" s="15">
        <f>IF(OR(検索!J$7="00000",AA470&amp;AB470&amp;AC470&amp;AD470&amp;AE470&lt;&gt;検索!J$7),0,1)</f>
        <v>0</v>
      </c>
      <c r="AG470" s="16">
        <f t="shared" si="42"/>
        <v>0</v>
      </c>
      <c r="AH470" s="13">
        <f>IF(検索!K$3=0,R470,S470)</f>
        <v>0</v>
      </c>
      <c r="AI470" s="13">
        <f>IF(検索!K$5=0,Y470,Z470)</f>
        <v>0</v>
      </c>
      <c r="AJ470" s="13">
        <f>IF(検索!K$7=0,AF470,AG470)</f>
        <v>0</v>
      </c>
      <c r="AK470" s="20">
        <f>IF(IF(検索!J$5="00000",AH470,IF(検索!K$4=0,AH470+AI470,AH470*AI470)*IF(AND(検索!K$6=1,検索!J$7&lt;&gt;"00000"),AJ470,1)+IF(AND(検索!K$6=0,検索!J$7&lt;&gt;"00000"),AJ470,0))&gt;0,MAX($AK$2:AK469)+1,0)</f>
        <v>0</v>
      </c>
    </row>
    <row r="471" spans="1:37" ht="12.6" customHeight="1" x14ac:dyDescent="0.15">
      <c r="A471" s="9">
        <v>4881</v>
      </c>
      <c r="B471" s="2" t="s">
        <v>1077</v>
      </c>
      <c r="C471" s="2" t="s">
        <v>1483</v>
      </c>
      <c r="D471" s="2" t="s">
        <v>1206</v>
      </c>
      <c r="E471" s="10" t="s">
        <v>113</v>
      </c>
      <c r="F471" s="11" t="s">
        <v>2324</v>
      </c>
      <c r="G471" s="2">
        <v>470</v>
      </c>
      <c r="H471" s="153">
        <f t="shared" si="38"/>
        <v>1800000</v>
      </c>
      <c r="J471" s="158">
        <f>IFERROR(INDEX(単価!D$3:G$16,MATCH(D471,単価!B$3:B$16,0),1+((I471&gt;29)+(I471&gt;59)+(I471&gt;89))*INDEX(単価!A:A,MATCH(D471,単価!B:B,0))),0)</f>
        <v>50000</v>
      </c>
      <c r="K471" s="153" t="str">
        <f>IFERROR(INDEX(単価!C:C,MATCH(D471,単価!B:B,0))&amp;IF(INDEX(単価!A:A,MATCH(D471,単価!B:B,0))=1,"（"&amp;INDEX(単価!D$2:G$2,1,1+(I471&gt;29)+(I471&gt;59)+(I471&gt;89))&amp;"）",""),D471)</f>
        <v>共同生活援助</v>
      </c>
      <c r="L471" s="2">
        <f t="shared" ca="1" si="39"/>
        <v>4801</v>
      </c>
      <c r="M471" s="14">
        <f>IF(OR(ISERROR(FIND(DBCS(検索!C$3),DBCS(B471))),検索!C$3=""),0,1)</f>
        <v>0</v>
      </c>
      <c r="N471" s="15">
        <f>IF(OR(ISERROR(FIND(DBCS(検索!D$3),DBCS(C471))),検索!D$3=""),0,1)</f>
        <v>0</v>
      </c>
      <c r="O471" s="15">
        <f>IF(OR(ISERROR(FIND(検索!E$3,D471)),検索!E$3=""),0,1)</f>
        <v>0</v>
      </c>
      <c r="P471" s="13">
        <f>IF(OR(ISERROR(FIND(検索!F$3,E471)),検索!F$3=""),0,1)</f>
        <v>0</v>
      </c>
      <c r="Q471" s="13">
        <f>IF(OR(ISERROR(FIND(検索!G$3,F471)),検索!G$3=""),0,1)</f>
        <v>0</v>
      </c>
      <c r="R471" s="13">
        <f>IF(OR(検索!J$3="00000",M471&amp;N471&amp;O471&amp;P471&amp;Q471&lt;&gt;検索!J$3),0,1)</f>
        <v>0</v>
      </c>
      <c r="S471" s="13">
        <f t="shared" si="40"/>
        <v>0</v>
      </c>
      <c r="T471" s="14">
        <f>IF(OR(ISERROR(FIND(DBCS(検索!C$5),DBCS(B471))),検索!C$5=""),0,1)</f>
        <v>0</v>
      </c>
      <c r="U471" s="15">
        <f>IF(OR(ISERROR(FIND(DBCS(検索!D$5),DBCS(C471))),検索!D$5=""),0,1)</f>
        <v>0</v>
      </c>
      <c r="V471" s="15">
        <f>IF(OR(ISERROR(FIND(検索!E$5,D471)),検索!E$5=""),0,1)</f>
        <v>0</v>
      </c>
      <c r="W471" s="15">
        <f>IF(OR(ISERROR(FIND(検索!F$5,E471)),検索!F$5=""),0,1)</f>
        <v>0</v>
      </c>
      <c r="X471" s="15">
        <f>IF(OR(ISERROR(FIND(検索!G$5,F471)),検索!G$5=""),0,1)</f>
        <v>0</v>
      </c>
      <c r="Y471" s="13">
        <f>IF(OR(検索!J$5="00000",T471&amp;U471&amp;V471&amp;W471&amp;X471&lt;&gt;検索!J$5),0,1)</f>
        <v>0</v>
      </c>
      <c r="Z471" s="16">
        <f t="shared" si="41"/>
        <v>0</v>
      </c>
      <c r="AA471" s="13">
        <f>IF(OR(ISERROR(FIND(DBCS(検索!C$7),DBCS(B471))),検索!C$7=""),0,1)</f>
        <v>0</v>
      </c>
      <c r="AB471" s="13">
        <f>IF(OR(ISERROR(FIND(DBCS(検索!D$7),DBCS(C471))),検索!D$7=""),0,1)</f>
        <v>0</v>
      </c>
      <c r="AC471" s="13">
        <f>IF(OR(ISERROR(FIND(検索!E$7,D471)),検索!E$7=""),0,1)</f>
        <v>0</v>
      </c>
      <c r="AD471" s="13">
        <f>IF(OR(ISERROR(FIND(検索!F$7,E471)),検索!F$7=""),0,1)</f>
        <v>0</v>
      </c>
      <c r="AE471" s="13">
        <f>IF(OR(ISERROR(FIND(検索!G$7,F471)),検索!G$7=""),0,1)</f>
        <v>0</v>
      </c>
      <c r="AF471" s="15">
        <f>IF(OR(検索!J$7="00000",AA471&amp;AB471&amp;AC471&amp;AD471&amp;AE471&lt;&gt;検索!J$7),0,1)</f>
        <v>0</v>
      </c>
      <c r="AG471" s="16">
        <f t="shared" si="42"/>
        <v>0</v>
      </c>
      <c r="AH471" s="13">
        <f>IF(検索!K$3=0,R471,S471)</f>
        <v>0</v>
      </c>
      <c r="AI471" s="13">
        <f>IF(検索!K$5=0,Y471,Z471)</f>
        <v>0</v>
      </c>
      <c r="AJ471" s="13">
        <f>IF(検索!K$7=0,AF471,AG471)</f>
        <v>0</v>
      </c>
      <c r="AK471" s="20">
        <f>IF(IF(検索!J$5="00000",AH471,IF(検索!K$4=0,AH471+AI471,AH471*AI471)*IF(AND(検索!K$6=1,検索!J$7&lt;&gt;"00000"),AJ471,1)+IF(AND(検索!K$6=0,検索!J$7&lt;&gt;"00000"),AJ471,0))&gt;0,MAX($AK$2:AK470)+1,0)</f>
        <v>0</v>
      </c>
    </row>
    <row r="472" spans="1:37" ht="12.6" customHeight="1" x14ac:dyDescent="0.15">
      <c r="A472" s="9">
        <v>4896</v>
      </c>
      <c r="B472" s="2" t="s">
        <v>1077</v>
      </c>
      <c r="C472" s="2" t="s">
        <v>1484</v>
      </c>
      <c r="D472" s="2" t="s">
        <v>1206</v>
      </c>
      <c r="E472" s="10" t="s">
        <v>113</v>
      </c>
      <c r="F472" s="11" t="s">
        <v>2324</v>
      </c>
      <c r="G472" s="2">
        <v>471</v>
      </c>
      <c r="H472" s="153">
        <f t="shared" si="38"/>
        <v>1800000</v>
      </c>
      <c r="J472" s="158">
        <f>IFERROR(INDEX(単価!D$3:G$16,MATCH(D472,単価!B$3:B$16,0),1+((I472&gt;29)+(I472&gt;59)+(I472&gt;89))*INDEX(単価!A:A,MATCH(D472,単価!B:B,0))),0)</f>
        <v>50000</v>
      </c>
      <c r="K472" s="153" t="str">
        <f>IFERROR(INDEX(単価!C:C,MATCH(D472,単価!B:B,0))&amp;IF(INDEX(単価!A:A,MATCH(D472,単価!B:B,0))=1,"（"&amp;INDEX(単価!D$2:G$2,1,1+(I472&gt;29)+(I472&gt;59)+(I472&gt;89))&amp;"）",""),D472)</f>
        <v>共同生活援助</v>
      </c>
      <c r="L472" s="2">
        <f t="shared" ca="1" si="39"/>
        <v>4810</v>
      </c>
      <c r="M472" s="14">
        <f>IF(OR(ISERROR(FIND(DBCS(検索!C$3),DBCS(B472))),検索!C$3=""),0,1)</f>
        <v>0</v>
      </c>
      <c r="N472" s="15">
        <f>IF(OR(ISERROR(FIND(DBCS(検索!D$3),DBCS(C472))),検索!D$3=""),0,1)</f>
        <v>0</v>
      </c>
      <c r="O472" s="15">
        <f>IF(OR(ISERROR(FIND(検索!E$3,D472)),検索!E$3=""),0,1)</f>
        <v>0</v>
      </c>
      <c r="P472" s="13">
        <f>IF(OR(ISERROR(FIND(検索!F$3,E472)),検索!F$3=""),0,1)</f>
        <v>0</v>
      </c>
      <c r="Q472" s="13">
        <f>IF(OR(ISERROR(FIND(検索!G$3,F472)),検索!G$3=""),0,1)</f>
        <v>0</v>
      </c>
      <c r="R472" s="13">
        <f>IF(OR(検索!J$3="00000",M472&amp;N472&amp;O472&amp;P472&amp;Q472&lt;&gt;検索!J$3),0,1)</f>
        <v>0</v>
      </c>
      <c r="S472" s="13">
        <f t="shared" si="40"/>
        <v>0</v>
      </c>
      <c r="T472" s="14">
        <f>IF(OR(ISERROR(FIND(DBCS(検索!C$5),DBCS(B472))),検索!C$5=""),0,1)</f>
        <v>0</v>
      </c>
      <c r="U472" s="15">
        <f>IF(OR(ISERROR(FIND(DBCS(検索!D$5),DBCS(C472))),検索!D$5=""),0,1)</f>
        <v>0</v>
      </c>
      <c r="V472" s="15">
        <f>IF(OR(ISERROR(FIND(検索!E$5,D472)),検索!E$5=""),0,1)</f>
        <v>0</v>
      </c>
      <c r="W472" s="15">
        <f>IF(OR(ISERROR(FIND(検索!F$5,E472)),検索!F$5=""),0,1)</f>
        <v>0</v>
      </c>
      <c r="X472" s="15">
        <f>IF(OR(ISERROR(FIND(検索!G$5,F472)),検索!G$5=""),0,1)</f>
        <v>0</v>
      </c>
      <c r="Y472" s="13">
        <f>IF(OR(検索!J$5="00000",T472&amp;U472&amp;V472&amp;W472&amp;X472&lt;&gt;検索!J$5),0,1)</f>
        <v>0</v>
      </c>
      <c r="Z472" s="16">
        <f t="shared" si="41"/>
        <v>0</v>
      </c>
      <c r="AA472" s="13">
        <f>IF(OR(ISERROR(FIND(DBCS(検索!C$7),DBCS(B472))),検索!C$7=""),0,1)</f>
        <v>0</v>
      </c>
      <c r="AB472" s="13">
        <f>IF(OR(ISERROR(FIND(DBCS(検索!D$7),DBCS(C472))),検索!D$7=""),0,1)</f>
        <v>0</v>
      </c>
      <c r="AC472" s="13">
        <f>IF(OR(ISERROR(FIND(検索!E$7,D472)),検索!E$7=""),0,1)</f>
        <v>0</v>
      </c>
      <c r="AD472" s="13">
        <f>IF(OR(ISERROR(FIND(検索!F$7,E472)),検索!F$7=""),0,1)</f>
        <v>0</v>
      </c>
      <c r="AE472" s="13">
        <f>IF(OR(ISERROR(FIND(検索!G$7,F472)),検索!G$7=""),0,1)</f>
        <v>0</v>
      </c>
      <c r="AF472" s="15">
        <f>IF(OR(検索!J$7="00000",AA472&amp;AB472&amp;AC472&amp;AD472&amp;AE472&lt;&gt;検索!J$7),0,1)</f>
        <v>0</v>
      </c>
      <c r="AG472" s="16">
        <f t="shared" si="42"/>
        <v>0</v>
      </c>
      <c r="AH472" s="13">
        <f>IF(検索!K$3=0,R472,S472)</f>
        <v>0</v>
      </c>
      <c r="AI472" s="13">
        <f>IF(検索!K$5=0,Y472,Z472)</f>
        <v>0</v>
      </c>
      <c r="AJ472" s="13">
        <f>IF(検索!K$7=0,AF472,AG472)</f>
        <v>0</v>
      </c>
      <c r="AK472" s="20">
        <f>IF(IF(検索!J$5="00000",AH472,IF(検索!K$4=0,AH472+AI472,AH472*AI472)*IF(AND(検索!K$6=1,検索!J$7&lt;&gt;"00000"),AJ472,1)+IF(AND(検索!K$6=0,検索!J$7&lt;&gt;"00000"),AJ472,0))&gt;0,MAX($AK$2:AK471)+1,0)</f>
        <v>0</v>
      </c>
    </row>
    <row r="473" spans="1:37" ht="12.6" customHeight="1" x14ac:dyDescent="0.15">
      <c r="A473" s="9">
        <v>4904</v>
      </c>
      <c r="B473" s="2" t="s">
        <v>1077</v>
      </c>
      <c r="C473" s="2" t="s">
        <v>1485</v>
      </c>
      <c r="D473" s="2" t="s">
        <v>1206</v>
      </c>
      <c r="E473" s="10" t="s">
        <v>113</v>
      </c>
      <c r="F473" s="11" t="s">
        <v>2324</v>
      </c>
      <c r="G473" s="2">
        <v>472</v>
      </c>
      <c r="H473" s="153">
        <f t="shared" si="38"/>
        <v>1800000</v>
      </c>
      <c r="J473" s="158">
        <f>IFERROR(INDEX(単価!D$3:G$16,MATCH(D473,単価!B$3:B$16,0),1+((I473&gt;29)+(I473&gt;59)+(I473&gt;89))*INDEX(単価!A:A,MATCH(D473,単価!B:B,0))),0)</f>
        <v>50000</v>
      </c>
      <c r="K473" s="153" t="str">
        <f>IFERROR(INDEX(単価!C:C,MATCH(D473,単価!B:B,0))&amp;IF(INDEX(単価!A:A,MATCH(D473,単価!B:B,0))=1,"（"&amp;INDEX(単価!D$2:G$2,1,1+(I473&gt;29)+(I473&gt;59)+(I473&gt;89))&amp;"）",""),D473)</f>
        <v>共同生活援助</v>
      </c>
      <c r="L473" s="2">
        <f t="shared" ca="1" si="39"/>
        <v>4823</v>
      </c>
      <c r="M473" s="14">
        <f>IF(OR(ISERROR(FIND(DBCS(検索!C$3),DBCS(B473))),検索!C$3=""),0,1)</f>
        <v>0</v>
      </c>
      <c r="N473" s="15">
        <f>IF(OR(ISERROR(FIND(DBCS(検索!D$3),DBCS(C473))),検索!D$3=""),0,1)</f>
        <v>0</v>
      </c>
      <c r="O473" s="15">
        <f>IF(OR(ISERROR(FIND(検索!E$3,D473)),検索!E$3=""),0,1)</f>
        <v>0</v>
      </c>
      <c r="P473" s="13">
        <f>IF(OR(ISERROR(FIND(検索!F$3,E473)),検索!F$3=""),0,1)</f>
        <v>0</v>
      </c>
      <c r="Q473" s="13">
        <f>IF(OR(ISERROR(FIND(検索!G$3,F473)),検索!G$3=""),0,1)</f>
        <v>0</v>
      </c>
      <c r="R473" s="13">
        <f>IF(OR(検索!J$3="00000",M473&amp;N473&amp;O473&amp;P473&amp;Q473&lt;&gt;検索!J$3),0,1)</f>
        <v>0</v>
      </c>
      <c r="S473" s="13">
        <f t="shared" si="40"/>
        <v>0</v>
      </c>
      <c r="T473" s="14">
        <f>IF(OR(ISERROR(FIND(DBCS(検索!C$5),DBCS(B473))),検索!C$5=""),0,1)</f>
        <v>0</v>
      </c>
      <c r="U473" s="15">
        <f>IF(OR(ISERROR(FIND(DBCS(検索!D$5),DBCS(C473))),検索!D$5=""),0,1)</f>
        <v>0</v>
      </c>
      <c r="V473" s="15">
        <f>IF(OR(ISERROR(FIND(検索!E$5,D473)),検索!E$5=""),0,1)</f>
        <v>0</v>
      </c>
      <c r="W473" s="15">
        <f>IF(OR(ISERROR(FIND(検索!F$5,E473)),検索!F$5=""),0,1)</f>
        <v>0</v>
      </c>
      <c r="X473" s="15">
        <f>IF(OR(ISERROR(FIND(検索!G$5,F473)),検索!G$5=""),0,1)</f>
        <v>0</v>
      </c>
      <c r="Y473" s="13">
        <f>IF(OR(検索!J$5="00000",T473&amp;U473&amp;V473&amp;W473&amp;X473&lt;&gt;検索!J$5),0,1)</f>
        <v>0</v>
      </c>
      <c r="Z473" s="16">
        <f t="shared" si="41"/>
        <v>0</v>
      </c>
      <c r="AA473" s="13">
        <f>IF(OR(ISERROR(FIND(DBCS(検索!C$7),DBCS(B473))),検索!C$7=""),0,1)</f>
        <v>0</v>
      </c>
      <c r="AB473" s="13">
        <f>IF(OR(ISERROR(FIND(DBCS(検索!D$7),DBCS(C473))),検索!D$7=""),0,1)</f>
        <v>0</v>
      </c>
      <c r="AC473" s="13">
        <f>IF(OR(ISERROR(FIND(検索!E$7,D473)),検索!E$7=""),0,1)</f>
        <v>0</v>
      </c>
      <c r="AD473" s="13">
        <f>IF(OR(ISERROR(FIND(検索!F$7,E473)),検索!F$7=""),0,1)</f>
        <v>0</v>
      </c>
      <c r="AE473" s="13">
        <f>IF(OR(ISERROR(FIND(検索!G$7,F473)),検索!G$7=""),0,1)</f>
        <v>0</v>
      </c>
      <c r="AF473" s="15">
        <f>IF(OR(検索!J$7="00000",AA473&amp;AB473&amp;AC473&amp;AD473&amp;AE473&lt;&gt;検索!J$7),0,1)</f>
        <v>0</v>
      </c>
      <c r="AG473" s="16">
        <f t="shared" si="42"/>
        <v>0</v>
      </c>
      <c r="AH473" s="13">
        <f>IF(検索!K$3=0,R473,S473)</f>
        <v>0</v>
      </c>
      <c r="AI473" s="13">
        <f>IF(検索!K$5=0,Y473,Z473)</f>
        <v>0</v>
      </c>
      <c r="AJ473" s="13">
        <f>IF(検索!K$7=0,AF473,AG473)</f>
        <v>0</v>
      </c>
      <c r="AK473" s="20">
        <f>IF(IF(検索!J$5="00000",AH473,IF(検索!K$4=0,AH473+AI473,AH473*AI473)*IF(AND(検索!K$6=1,検索!J$7&lt;&gt;"00000"),AJ473,1)+IF(AND(検索!K$6=0,検索!J$7&lt;&gt;"00000"),AJ473,0))&gt;0,MAX($AK$2:AK472)+1,0)</f>
        <v>0</v>
      </c>
    </row>
    <row r="474" spans="1:37" ht="12.6" customHeight="1" x14ac:dyDescent="0.15">
      <c r="A474" s="9">
        <v>4910</v>
      </c>
      <c r="B474" s="2" t="s">
        <v>1077</v>
      </c>
      <c r="C474" s="2" t="s">
        <v>1486</v>
      </c>
      <c r="D474" s="2" t="s">
        <v>1206</v>
      </c>
      <c r="E474" s="10" t="s">
        <v>113</v>
      </c>
      <c r="F474" s="11" t="s">
        <v>2324</v>
      </c>
      <c r="G474" s="2">
        <v>473</v>
      </c>
      <c r="H474" s="153">
        <f t="shared" si="38"/>
        <v>1800000</v>
      </c>
      <c r="J474" s="158">
        <f>IFERROR(INDEX(単価!D$3:G$16,MATCH(D474,単価!B$3:B$16,0),1+((I474&gt;29)+(I474&gt;59)+(I474&gt;89))*INDEX(単価!A:A,MATCH(D474,単価!B:B,0))),0)</f>
        <v>50000</v>
      </c>
      <c r="K474" s="153" t="str">
        <f>IFERROR(INDEX(単価!C:C,MATCH(D474,単価!B:B,0))&amp;IF(INDEX(単価!A:A,MATCH(D474,単価!B:B,0))=1,"（"&amp;INDEX(単価!D$2:G$2,1,1+(I474&gt;29)+(I474&gt;59)+(I474&gt;89))&amp;"）",""),D474)</f>
        <v>共同生活援助</v>
      </c>
      <c r="L474" s="2">
        <f t="shared" ca="1" si="39"/>
        <v>4838</v>
      </c>
      <c r="M474" s="14">
        <f>IF(OR(ISERROR(FIND(DBCS(検索!C$3),DBCS(B474))),検索!C$3=""),0,1)</f>
        <v>0</v>
      </c>
      <c r="N474" s="15">
        <f>IF(OR(ISERROR(FIND(DBCS(検索!D$3),DBCS(C474))),検索!D$3=""),0,1)</f>
        <v>0</v>
      </c>
      <c r="O474" s="15">
        <f>IF(OR(ISERROR(FIND(検索!E$3,D474)),検索!E$3=""),0,1)</f>
        <v>0</v>
      </c>
      <c r="P474" s="13">
        <f>IF(OR(ISERROR(FIND(検索!F$3,E474)),検索!F$3=""),0,1)</f>
        <v>0</v>
      </c>
      <c r="Q474" s="13">
        <f>IF(OR(ISERROR(FIND(検索!G$3,F474)),検索!G$3=""),0,1)</f>
        <v>0</v>
      </c>
      <c r="R474" s="13">
        <f>IF(OR(検索!J$3="00000",M474&amp;N474&amp;O474&amp;P474&amp;Q474&lt;&gt;検索!J$3),0,1)</f>
        <v>0</v>
      </c>
      <c r="S474" s="13">
        <f t="shared" si="40"/>
        <v>0</v>
      </c>
      <c r="T474" s="14">
        <f>IF(OR(ISERROR(FIND(DBCS(検索!C$5),DBCS(B474))),検索!C$5=""),0,1)</f>
        <v>0</v>
      </c>
      <c r="U474" s="15">
        <f>IF(OR(ISERROR(FIND(DBCS(検索!D$5),DBCS(C474))),検索!D$5=""),0,1)</f>
        <v>0</v>
      </c>
      <c r="V474" s="15">
        <f>IF(OR(ISERROR(FIND(検索!E$5,D474)),検索!E$5=""),0,1)</f>
        <v>0</v>
      </c>
      <c r="W474" s="15">
        <f>IF(OR(ISERROR(FIND(検索!F$5,E474)),検索!F$5=""),0,1)</f>
        <v>0</v>
      </c>
      <c r="X474" s="15">
        <f>IF(OR(ISERROR(FIND(検索!G$5,F474)),検索!G$5=""),0,1)</f>
        <v>0</v>
      </c>
      <c r="Y474" s="13">
        <f>IF(OR(検索!J$5="00000",T474&amp;U474&amp;V474&amp;W474&amp;X474&lt;&gt;検索!J$5),0,1)</f>
        <v>0</v>
      </c>
      <c r="Z474" s="16">
        <f t="shared" si="41"/>
        <v>0</v>
      </c>
      <c r="AA474" s="13">
        <f>IF(OR(ISERROR(FIND(DBCS(検索!C$7),DBCS(B474))),検索!C$7=""),0,1)</f>
        <v>0</v>
      </c>
      <c r="AB474" s="13">
        <f>IF(OR(ISERROR(FIND(DBCS(検索!D$7),DBCS(C474))),検索!D$7=""),0,1)</f>
        <v>0</v>
      </c>
      <c r="AC474" s="13">
        <f>IF(OR(ISERROR(FIND(検索!E$7,D474)),検索!E$7=""),0,1)</f>
        <v>0</v>
      </c>
      <c r="AD474" s="13">
        <f>IF(OR(ISERROR(FIND(検索!F$7,E474)),検索!F$7=""),0,1)</f>
        <v>0</v>
      </c>
      <c r="AE474" s="13">
        <f>IF(OR(ISERROR(FIND(検索!G$7,F474)),検索!G$7=""),0,1)</f>
        <v>0</v>
      </c>
      <c r="AF474" s="15">
        <f>IF(OR(検索!J$7="00000",AA474&amp;AB474&amp;AC474&amp;AD474&amp;AE474&lt;&gt;検索!J$7),0,1)</f>
        <v>0</v>
      </c>
      <c r="AG474" s="16">
        <f t="shared" si="42"/>
        <v>0</v>
      </c>
      <c r="AH474" s="13">
        <f>IF(検索!K$3=0,R474,S474)</f>
        <v>0</v>
      </c>
      <c r="AI474" s="13">
        <f>IF(検索!K$5=0,Y474,Z474)</f>
        <v>0</v>
      </c>
      <c r="AJ474" s="13">
        <f>IF(検索!K$7=0,AF474,AG474)</f>
        <v>0</v>
      </c>
      <c r="AK474" s="20">
        <f>IF(IF(検索!J$5="00000",AH474,IF(検索!K$4=0,AH474+AI474,AH474*AI474)*IF(AND(検索!K$6=1,検索!J$7&lt;&gt;"00000"),AJ474,1)+IF(AND(検索!K$6=0,検索!J$7&lt;&gt;"00000"),AJ474,0))&gt;0,MAX($AK$2:AK473)+1,0)</f>
        <v>0</v>
      </c>
    </row>
    <row r="475" spans="1:37" ht="12.6" customHeight="1" x14ac:dyDescent="0.15">
      <c r="A475" s="9">
        <v>4928</v>
      </c>
      <c r="B475" s="2" t="s">
        <v>1077</v>
      </c>
      <c r="C475" s="2" t="s">
        <v>1487</v>
      </c>
      <c r="D475" s="2" t="s">
        <v>1206</v>
      </c>
      <c r="E475" s="10" t="s">
        <v>113</v>
      </c>
      <c r="F475" s="11" t="s">
        <v>2324</v>
      </c>
      <c r="G475" s="2">
        <v>474</v>
      </c>
      <c r="H475" s="153">
        <f t="shared" si="38"/>
        <v>1800000</v>
      </c>
      <c r="J475" s="158">
        <f>IFERROR(INDEX(単価!D$3:G$16,MATCH(D475,単価!B$3:B$16,0),1+((I475&gt;29)+(I475&gt;59)+(I475&gt;89))*INDEX(単価!A:A,MATCH(D475,単価!B:B,0))),0)</f>
        <v>50000</v>
      </c>
      <c r="K475" s="153" t="str">
        <f>IFERROR(INDEX(単価!C:C,MATCH(D475,単価!B:B,0))&amp;IF(INDEX(単価!A:A,MATCH(D475,単価!B:B,0))=1,"（"&amp;INDEX(単価!D$2:G$2,1,1+(I475&gt;29)+(I475&gt;59)+(I475&gt;89))&amp;"）",""),D475)</f>
        <v>共同生活援助</v>
      </c>
      <c r="L475" s="2">
        <f t="shared" ca="1" si="39"/>
        <v>4840</v>
      </c>
      <c r="M475" s="14">
        <f>IF(OR(ISERROR(FIND(DBCS(検索!C$3),DBCS(B475))),検索!C$3=""),0,1)</f>
        <v>0</v>
      </c>
      <c r="N475" s="15">
        <f>IF(OR(ISERROR(FIND(DBCS(検索!D$3),DBCS(C475))),検索!D$3=""),0,1)</f>
        <v>0</v>
      </c>
      <c r="O475" s="15">
        <f>IF(OR(ISERROR(FIND(検索!E$3,D475)),検索!E$3=""),0,1)</f>
        <v>0</v>
      </c>
      <c r="P475" s="13">
        <f>IF(OR(ISERROR(FIND(検索!F$3,E475)),検索!F$3=""),0,1)</f>
        <v>0</v>
      </c>
      <c r="Q475" s="13">
        <f>IF(OR(ISERROR(FIND(検索!G$3,F475)),検索!G$3=""),0,1)</f>
        <v>0</v>
      </c>
      <c r="R475" s="13">
        <f>IF(OR(検索!J$3="00000",M475&amp;N475&amp;O475&amp;P475&amp;Q475&lt;&gt;検索!J$3),0,1)</f>
        <v>0</v>
      </c>
      <c r="S475" s="13">
        <f t="shared" si="40"/>
        <v>0</v>
      </c>
      <c r="T475" s="14">
        <f>IF(OR(ISERROR(FIND(DBCS(検索!C$5),DBCS(B475))),検索!C$5=""),0,1)</f>
        <v>0</v>
      </c>
      <c r="U475" s="15">
        <f>IF(OR(ISERROR(FIND(DBCS(検索!D$5),DBCS(C475))),検索!D$5=""),0,1)</f>
        <v>0</v>
      </c>
      <c r="V475" s="15">
        <f>IF(OR(ISERROR(FIND(検索!E$5,D475)),検索!E$5=""),0,1)</f>
        <v>0</v>
      </c>
      <c r="W475" s="15">
        <f>IF(OR(ISERROR(FIND(検索!F$5,E475)),検索!F$5=""),0,1)</f>
        <v>0</v>
      </c>
      <c r="X475" s="15">
        <f>IF(OR(ISERROR(FIND(検索!G$5,F475)),検索!G$5=""),0,1)</f>
        <v>0</v>
      </c>
      <c r="Y475" s="13">
        <f>IF(OR(検索!J$5="00000",T475&amp;U475&amp;V475&amp;W475&amp;X475&lt;&gt;検索!J$5),0,1)</f>
        <v>0</v>
      </c>
      <c r="Z475" s="16">
        <f t="shared" si="41"/>
        <v>0</v>
      </c>
      <c r="AA475" s="13">
        <f>IF(OR(ISERROR(FIND(DBCS(検索!C$7),DBCS(B475))),検索!C$7=""),0,1)</f>
        <v>0</v>
      </c>
      <c r="AB475" s="13">
        <f>IF(OR(ISERROR(FIND(DBCS(検索!D$7),DBCS(C475))),検索!D$7=""),0,1)</f>
        <v>0</v>
      </c>
      <c r="AC475" s="13">
        <f>IF(OR(ISERROR(FIND(検索!E$7,D475)),検索!E$7=""),0,1)</f>
        <v>0</v>
      </c>
      <c r="AD475" s="13">
        <f>IF(OR(ISERROR(FIND(検索!F$7,E475)),検索!F$7=""),0,1)</f>
        <v>0</v>
      </c>
      <c r="AE475" s="13">
        <f>IF(OR(ISERROR(FIND(検索!G$7,F475)),検索!G$7=""),0,1)</f>
        <v>0</v>
      </c>
      <c r="AF475" s="15">
        <f>IF(OR(検索!J$7="00000",AA475&amp;AB475&amp;AC475&amp;AD475&amp;AE475&lt;&gt;検索!J$7),0,1)</f>
        <v>0</v>
      </c>
      <c r="AG475" s="16">
        <f t="shared" si="42"/>
        <v>0</v>
      </c>
      <c r="AH475" s="13">
        <f>IF(検索!K$3=0,R475,S475)</f>
        <v>0</v>
      </c>
      <c r="AI475" s="13">
        <f>IF(検索!K$5=0,Y475,Z475)</f>
        <v>0</v>
      </c>
      <c r="AJ475" s="13">
        <f>IF(検索!K$7=0,AF475,AG475)</f>
        <v>0</v>
      </c>
      <c r="AK475" s="20">
        <f>IF(IF(検索!J$5="00000",AH475,IF(検索!K$4=0,AH475+AI475,AH475*AI475)*IF(AND(検索!K$6=1,検索!J$7&lt;&gt;"00000"),AJ475,1)+IF(AND(検索!K$6=0,検索!J$7&lt;&gt;"00000"),AJ475,0))&gt;0,MAX($AK$2:AK474)+1,0)</f>
        <v>0</v>
      </c>
    </row>
    <row r="476" spans="1:37" ht="12.6" customHeight="1" x14ac:dyDescent="0.15">
      <c r="A476" s="9">
        <v>4932</v>
      </c>
      <c r="B476" s="2" t="s">
        <v>1077</v>
      </c>
      <c r="C476" s="2" t="s">
        <v>1488</v>
      </c>
      <c r="D476" s="2" t="s">
        <v>1206</v>
      </c>
      <c r="E476" s="10" t="s">
        <v>113</v>
      </c>
      <c r="F476" s="11" t="s">
        <v>2324</v>
      </c>
      <c r="G476" s="2">
        <v>475</v>
      </c>
      <c r="H476" s="153">
        <f t="shared" si="38"/>
        <v>1800000</v>
      </c>
      <c r="J476" s="158">
        <f>IFERROR(INDEX(単価!D$3:G$16,MATCH(D476,単価!B$3:B$16,0),1+((I476&gt;29)+(I476&gt;59)+(I476&gt;89))*INDEX(単価!A:A,MATCH(D476,単価!B:B,0))),0)</f>
        <v>50000</v>
      </c>
      <c r="K476" s="153" t="str">
        <f>IFERROR(INDEX(単価!C:C,MATCH(D476,単価!B:B,0))&amp;IF(INDEX(単価!A:A,MATCH(D476,単価!B:B,0))=1,"（"&amp;INDEX(単価!D$2:G$2,1,1+(I476&gt;29)+(I476&gt;59)+(I476&gt;89))&amp;"）",""),D476)</f>
        <v>共同生活援助</v>
      </c>
      <c r="L476" s="2">
        <f t="shared" ca="1" si="39"/>
        <v>4853</v>
      </c>
      <c r="M476" s="14">
        <f>IF(OR(ISERROR(FIND(DBCS(検索!C$3),DBCS(B476))),検索!C$3=""),0,1)</f>
        <v>0</v>
      </c>
      <c r="N476" s="15">
        <f>IF(OR(ISERROR(FIND(DBCS(検索!D$3),DBCS(C476))),検索!D$3=""),0,1)</f>
        <v>0</v>
      </c>
      <c r="O476" s="15">
        <f>IF(OR(ISERROR(FIND(検索!E$3,D476)),検索!E$3=""),0,1)</f>
        <v>0</v>
      </c>
      <c r="P476" s="13">
        <f>IF(OR(ISERROR(FIND(検索!F$3,E476)),検索!F$3=""),0,1)</f>
        <v>0</v>
      </c>
      <c r="Q476" s="13">
        <f>IF(OR(ISERROR(FIND(検索!G$3,F476)),検索!G$3=""),0,1)</f>
        <v>0</v>
      </c>
      <c r="R476" s="13">
        <f>IF(OR(検索!J$3="00000",M476&amp;N476&amp;O476&amp;P476&amp;Q476&lt;&gt;検索!J$3),0,1)</f>
        <v>0</v>
      </c>
      <c r="S476" s="13">
        <f t="shared" si="40"/>
        <v>0</v>
      </c>
      <c r="T476" s="14">
        <f>IF(OR(ISERROR(FIND(DBCS(検索!C$5),DBCS(B476))),検索!C$5=""),0,1)</f>
        <v>0</v>
      </c>
      <c r="U476" s="15">
        <f>IF(OR(ISERROR(FIND(DBCS(検索!D$5),DBCS(C476))),検索!D$5=""),0,1)</f>
        <v>0</v>
      </c>
      <c r="V476" s="15">
        <f>IF(OR(ISERROR(FIND(検索!E$5,D476)),検索!E$5=""),0,1)</f>
        <v>0</v>
      </c>
      <c r="W476" s="15">
        <f>IF(OR(ISERROR(FIND(検索!F$5,E476)),検索!F$5=""),0,1)</f>
        <v>0</v>
      </c>
      <c r="X476" s="15">
        <f>IF(OR(ISERROR(FIND(検索!G$5,F476)),検索!G$5=""),0,1)</f>
        <v>0</v>
      </c>
      <c r="Y476" s="13">
        <f>IF(OR(検索!J$5="00000",T476&amp;U476&amp;V476&amp;W476&amp;X476&lt;&gt;検索!J$5),0,1)</f>
        <v>0</v>
      </c>
      <c r="Z476" s="16">
        <f t="shared" si="41"/>
        <v>0</v>
      </c>
      <c r="AA476" s="13">
        <f>IF(OR(ISERROR(FIND(DBCS(検索!C$7),DBCS(B476))),検索!C$7=""),0,1)</f>
        <v>0</v>
      </c>
      <c r="AB476" s="13">
        <f>IF(OR(ISERROR(FIND(DBCS(検索!D$7),DBCS(C476))),検索!D$7=""),0,1)</f>
        <v>0</v>
      </c>
      <c r="AC476" s="13">
        <f>IF(OR(ISERROR(FIND(検索!E$7,D476)),検索!E$7=""),0,1)</f>
        <v>0</v>
      </c>
      <c r="AD476" s="13">
        <f>IF(OR(ISERROR(FIND(検索!F$7,E476)),検索!F$7=""),0,1)</f>
        <v>0</v>
      </c>
      <c r="AE476" s="13">
        <f>IF(OR(ISERROR(FIND(検索!G$7,F476)),検索!G$7=""),0,1)</f>
        <v>0</v>
      </c>
      <c r="AF476" s="15">
        <f>IF(OR(検索!J$7="00000",AA476&amp;AB476&amp;AC476&amp;AD476&amp;AE476&lt;&gt;検索!J$7),0,1)</f>
        <v>0</v>
      </c>
      <c r="AG476" s="16">
        <f t="shared" si="42"/>
        <v>0</v>
      </c>
      <c r="AH476" s="13">
        <f>IF(検索!K$3=0,R476,S476)</f>
        <v>0</v>
      </c>
      <c r="AI476" s="13">
        <f>IF(検索!K$5=0,Y476,Z476)</f>
        <v>0</v>
      </c>
      <c r="AJ476" s="13">
        <f>IF(検索!K$7=0,AF476,AG476)</f>
        <v>0</v>
      </c>
      <c r="AK476" s="20">
        <f>IF(IF(検索!J$5="00000",AH476,IF(検索!K$4=0,AH476+AI476,AH476*AI476)*IF(AND(検索!K$6=1,検索!J$7&lt;&gt;"00000"),AJ476,1)+IF(AND(検索!K$6=0,検索!J$7&lt;&gt;"00000"),AJ476,0))&gt;0,MAX($AK$2:AK475)+1,0)</f>
        <v>0</v>
      </c>
    </row>
    <row r="477" spans="1:37" ht="12.6" customHeight="1" x14ac:dyDescent="0.15">
      <c r="A477" s="9">
        <v>4949</v>
      </c>
      <c r="B477" s="2" t="s">
        <v>1077</v>
      </c>
      <c r="C477" s="2" t="s">
        <v>1489</v>
      </c>
      <c r="D477" s="2" t="s">
        <v>1206</v>
      </c>
      <c r="E477" s="10" t="s">
        <v>113</v>
      </c>
      <c r="F477" s="11" t="s">
        <v>2324</v>
      </c>
      <c r="G477" s="2">
        <v>476</v>
      </c>
      <c r="H477" s="153">
        <f t="shared" si="38"/>
        <v>1800000</v>
      </c>
      <c r="J477" s="158">
        <f>IFERROR(INDEX(単価!D$3:G$16,MATCH(D477,単価!B$3:B$16,0),1+((I477&gt;29)+(I477&gt;59)+(I477&gt;89))*INDEX(単価!A:A,MATCH(D477,単価!B:B,0))),0)</f>
        <v>50000</v>
      </c>
      <c r="K477" s="153" t="str">
        <f>IFERROR(INDEX(単価!C:C,MATCH(D477,単価!B:B,0))&amp;IF(INDEX(単価!A:A,MATCH(D477,単価!B:B,0))=1,"（"&amp;INDEX(単価!D$2:G$2,1,1+(I477&gt;29)+(I477&gt;59)+(I477&gt;89))&amp;"）",""),D477)</f>
        <v>共同生活援助</v>
      </c>
      <c r="L477" s="2">
        <f t="shared" ca="1" si="39"/>
        <v>4865</v>
      </c>
      <c r="M477" s="14">
        <f>IF(OR(ISERROR(FIND(DBCS(検索!C$3),DBCS(B477))),検索!C$3=""),0,1)</f>
        <v>0</v>
      </c>
      <c r="N477" s="15">
        <f>IF(OR(ISERROR(FIND(DBCS(検索!D$3),DBCS(C477))),検索!D$3=""),0,1)</f>
        <v>0</v>
      </c>
      <c r="O477" s="15">
        <f>IF(OR(ISERROR(FIND(検索!E$3,D477)),検索!E$3=""),0,1)</f>
        <v>0</v>
      </c>
      <c r="P477" s="13">
        <f>IF(OR(ISERROR(FIND(検索!F$3,E477)),検索!F$3=""),0,1)</f>
        <v>0</v>
      </c>
      <c r="Q477" s="13">
        <f>IF(OR(ISERROR(FIND(検索!G$3,F477)),検索!G$3=""),0,1)</f>
        <v>0</v>
      </c>
      <c r="R477" s="13">
        <f>IF(OR(検索!J$3="00000",M477&amp;N477&amp;O477&amp;P477&amp;Q477&lt;&gt;検索!J$3),0,1)</f>
        <v>0</v>
      </c>
      <c r="S477" s="13">
        <f t="shared" si="40"/>
        <v>0</v>
      </c>
      <c r="T477" s="14">
        <f>IF(OR(ISERROR(FIND(DBCS(検索!C$5),DBCS(B477))),検索!C$5=""),0,1)</f>
        <v>0</v>
      </c>
      <c r="U477" s="15">
        <f>IF(OR(ISERROR(FIND(DBCS(検索!D$5),DBCS(C477))),検索!D$5=""),0,1)</f>
        <v>0</v>
      </c>
      <c r="V477" s="15">
        <f>IF(OR(ISERROR(FIND(検索!E$5,D477)),検索!E$5=""),0,1)</f>
        <v>0</v>
      </c>
      <c r="W477" s="15">
        <f>IF(OR(ISERROR(FIND(検索!F$5,E477)),検索!F$5=""),0,1)</f>
        <v>0</v>
      </c>
      <c r="X477" s="15">
        <f>IF(OR(ISERROR(FIND(検索!G$5,F477)),検索!G$5=""),0,1)</f>
        <v>0</v>
      </c>
      <c r="Y477" s="13">
        <f>IF(OR(検索!J$5="00000",T477&amp;U477&amp;V477&amp;W477&amp;X477&lt;&gt;検索!J$5),0,1)</f>
        <v>0</v>
      </c>
      <c r="Z477" s="16">
        <f t="shared" si="41"/>
        <v>0</v>
      </c>
      <c r="AA477" s="13">
        <f>IF(OR(ISERROR(FIND(DBCS(検索!C$7),DBCS(B477))),検索!C$7=""),0,1)</f>
        <v>0</v>
      </c>
      <c r="AB477" s="13">
        <f>IF(OR(ISERROR(FIND(DBCS(検索!D$7),DBCS(C477))),検索!D$7=""),0,1)</f>
        <v>0</v>
      </c>
      <c r="AC477" s="13">
        <f>IF(OR(ISERROR(FIND(検索!E$7,D477)),検索!E$7=""),0,1)</f>
        <v>0</v>
      </c>
      <c r="AD477" s="13">
        <f>IF(OR(ISERROR(FIND(検索!F$7,E477)),検索!F$7=""),0,1)</f>
        <v>0</v>
      </c>
      <c r="AE477" s="13">
        <f>IF(OR(ISERROR(FIND(検索!G$7,F477)),検索!G$7=""),0,1)</f>
        <v>0</v>
      </c>
      <c r="AF477" s="15">
        <f>IF(OR(検索!J$7="00000",AA477&amp;AB477&amp;AC477&amp;AD477&amp;AE477&lt;&gt;検索!J$7),0,1)</f>
        <v>0</v>
      </c>
      <c r="AG477" s="16">
        <f t="shared" si="42"/>
        <v>0</v>
      </c>
      <c r="AH477" s="13">
        <f>IF(検索!K$3=0,R477,S477)</f>
        <v>0</v>
      </c>
      <c r="AI477" s="13">
        <f>IF(検索!K$5=0,Y477,Z477)</f>
        <v>0</v>
      </c>
      <c r="AJ477" s="13">
        <f>IF(検索!K$7=0,AF477,AG477)</f>
        <v>0</v>
      </c>
      <c r="AK477" s="20">
        <f>IF(IF(検索!J$5="00000",AH477,IF(検索!K$4=0,AH477+AI477,AH477*AI477)*IF(AND(検索!K$6=1,検索!J$7&lt;&gt;"00000"),AJ477,1)+IF(AND(検索!K$6=0,検索!J$7&lt;&gt;"00000"),AJ477,0))&gt;0,MAX($AK$2:AK476)+1,0)</f>
        <v>0</v>
      </c>
    </row>
    <row r="478" spans="1:37" ht="12.6" customHeight="1" x14ac:dyDescent="0.15">
      <c r="A478" s="9">
        <v>4953</v>
      </c>
      <c r="B478" s="2" t="s">
        <v>1077</v>
      </c>
      <c r="C478" s="2" t="s">
        <v>1490</v>
      </c>
      <c r="D478" s="2" t="s">
        <v>1206</v>
      </c>
      <c r="E478" s="10" t="s">
        <v>113</v>
      </c>
      <c r="F478" s="11" t="s">
        <v>2324</v>
      </c>
      <c r="G478" s="2">
        <v>477</v>
      </c>
      <c r="H478" s="153">
        <f t="shared" si="38"/>
        <v>1800000</v>
      </c>
      <c r="J478" s="158">
        <f>IFERROR(INDEX(単価!D$3:G$16,MATCH(D478,単価!B$3:B$16,0),1+((I478&gt;29)+(I478&gt;59)+(I478&gt;89))*INDEX(単価!A:A,MATCH(D478,単価!B:B,0))),0)</f>
        <v>50000</v>
      </c>
      <c r="K478" s="153" t="str">
        <f>IFERROR(INDEX(単価!C:C,MATCH(D478,単価!B:B,0))&amp;IF(INDEX(単価!A:A,MATCH(D478,単価!B:B,0))=1,"（"&amp;INDEX(単価!D$2:G$2,1,1+(I478&gt;29)+(I478&gt;59)+(I478&gt;89))&amp;"）",""),D478)</f>
        <v>共同生活援助</v>
      </c>
      <c r="L478" s="2">
        <f t="shared" ca="1" si="39"/>
        <v>4871</v>
      </c>
      <c r="M478" s="14">
        <f>IF(OR(ISERROR(FIND(DBCS(検索!C$3),DBCS(B478))),検索!C$3=""),0,1)</f>
        <v>0</v>
      </c>
      <c r="N478" s="15">
        <f>IF(OR(ISERROR(FIND(DBCS(検索!D$3),DBCS(C478))),検索!D$3=""),0,1)</f>
        <v>0</v>
      </c>
      <c r="O478" s="15">
        <f>IF(OR(ISERROR(FIND(検索!E$3,D478)),検索!E$3=""),0,1)</f>
        <v>0</v>
      </c>
      <c r="P478" s="13">
        <f>IF(OR(ISERROR(FIND(検索!F$3,E478)),検索!F$3=""),0,1)</f>
        <v>0</v>
      </c>
      <c r="Q478" s="13">
        <f>IF(OR(ISERROR(FIND(検索!G$3,F478)),検索!G$3=""),0,1)</f>
        <v>0</v>
      </c>
      <c r="R478" s="13">
        <f>IF(OR(検索!J$3="00000",M478&amp;N478&amp;O478&amp;P478&amp;Q478&lt;&gt;検索!J$3),0,1)</f>
        <v>0</v>
      </c>
      <c r="S478" s="13">
        <f t="shared" si="40"/>
        <v>0</v>
      </c>
      <c r="T478" s="14">
        <f>IF(OR(ISERROR(FIND(DBCS(検索!C$5),DBCS(B478))),検索!C$5=""),0,1)</f>
        <v>0</v>
      </c>
      <c r="U478" s="15">
        <f>IF(OR(ISERROR(FIND(DBCS(検索!D$5),DBCS(C478))),検索!D$5=""),0,1)</f>
        <v>0</v>
      </c>
      <c r="V478" s="15">
        <f>IF(OR(ISERROR(FIND(検索!E$5,D478)),検索!E$5=""),0,1)</f>
        <v>0</v>
      </c>
      <c r="W478" s="15">
        <f>IF(OR(ISERROR(FIND(検索!F$5,E478)),検索!F$5=""),0,1)</f>
        <v>0</v>
      </c>
      <c r="X478" s="15">
        <f>IF(OR(ISERROR(FIND(検索!G$5,F478)),検索!G$5=""),0,1)</f>
        <v>0</v>
      </c>
      <c r="Y478" s="13">
        <f>IF(OR(検索!J$5="00000",T478&amp;U478&amp;V478&amp;W478&amp;X478&lt;&gt;検索!J$5),0,1)</f>
        <v>0</v>
      </c>
      <c r="Z478" s="16">
        <f t="shared" si="41"/>
        <v>0</v>
      </c>
      <c r="AA478" s="13">
        <f>IF(OR(ISERROR(FIND(DBCS(検索!C$7),DBCS(B478))),検索!C$7=""),0,1)</f>
        <v>0</v>
      </c>
      <c r="AB478" s="13">
        <f>IF(OR(ISERROR(FIND(DBCS(検索!D$7),DBCS(C478))),検索!D$7=""),0,1)</f>
        <v>0</v>
      </c>
      <c r="AC478" s="13">
        <f>IF(OR(ISERROR(FIND(検索!E$7,D478)),検索!E$7=""),0,1)</f>
        <v>0</v>
      </c>
      <c r="AD478" s="13">
        <f>IF(OR(ISERROR(FIND(検索!F$7,E478)),検索!F$7=""),0,1)</f>
        <v>0</v>
      </c>
      <c r="AE478" s="13">
        <f>IF(OR(ISERROR(FIND(検索!G$7,F478)),検索!G$7=""),0,1)</f>
        <v>0</v>
      </c>
      <c r="AF478" s="15">
        <f>IF(OR(検索!J$7="00000",AA478&amp;AB478&amp;AC478&amp;AD478&amp;AE478&lt;&gt;検索!J$7),0,1)</f>
        <v>0</v>
      </c>
      <c r="AG478" s="16">
        <f t="shared" si="42"/>
        <v>0</v>
      </c>
      <c r="AH478" s="13">
        <f>IF(検索!K$3=0,R478,S478)</f>
        <v>0</v>
      </c>
      <c r="AI478" s="13">
        <f>IF(検索!K$5=0,Y478,Z478)</f>
        <v>0</v>
      </c>
      <c r="AJ478" s="13">
        <f>IF(検索!K$7=0,AF478,AG478)</f>
        <v>0</v>
      </c>
      <c r="AK478" s="20">
        <f>IF(IF(検索!J$5="00000",AH478,IF(検索!K$4=0,AH478+AI478,AH478*AI478)*IF(AND(検索!K$6=1,検索!J$7&lt;&gt;"00000"),AJ478,1)+IF(AND(検索!K$6=0,検索!J$7&lt;&gt;"00000"),AJ478,0))&gt;0,MAX($AK$2:AK477)+1,0)</f>
        <v>0</v>
      </c>
    </row>
    <row r="479" spans="1:37" ht="12.6" customHeight="1" x14ac:dyDescent="0.15">
      <c r="A479" s="9">
        <v>4963</v>
      </c>
      <c r="B479" s="2" t="s">
        <v>1077</v>
      </c>
      <c r="C479" s="2" t="s">
        <v>1491</v>
      </c>
      <c r="D479" s="2" t="s">
        <v>1206</v>
      </c>
      <c r="E479" s="10" t="s">
        <v>113</v>
      </c>
      <c r="F479" s="11" t="s">
        <v>2324</v>
      </c>
      <c r="G479" s="2">
        <v>478</v>
      </c>
      <c r="H479" s="153">
        <f t="shared" si="38"/>
        <v>1800000</v>
      </c>
      <c r="J479" s="158">
        <f>IFERROR(INDEX(単価!D$3:G$16,MATCH(D479,単価!B$3:B$16,0),1+((I479&gt;29)+(I479&gt;59)+(I479&gt;89))*INDEX(単価!A:A,MATCH(D479,単価!B:B,0))),0)</f>
        <v>50000</v>
      </c>
      <c r="K479" s="153" t="str">
        <f>IFERROR(INDEX(単価!C:C,MATCH(D479,単価!B:B,0))&amp;IF(INDEX(単価!A:A,MATCH(D479,単価!B:B,0))=1,"（"&amp;INDEX(単価!D$2:G$2,1,1+(I479&gt;29)+(I479&gt;59)+(I479&gt;89))&amp;"）",""),D479)</f>
        <v>共同生活援助</v>
      </c>
      <c r="L479" s="2">
        <f t="shared" ca="1" si="39"/>
        <v>4887</v>
      </c>
      <c r="M479" s="14">
        <f>IF(OR(ISERROR(FIND(DBCS(検索!C$3),DBCS(B479))),検索!C$3=""),0,1)</f>
        <v>0</v>
      </c>
      <c r="N479" s="15">
        <f>IF(OR(ISERROR(FIND(DBCS(検索!D$3),DBCS(C479))),検索!D$3=""),0,1)</f>
        <v>0</v>
      </c>
      <c r="O479" s="15">
        <f>IF(OR(ISERROR(FIND(検索!E$3,D479)),検索!E$3=""),0,1)</f>
        <v>0</v>
      </c>
      <c r="P479" s="13">
        <f>IF(OR(ISERROR(FIND(検索!F$3,E479)),検索!F$3=""),0,1)</f>
        <v>0</v>
      </c>
      <c r="Q479" s="13">
        <f>IF(OR(ISERROR(FIND(検索!G$3,F479)),検索!G$3=""),0,1)</f>
        <v>0</v>
      </c>
      <c r="R479" s="13">
        <f>IF(OR(検索!J$3="00000",M479&amp;N479&amp;O479&amp;P479&amp;Q479&lt;&gt;検索!J$3),0,1)</f>
        <v>0</v>
      </c>
      <c r="S479" s="13">
        <f t="shared" si="40"/>
        <v>0</v>
      </c>
      <c r="T479" s="14">
        <f>IF(OR(ISERROR(FIND(DBCS(検索!C$5),DBCS(B479))),検索!C$5=""),0,1)</f>
        <v>0</v>
      </c>
      <c r="U479" s="15">
        <f>IF(OR(ISERROR(FIND(DBCS(検索!D$5),DBCS(C479))),検索!D$5=""),0,1)</f>
        <v>0</v>
      </c>
      <c r="V479" s="15">
        <f>IF(OR(ISERROR(FIND(検索!E$5,D479)),検索!E$5=""),0,1)</f>
        <v>0</v>
      </c>
      <c r="W479" s="15">
        <f>IF(OR(ISERROR(FIND(検索!F$5,E479)),検索!F$5=""),0,1)</f>
        <v>0</v>
      </c>
      <c r="X479" s="15">
        <f>IF(OR(ISERROR(FIND(検索!G$5,F479)),検索!G$5=""),0,1)</f>
        <v>0</v>
      </c>
      <c r="Y479" s="13">
        <f>IF(OR(検索!J$5="00000",T479&amp;U479&amp;V479&amp;W479&amp;X479&lt;&gt;検索!J$5),0,1)</f>
        <v>0</v>
      </c>
      <c r="Z479" s="16">
        <f t="shared" si="41"/>
        <v>0</v>
      </c>
      <c r="AA479" s="13">
        <f>IF(OR(ISERROR(FIND(DBCS(検索!C$7),DBCS(B479))),検索!C$7=""),0,1)</f>
        <v>0</v>
      </c>
      <c r="AB479" s="13">
        <f>IF(OR(ISERROR(FIND(DBCS(検索!D$7),DBCS(C479))),検索!D$7=""),0,1)</f>
        <v>0</v>
      </c>
      <c r="AC479" s="13">
        <f>IF(OR(ISERROR(FIND(検索!E$7,D479)),検索!E$7=""),0,1)</f>
        <v>0</v>
      </c>
      <c r="AD479" s="13">
        <f>IF(OR(ISERROR(FIND(検索!F$7,E479)),検索!F$7=""),0,1)</f>
        <v>0</v>
      </c>
      <c r="AE479" s="13">
        <f>IF(OR(ISERROR(FIND(検索!G$7,F479)),検索!G$7=""),0,1)</f>
        <v>0</v>
      </c>
      <c r="AF479" s="15">
        <f>IF(OR(検索!J$7="00000",AA479&amp;AB479&amp;AC479&amp;AD479&amp;AE479&lt;&gt;検索!J$7),0,1)</f>
        <v>0</v>
      </c>
      <c r="AG479" s="16">
        <f t="shared" si="42"/>
        <v>0</v>
      </c>
      <c r="AH479" s="13">
        <f>IF(検索!K$3=0,R479,S479)</f>
        <v>0</v>
      </c>
      <c r="AI479" s="13">
        <f>IF(検索!K$5=0,Y479,Z479)</f>
        <v>0</v>
      </c>
      <c r="AJ479" s="13">
        <f>IF(検索!K$7=0,AF479,AG479)</f>
        <v>0</v>
      </c>
      <c r="AK479" s="20">
        <f>IF(IF(検索!J$5="00000",AH479,IF(検索!K$4=0,AH479+AI479,AH479*AI479)*IF(AND(検索!K$6=1,検索!J$7&lt;&gt;"00000"),AJ479,1)+IF(AND(検索!K$6=0,検索!J$7&lt;&gt;"00000"),AJ479,0))&gt;0,MAX($AK$2:AK478)+1,0)</f>
        <v>0</v>
      </c>
    </row>
    <row r="480" spans="1:37" ht="12.6" customHeight="1" x14ac:dyDescent="0.15">
      <c r="A480" s="9">
        <v>4976</v>
      </c>
      <c r="B480" s="2" t="s">
        <v>1077</v>
      </c>
      <c r="C480" s="2" t="s">
        <v>1492</v>
      </c>
      <c r="D480" s="2" t="s">
        <v>1206</v>
      </c>
      <c r="E480" s="10" t="s">
        <v>113</v>
      </c>
      <c r="F480" s="11" t="s">
        <v>2324</v>
      </c>
      <c r="G480" s="2">
        <v>479</v>
      </c>
      <c r="H480" s="153">
        <f t="shared" si="38"/>
        <v>1800000</v>
      </c>
      <c r="J480" s="158">
        <f>IFERROR(INDEX(単価!D$3:G$16,MATCH(D480,単価!B$3:B$16,0),1+((I480&gt;29)+(I480&gt;59)+(I480&gt;89))*INDEX(単価!A:A,MATCH(D480,単価!B:B,0))),0)</f>
        <v>50000</v>
      </c>
      <c r="K480" s="153" t="str">
        <f>IFERROR(INDEX(単価!C:C,MATCH(D480,単価!B:B,0))&amp;IF(INDEX(単価!A:A,MATCH(D480,単価!B:B,0))=1,"（"&amp;INDEX(単価!D$2:G$2,1,1+(I480&gt;29)+(I480&gt;59)+(I480&gt;89))&amp;"）",""),D480)</f>
        <v>共同生活援助</v>
      </c>
      <c r="L480" s="2">
        <f t="shared" ca="1" si="39"/>
        <v>4891</v>
      </c>
      <c r="M480" s="14">
        <f>IF(OR(ISERROR(FIND(DBCS(検索!C$3),DBCS(B480))),検索!C$3=""),0,1)</f>
        <v>0</v>
      </c>
      <c r="N480" s="15">
        <f>IF(OR(ISERROR(FIND(DBCS(検索!D$3),DBCS(C480))),検索!D$3=""),0,1)</f>
        <v>0</v>
      </c>
      <c r="O480" s="15">
        <f>IF(OR(ISERROR(FIND(検索!E$3,D480)),検索!E$3=""),0,1)</f>
        <v>0</v>
      </c>
      <c r="P480" s="13">
        <f>IF(OR(ISERROR(FIND(検索!F$3,E480)),検索!F$3=""),0,1)</f>
        <v>0</v>
      </c>
      <c r="Q480" s="13">
        <f>IF(OR(ISERROR(FIND(検索!G$3,F480)),検索!G$3=""),0,1)</f>
        <v>0</v>
      </c>
      <c r="R480" s="13">
        <f>IF(OR(検索!J$3="00000",M480&amp;N480&amp;O480&amp;P480&amp;Q480&lt;&gt;検索!J$3),0,1)</f>
        <v>0</v>
      </c>
      <c r="S480" s="13">
        <f t="shared" si="40"/>
        <v>0</v>
      </c>
      <c r="T480" s="14">
        <f>IF(OR(ISERROR(FIND(DBCS(検索!C$5),DBCS(B480))),検索!C$5=""),0,1)</f>
        <v>0</v>
      </c>
      <c r="U480" s="15">
        <f>IF(OR(ISERROR(FIND(DBCS(検索!D$5),DBCS(C480))),検索!D$5=""),0,1)</f>
        <v>0</v>
      </c>
      <c r="V480" s="15">
        <f>IF(OR(ISERROR(FIND(検索!E$5,D480)),検索!E$5=""),0,1)</f>
        <v>0</v>
      </c>
      <c r="W480" s="15">
        <f>IF(OR(ISERROR(FIND(検索!F$5,E480)),検索!F$5=""),0,1)</f>
        <v>0</v>
      </c>
      <c r="X480" s="15">
        <f>IF(OR(ISERROR(FIND(検索!G$5,F480)),検索!G$5=""),0,1)</f>
        <v>0</v>
      </c>
      <c r="Y480" s="13">
        <f>IF(OR(検索!J$5="00000",T480&amp;U480&amp;V480&amp;W480&amp;X480&lt;&gt;検索!J$5),0,1)</f>
        <v>0</v>
      </c>
      <c r="Z480" s="16">
        <f t="shared" si="41"/>
        <v>0</v>
      </c>
      <c r="AA480" s="13">
        <f>IF(OR(ISERROR(FIND(DBCS(検索!C$7),DBCS(B480))),検索!C$7=""),0,1)</f>
        <v>0</v>
      </c>
      <c r="AB480" s="13">
        <f>IF(OR(ISERROR(FIND(DBCS(検索!D$7),DBCS(C480))),検索!D$7=""),0,1)</f>
        <v>0</v>
      </c>
      <c r="AC480" s="13">
        <f>IF(OR(ISERROR(FIND(検索!E$7,D480)),検索!E$7=""),0,1)</f>
        <v>0</v>
      </c>
      <c r="AD480" s="13">
        <f>IF(OR(ISERROR(FIND(検索!F$7,E480)),検索!F$7=""),0,1)</f>
        <v>0</v>
      </c>
      <c r="AE480" s="13">
        <f>IF(OR(ISERROR(FIND(検索!G$7,F480)),検索!G$7=""),0,1)</f>
        <v>0</v>
      </c>
      <c r="AF480" s="15">
        <f>IF(OR(検索!J$7="00000",AA480&amp;AB480&amp;AC480&amp;AD480&amp;AE480&lt;&gt;検索!J$7),0,1)</f>
        <v>0</v>
      </c>
      <c r="AG480" s="16">
        <f t="shared" si="42"/>
        <v>0</v>
      </c>
      <c r="AH480" s="13">
        <f>IF(検索!K$3=0,R480,S480)</f>
        <v>0</v>
      </c>
      <c r="AI480" s="13">
        <f>IF(検索!K$5=0,Y480,Z480)</f>
        <v>0</v>
      </c>
      <c r="AJ480" s="13">
        <f>IF(検索!K$7=0,AF480,AG480)</f>
        <v>0</v>
      </c>
      <c r="AK480" s="20">
        <f>IF(IF(検索!J$5="00000",AH480,IF(検索!K$4=0,AH480+AI480,AH480*AI480)*IF(AND(検索!K$6=1,検索!J$7&lt;&gt;"00000"),AJ480,1)+IF(AND(検索!K$6=0,検索!J$7&lt;&gt;"00000"),AJ480,0))&gt;0,MAX($AK$2:AK479)+1,0)</f>
        <v>0</v>
      </c>
    </row>
    <row r="481" spans="1:37" ht="12.6" customHeight="1" x14ac:dyDescent="0.15">
      <c r="A481" s="9">
        <v>4989</v>
      </c>
      <c r="B481" s="2" t="s">
        <v>1077</v>
      </c>
      <c r="C481" s="2" t="s">
        <v>1493</v>
      </c>
      <c r="D481" s="2" t="s">
        <v>1206</v>
      </c>
      <c r="E481" s="10" t="s">
        <v>113</v>
      </c>
      <c r="F481" s="11" t="s">
        <v>2324</v>
      </c>
      <c r="G481" s="2">
        <v>480</v>
      </c>
      <c r="H481" s="153">
        <f t="shared" si="38"/>
        <v>1800000</v>
      </c>
      <c r="J481" s="158">
        <f>IFERROR(INDEX(単価!D$3:G$16,MATCH(D481,単価!B$3:B$16,0),1+((I481&gt;29)+(I481&gt;59)+(I481&gt;89))*INDEX(単価!A:A,MATCH(D481,単価!B:B,0))),0)</f>
        <v>50000</v>
      </c>
      <c r="K481" s="153" t="str">
        <f>IFERROR(INDEX(単価!C:C,MATCH(D481,単価!B:B,0))&amp;IF(INDEX(単価!A:A,MATCH(D481,単価!B:B,0))=1,"（"&amp;INDEX(単価!D$2:G$2,1,1+(I481&gt;29)+(I481&gt;59)+(I481&gt;89))&amp;"）",""),D481)</f>
        <v>共同生活援助</v>
      </c>
      <c r="L481" s="2">
        <f t="shared" ca="1" si="39"/>
        <v>4906</v>
      </c>
      <c r="M481" s="14">
        <f>IF(OR(ISERROR(FIND(DBCS(検索!C$3),DBCS(B481))),検索!C$3=""),0,1)</f>
        <v>0</v>
      </c>
      <c r="N481" s="15">
        <f>IF(OR(ISERROR(FIND(DBCS(検索!D$3),DBCS(C481))),検索!D$3=""),0,1)</f>
        <v>0</v>
      </c>
      <c r="O481" s="15">
        <f>IF(OR(ISERROR(FIND(検索!E$3,D481)),検索!E$3=""),0,1)</f>
        <v>0</v>
      </c>
      <c r="P481" s="13">
        <f>IF(OR(ISERROR(FIND(検索!F$3,E481)),検索!F$3=""),0,1)</f>
        <v>0</v>
      </c>
      <c r="Q481" s="13">
        <f>IF(OR(ISERROR(FIND(検索!G$3,F481)),検索!G$3=""),0,1)</f>
        <v>0</v>
      </c>
      <c r="R481" s="13">
        <f>IF(OR(検索!J$3="00000",M481&amp;N481&amp;O481&amp;P481&amp;Q481&lt;&gt;検索!J$3),0,1)</f>
        <v>0</v>
      </c>
      <c r="S481" s="13">
        <f t="shared" si="40"/>
        <v>0</v>
      </c>
      <c r="T481" s="14">
        <f>IF(OR(ISERROR(FIND(DBCS(検索!C$5),DBCS(B481))),検索!C$5=""),0,1)</f>
        <v>0</v>
      </c>
      <c r="U481" s="15">
        <f>IF(OR(ISERROR(FIND(DBCS(検索!D$5),DBCS(C481))),検索!D$5=""),0,1)</f>
        <v>0</v>
      </c>
      <c r="V481" s="15">
        <f>IF(OR(ISERROR(FIND(検索!E$5,D481)),検索!E$5=""),0,1)</f>
        <v>0</v>
      </c>
      <c r="W481" s="15">
        <f>IF(OR(ISERROR(FIND(検索!F$5,E481)),検索!F$5=""),0,1)</f>
        <v>0</v>
      </c>
      <c r="X481" s="15">
        <f>IF(OR(ISERROR(FIND(検索!G$5,F481)),検索!G$5=""),0,1)</f>
        <v>0</v>
      </c>
      <c r="Y481" s="13">
        <f>IF(OR(検索!J$5="00000",T481&amp;U481&amp;V481&amp;W481&amp;X481&lt;&gt;検索!J$5),0,1)</f>
        <v>0</v>
      </c>
      <c r="Z481" s="16">
        <f t="shared" si="41"/>
        <v>0</v>
      </c>
      <c r="AA481" s="13">
        <f>IF(OR(ISERROR(FIND(DBCS(検索!C$7),DBCS(B481))),検索!C$7=""),0,1)</f>
        <v>0</v>
      </c>
      <c r="AB481" s="13">
        <f>IF(OR(ISERROR(FIND(DBCS(検索!D$7),DBCS(C481))),検索!D$7=""),0,1)</f>
        <v>0</v>
      </c>
      <c r="AC481" s="13">
        <f>IF(OR(ISERROR(FIND(検索!E$7,D481)),検索!E$7=""),0,1)</f>
        <v>0</v>
      </c>
      <c r="AD481" s="13">
        <f>IF(OR(ISERROR(FIND(検索!F$7,E481)),検索!F$7=""),0,1)</f>
        <v>0</v>
      </c>
      <c r="AE481" s="13">
        <f>IF(OR(ISERROR(FIND(検索!G$7,F481)),検索!G$7=""),0,1)</f>
        <v>0</v>
      </c>
      <c r="AF481" s="15">
        <f>IF(OR(検索!J$7="00000",AA481&amp;AB481&amp;AC481&amp;AD481&amp;AE481&lt;&gt;検索!J$7),0,1)</f>
        <v>0</v>
      </c>
      <c r="AG481" s="16">
        <f t="shared" si="42"/>
        <v>0</v>
      </c>
      <c r="AH481" s="13">
        <f>IF(検索!K$3=0,R481,S481)</f>
        <v>0</v>
      </c>
      <c r="AI481" s="13">
        <f>IF(検索!K$5=0,Y481,Z481)</f>
        <v>0</v>
      </c>
      <c r="AJ481" s="13">
        <f>IF(検索!K$7=0,AF481,AG481)</f>
        <v>0</v>
      </c>
      <c r="AK481" s="20">
        <f>IF(IF(検索!J$5="00000",AH481,IF(検索!K$4=0,AH481+AI481,AH481*AI481)*IF(AND(検索!K$6=1,検索!J$7&lt;&gt;"00000"),AJ481,1)+IF(AND(検索!K$6=0,検索!J$7&lt;&gt;"00000"),AJ481,0))&gt;0,MAX($AK$2:AK480)+1,0)</f>
        <v>0</v>
      </c>
    </row>
    <row r="482" spans="1:37" ht="12.6" customHeight="1" x14ac:dyDescent="0.15">
      <c r="A482" s="9">
        <v>4995</v>
      </c>
      <c r="B482" s="2" t="s">
        <v>1077</v>
      </c>
      <c r="C482" s="2" t="s">
        <v>1494</v>
      </c>
      <c r="D482" s="2" t="s">
        <v>1206</v>
      </c>
      <c r="E482" s="10" t="s">
        <v>113</v>
      </c>
      <c r="F482" s="11" t="s">
        <v>2324</v>
      </c>
      <c r="G482" s="2">
        <v>481</v>
      </c>
      <c r="H482" s="153">
        <f t="shared" si="38"/>
        <v>1800000</v>
      </c>
      <c r="J482" s="158">
        <f>IFERROR(INDEX(単価!D$3:G$16,MATCH(D482,単価!B$3:B$16,0),1+((I482&gt;29)+(I482&gt;59)+(I482&gt;89))*INDEX(単価!A:A,MATCH(D482,単価!B:B,0))),0)</f>
        <v>50000</v>
      </c>
      <c r="K482" s="153" t="str">
        <f>IFERROR(INDEX(単価!C:C,MATCH(D482,単価!B:B,0))&amp;IF(INDEX(単価!A:A,MATCH(D482,単価!B:B,0))=1,"（"&amp;INDEX(単価!D$2:G$2,1,1+(I482&gt;29)+(I482&gt;59)+(I482&gt;89))&amp;"）",""),D482)</f>
        <v>共同生活援助</v>
      </c>
      <c r="L482" s="2">
        <f t="shared" ca="1" si="39"/>
        <v>4914</v>
      </c>
      <c r="M482" s="14">
        <f>IF(OR(ISERROR(FIND(DBCS(検索!C$3),DBCS(B482))),検索!C$3=""),0,1)</f>
        <v>0</v>
      </c>
      <c r="N482" s="15">
        <f>IF(OR(ISERROR(FIND(DBCS(検索!D$3),DBCS(C482))),検索!D$3=""),0,1)</f>
        <v>0</v>
      </c>
      <c r="O482" s="15">
        <f>IF(OR(ISERROR(FIND(検索!E$3,D482)),検索!E$3=""),0,1)</f>
        <v>0</v>
      </c>
      <c r="P482" s="13">
        <f>IF(OR(ISERROR(FIND(検索!F$3,E482)),検索!F$3=""),0,1)</f>
        <v>0</v>
      </c>
      <c r="Q482" s="13">
        <f>IF(OR(ISERROR(FIND(検索!G$3,F482)),検索!G$3=""),0,1)</f>
        <v>0</v>
      </c>
      <c r="R482" s="13">
        <f>IF(OR(検索!J$3="00000",M482&amp;N482&amp;O482&amp;P482&amp;Q482&lt;&gt;検索!J$3),0,1)</f>
        <v>0</v>
      </c>
      <c r="S482" s="13">
        <f t="shared" si="40"/>
        <v>0</v>
      </c>
      <c r="T482" s="14">
        <f>IF(OR(ISERROR(FIND(DBCS(検索!C$5),DBCS(B482))),検索!C$5=""),0,1)</f>
        <v>0</v>
      </c>
      <c r="U482" s="15">
        <f>IF(OR(ISERROR(FIND(DBCS(検索!D$5),DBCS(C482))),検索!D$5=""),0,1)</f>
        <v>0</v>
      </c>
      <c r="V482" s="15">
        <f>IF(OR(ISERROR(FIND(検索!E$5,D482)),検索!E$5=""),0,1)</f>
        <v>0</v>
      </c>
      <c r="W482" s="15">
        <f>IF(OR(ISERROR(FIND(検索!F$5,E482)),検索!F$5=""),0,1)</f>
        <v>0</v>
      </c>
      <c r="X482" s="15">
        <f>IF(OR(ISERROR(FIND(検索!G$5,F482)),検索!G$5=""),0,1)</f>
        <v>0</v>
      </c>
      <c r="Y482" s="13">
        <f>IF(OR(検索!J$5="00000",T482&amp;U482&amp;V482&amp;W482&amp;X482&lt;&gt;検索!J$5),0,1)</f>
        <v>0</v>
      </c>
      <c r="Z482" s="16">
        <f t="shared" si="41"/>
        <v>0</v>
      </c>
      <c r="AA482" s="13">
        <f>IF(OR(ISERROR(FIND(DBCS(検索!C$7),DBCS(B482))),検索!C$7=""),0,1)</f>
        <v>0</v>
      </c>
      <c r="AB482" s="13">
        <f>IF(OR(ISERROR(FIND(DBCS(検索!D$7),DBCS(C482))),検索!D$7=""),0,1)</f>
        <v>0</v>
      </c>
      <c r="AC482" s="13">
        <f>IF(OR(ISERROR(FIND(検索!E$7,D482)),検索!E$7=""),0,1)</f>
        <v>0</v>
      </c>
      <c r="AD482" s="13">
        <f>IF(OR(ISERROR(FIND(検索!F$7,E482)),検索!F$7=""),0,1)</f>
        <v>0</v>
      </c>
      <c r="AE482" s="13">
        <f>IF(OR(ISERROR(FIND(検索!G$7,F482)),検索!G$7=""),0,1)</f>
        <v>0</v>
      </c>
      <c r="AF482" s="15">
        <f>IF(OR(検索!J$7="00000",AA482&amp;AB482&amp;AC482&amp;AD482&amp;AE482&lt;&gt;検索!J$7),0,1)</f>
        <v>0</v>
      </c>
      <c r="AG482" s="16">
        <f t="shared" si="42"/>
        <v>0</v>
      </c>
      <c r="AH482" s="13">
        <f>IF(検索!K$3=0,R482,S482)</f>
        <v>0</v>
      </c>
      <c r="AI482" s="13">
        <f>IF(検索!K$5=0,Y482,Z482)</f>
        <v>0</v>
      </c>
      <c r="AJ482" s="13">
        <f>IF(検索!K$7=0,AF482,AG482)</f>
        <v>0</v>
      </c>
      <c r="AK482" s="20">
        <f>IF(IF(検索!J$5="00000",AH482,IF(検索!K$4=0,AH482+AI482,AH482*AI482)*IF(AND(検索!K$6=1,検索!J$7&lt;&gt;"00000"),AJ482,1)+IF(AND(検索!K$6=0,検索!J$7&lt;&gt;"00000"),AJ482,0))&gt;0,MAX($AK$2:AK481)+1,0)</f>
        <v>0</v>
      </c>
    </row>
    <row r="483" spans="1:37" ht="12.6" customHeight="1" x14ac:dyDescent="0.15">
      <c r="A483" s="9">
        <v>5000</v>
      </c>
      <c r="B483" s="2" t="s">
        <v>1077</v>
      </c>
      <c r="C483" s="2" t="s">
        <v>1495</v>
      </c>
      <c r="D483" s="2" t="s">
        <v>1206</v>
      </c>
      <c r="E483" s="10" t="s">
        <v>113</v>
      </c>
      <c r="F483" s="11" t="s">
        <v>2324</v>
      </c>
      <c r="G483" s="2">
        <v>482</v>
      </c>
      <c r="H483" s="153">
        <f t="shared" si="38"/>
        <v>1800000</v>
      </c>
      <c r="J483" s="158">
        <f>IFERROR(INDEX(単価!D$3:G$16,MATCH(D483,単価!B$3:B$16,0),1+((I483&gt;29)+(I483&gt;59)+(I483&gt;89))*INDEX(単価!A:A,MATCH(D483,単価!B:B,0))),0)</f>
        <v>50000</v>
      </c>
      <c r="K483" s="153" t="str">
        <f>IFERROR(INDEX(単価!C:C,MATCH(D483,単価!B:B,0))&amp;IF(INDEX(単価!A:A,MATCH(D483,単価!B:B,0))=1,"（"&amp;INDEX(単価!D$2:G$2,1,1+(I483&gt;29)+(I483&gt;59)+(I483&gt;89))&amp;"）",""),D483)</f>
        <v>共同生活援助</v>
      </c>
      <c r="L483" s="2">
        <f t="shared" ca="1" si="39"/>
        <v>4924</v>
      </c>
      <c r="M483" s="14">
        <f>IF(OR(ISERROR(FIND(DBCS(検索!C$3),DBCS(B483))),検索!C$3=""),0,1)</f>
        <v>0</v>
      </c>
      <c r="N483" s="15">
        <f>IF(OR(ISERROR(FIND(DBCS(検索!D$3),DBCS(C483))),検索!D$3=""),0,1)</f>
        <v>0</v>
      </c>
      <c r="O483" s="15">
        <f>IF(OR(ISERROR(FIND(検索!E$3,D483)),検索!E$3=""),0,1)</f>
        <v>0</v>
      </c>
      <c r="P483" s="13">
        <f>IF(OR(ISERROR(FIND(検索!F$3,E483)),検索!F$3=""),0,1)</f>
        <v>0</v>
      </c>
      <c r="Q483" s="13">
        <f>IF(OR(ISERROR(FIND(検索!G$3,F483)),検索!G$3=""),0,1)</f>
        <v>0</v>
      </c>
      <c r="R483" s="13">
        <f>IF(OR(検索!J$3="00000",M483&amp;N483&amp;O483&amp;P483&amp;Q483&lt;&gt;検索!J$3),0,1)</f>
        <v>0</v>
      </c>
      <c r="S483" s="13">
        <f t="shared" si="40"/>
        <v>0</v>
      </c>
      <c r="T483" s="14">
        <f>IF(OR(ISERROR(FIND(DBCS(検索!C$5),DBCS(B483))),検索!C$5=""),0,1)</f>
        <v>0</v>
      </c>
      <c r="U483" s="15">
        <f>IF(OR(ISERROR(FIND(DBCS(検索!D$5),DBCS(C483))),検索!D$5=""),0,1)</f>
        <v>0</v>
      </c>
      <c r="V483" s="15">
        <f>IF(OR(ISERROR(FIND(検索!E$5,D483)),検索!E$5=""),0,1)</f>
        <v>0</v>
      </c>
      <c r="W483" s="15">
        <f>IF(OR(ISERROR(FIND(検索!F$5,E483)),検索!F$5=""),0,1)</f>
        <v>0</v>
      </c>
      <c r="X483" s="15">
        <f>IF(OR(ISERROR(FIND(検索!G$5,F483)),検索!G$5=""),0,1)</f>
        <v>0</v>
      </c>
      <c r="Y483" s="13">
        <f>IF(OR(検索!J$5="00000",T483&amp;U483&amp;V483&amp;W483&amp;X483&lt;&gt;検索!J$5),0,1)</f>
        <v>0</v>
      </c>
      <c r="Z483" s="16">
        <f t="shared" si="41"/>
        <v>0</v>
      </c>
      <c r="AA483" s="13">
        <f>IF(OR(ISERROR(FIND(DBCS(検索!C$7),DBCS(B483))),検索!C$7=""),0,1)</f>
        <v>0</v>
      </c>
      <c r="AB483" s="13">
        <f>IF(OR(ISERROR(FIND(DBCS(検索!D$7),DBCS(C483))),検索!D$7=""),0,1)</f>
        <v>0</v>
      </c>
      <c r="AC483" s="13">
        <f>IF(OR(ISERROR(FIND(検索!E$7,D483)),検索!E$7=""),0,1)</f>
        <v>0</v>
      </c>
      <c r="AD483" s="13">
        <f>IF(OR(ISERROR(FIND(検索!F$7,E483)),検索!F$7=""),0,1)</f>
        <v>0</v>
      </c>
      <c r="AE483" s="13">
        <f>IF(OR(ISERROR(FIND(検索!G$7,F483)),検索!G$7=""),0,1)</f>
        <v>0</v>
      </c>
      <c r="AF483" s="15">
        <f>IF(OR(検索!J$7="00000",AA483&amp;AB483&amp;AC483&amp;AD483&amp;AE483&lt;&gt;検索!J$7),0,1)</f>
        <v>0</v>
      </c>
      <c r="AG483" s="16">
        <f t="shared" si="42"/>
        <v>0</v>
      </c>
      <c r="AH483" s="13">
        <f>IF(検索!K$3=0,R483,S483)</f>
        <v>0</v>
      </c>
      <c r="AI483" s="13">
        <f>IF(検索!K$5=0,Y483,Z483)</f>
        <v>0</v>
      </c>
      <c r="AJ483" s="13">
        <f>IF(検索!K$7=0,AF483,AG483)</f>
        <v>0</v>
      </c>
      <c r="AK483" s="20">
        <f>IF(IF(検索!J$5="00000",AH483,IF(検索!K$4=0,AH483+AI483,AH483*AI483)*IF(AND(検索!K$6=1,検索!J$7&lt;&gt;"00000"),AJ483,1)+IF(AND(検索!K$6=0,検索!J$7&lt;&gt;"00000"),AJ483,0))&gt;0,MAX($AK$2:AK482)+1,0)</f>
        <v>0</v>
      </c>
    </row>
    <row r="484" spans="1:37" ht="12.6" customHeight="1" x14ac:dyDescent="0.15">
      <c r="A484" s="9">
        <v>5010</v>
      </c>
      <c r="B484" s="2" t="s">
        <v>1077</v>
      </c>
      <c r="C484" s="2" t="s">
        <v>1496</v>
      </c>
      <c r="D484" s="2" t="s">
        <v>1206</v>
      </c>
      <c r="E484" s="10" t="s">
        <v>113</v>
      </c>
      <c r="F484" s="11" t="s">
        <v>2324</v>
      </c>
      <c r="G484" s="2">
        <v>483</v>
      </c>
      <c r="H484" s="153">
        <f t="shared" si="38"/>
        <v>1800000</v>
      </c>
      <c r="J484" s="158">
        <f>IFERROR(INDEX(単価!D$3:G$16,MATCH(D484,単価!B$3:B$16,0),1+((I484&gt;29)+(I484&gt;59)+(I484&gt;89))*INDEX(単価!A:A,MATCH(D484,単価!B:B,0))),0)</f>
        <v>50000</v>
      </c>
      <c r="K484" s="153" t="str">
        <f>IFERROR(INDEX(単価!C:C,MATCH(D484,単価!B:B,0))&amp;IF(INDEX(単価!A:A,MATCH(D484,単価!B:B,0))=1,"（"&amp;INDEX(単価!D$2:G$2,1,1+(I484&gt;29)+(I484&gt;59)+(I484&gt;89))&amp;"）",""),D484)</f>
        <v>共同生活援助</v>
      </c>
      <c r="L484" s="2">
        <f t="shared" ca="1" si="39"/>
        <v>4939</v>
      </c>
      <c r="M484" s="14">
        <f>IF(OR(ISERROR(FIND(DBCS(検索!C$3),DBCS(B484))),検索!C$3=""),0,1)</f>
        <v>0</v>
      </c>
      <c r="N484" s="15">
        <f>IF(OR(ISERROR(FIND(DBCS(検索!D$3),DBCS(C484))),検索!D$3=""),0,1)</f>
        <v>0</v>
      </c>
      <c r="O484" s="15">
        <f>IF(OR(ISERROR(FIND(検索!E$3,D484)),検索!E$3=""),0,1)</f>
        <v>0</v>
      </c>
      <c r="P484" s="13">
        <f>IF(OR(ISERROR(FIND(検索!F$3,E484)),検索!F$3=""),0,1)</f>
        <v>0</v>
      </c>
      <c r="Q484" s="13">
        <f>IF(OR(ISERROR(FIND(検索!G$3,F484)),検索!G$3=""),0,1)</f>
        <v>0</v>
      </c>
      <c r="R484" s="13">
        <f>IF(OR(検索!J$3="00000",M484&amp;N484&amp;O484&amp;P484&amp;Q484&lt;&gt;検索!J$3),0,1)</f>
        <v>0</v>
      </c>
      <c r="S484" s="13">
        <f t="shared" si="40"/>
        <v>0</v>
      </c>
      <c r="T484" s="14">
        <f>IF(OR(ISERROR(FIND(DBCS(検索!C$5),DBCS(B484))),検索!C$5=""),0,1)</f>
        <v>0</v>
      </c>
      <c r="U484" s="15">
        <f>IF(OR(ISERROR(FIND(DBCS(検索!D$5),DBCS(C484))),検索!D$5=""),0,1)</f>
        <v>0</v>
      </c>
      <c r="V484" s="15">
        <f>IF(OR(ISERROR(FIND(検索!E$5,D484)),検索!E$5=""),0,1)</f>
        <v>0</v>
      </c>
      <c r="W484" s="15">
        <f>IF(OR(ISERROR(FIND(検索!F$5,E484)),検索!F$5=""),0,1)</f>
        <v>0</v>
      </c>
      <c r="X484" s="15">
        <f>IF(OR(ISERROR(FIND(検索!G$5,F484)),検索!G$5=""),0,1)</f>
        <v>0</v>
      </c>
      <c r="Y484" s="13">
        <f>IF(OR(検索!J$5="00000",T484&amp;U484&amp;V484&amp;W484&amp;X484&lt;&gt;検索!J$5),0,1)</f>
        <v>0</v>
      </c>
      <c r="Z484" s="16">
        <f t="shared" si="41"/>
        <v>0</v>
      </c>
      <c r="AA484" s="13">
        <f>IF(OR(ISERROR(FIND(DBCS(検索!C$7),DBCS(B484))),検索!C$7=""),0,1)</f>
        <v>0</v>
      </c>
      <c r="AB484" s="13">
        <f>IF(OR(ISERROR(FIND(DBCS(検索!D$7),DBCS(C484))),検索!D$7=""),0,1)</f>
        <v>0</v>
      </c>
      <c r="AC484" s="13">
        <f>IF(OR(ISERROR(FIND(検索!E$7,D484)),検索!E$7=""),0,1)</f>
        <v>0</v>
      </c>
      <c r="AD484" s="13">
        <f>IF(OR(ISERROR(FIND(検索!F$7,E484)),検索!F$7=""),0,1)</f>
        <v>0</v>
      </c>
      <c r="AE484" s="13">
        <f>IF(OR(ISERROR(FIND(検索!G$7,F484)),検索!G$7=""),0,1)</f>
        <v>0</v>
      </c>
      <c r="AF484" s="15">
        <f>IF(OR(検索!J$7="00000",AA484&amp;AB484&amp;AC484&amp;AD484&amp;AE484&lt;&gt;検索!J$7),0,1)</f>
        <v>0</v>
      </c>
      <c r="AG484" s="16">
        <f t="shared" si="42"/>
        <v>0</v>
      </c>
      <c r="AH484" s="13">
        <f>IF(検索!K$3=0,R484,S484)</f>
        <v>0</v>
      </c>
      <c r="AI484" s="13">
        <f>IF(検索!K$5=0,Y484,Z484)</f>
        <v>0</v>
      </c>
      <c r="AJ484" s="13">
        <f>IF(検索!K$7=0,AF484,AG484)</f>
        <v>0</v>
      </c>
      <c r="AK484" s="20">
        <f>IF(IF(検索!J$5="00000",AH484,IF(検索!K$4=0,AH484+AI484,AH484*AI484)*IF(AND(検索!K$6=1,検索!J$7&lt;&gt;"00000"),AJ484,1)+IF(AND(検索!K$6=0,検索!J$7&lt;&gt;"00000"),AJ484,0))&gt;0,MAX($AK$2:AK483)+1,0)</f>
        <v>0</v>
      </c>
    </row>
    <row r="485" spans="1:37" ht="12.6" customHeight="1" x14ac:dyDescent="0.15">
      <c r="A485" s="9">
        <v>5024</v>
      </c>
      <c r="B485" s="2" t="s">
        <v>1077</v>
      </c>
      <c r="C485" s="2" t="s">
        <v>1497</v>
      </c>
      <c r="D485" s="2" t="s">
        <v>1206</v>
      </c>
      <c r="E485" s="10" t="s">
        <v>113</v>
      </c>
      <c r="F485" s="11" t="s">
        <v>2324</v>
      </c>
      <c r="G485" s="2">
        <v>484</v>
      </c>
      <c r="H485" s="153">
        <f t="shared" si="38"/>
        <v>1800000</v>
      </c>
      <c r="J485" s="158">
        <f>IFERROR(INDEX(単価!D$3:G$16,MATCH(D485,単価!B$3:B$16,0),1+((I485&gt;29)+(I485&gt;59)+(I485&gt;89))*INDEX(単価!A:A,MATCH(D485,単価!B:B,0))),0)</f>
        <v>50000</v>
      </c>
      <c r="K485" s="153" t="str">
        <f>IFERROR(INDEX(単価!C:C,MATCH(D485,単価!B:B,0))&amp;IF(INDEX(単価!A:A,MATCH(D485,単価!B:B,0))=1,"（"&amp;INDEX(単価!D$2:G$2,1,1+(I485&gt;29)+(I485&gt;59)+(I485&gt;89))&amp;"）",""),D485)</f>
        <v>共同生活援助</v>
      </c>
      <c r="L485" s="2">
        <f t="shared" ca="1" si="39"/>
        <v>4943</v>
      </c>
      <c r="M485" s="14">
        <f>IF(OR(ISERROR(FIND(DBCS(検索!C$3),DBCS(B485))),検索!C$3=""),0,1)</f>
        <v>0</v>
      </c>
      <c r="N485" s="15">
        <f>IF(OR(ISERROR(FIND(DBCS(検索!D$3),DBCS(C485))),検索!D$3=""),0,1)</f>
        <v>0</v>
      </c>
      <c r="O485" s="15">
        <f>IF(OR(ISERROR(FIND(検索!E$3,D485)),検索!E$3=""),0,1)</f>
        <v>0</v>
      </c>
      <c r="P485" s="13">
        <f>IF(OR(ISERROR(FIND(検索!F$3,E485)),検索!F$3=""),0,1)</f>
        <v>0</v>
      </c>
      <c r="Q485" s="13">
        <f>IF(OR(ISERROR(FIND(検索!G$3,F485)),検索!G$3=""),0,1)</f>
        <v>0</v>
      </c>
      <c r="R485" s="13">
        <f>IF(OR(検索!J$3="00000",M485&amp;N485&amp;O485&amp;P485&amp;Q485&lt;&gt;検索!J$3),0,1)</f>
        <v>0</v>
      </c>
      <c r="S485" s="13">
        <f t="shared" si="40"/>
        <v>0</v>
      </c>
      <c r="T485" s="14">
        <f>IF(OR(ISERROR(FIND(DBCS(検索!C$5),DBCS(B485))),検索!C$5=""),0,1)</f>
        <v>0</v>
      </c>
      <c r="U485" s="15">
        <f>IF(OR(ISERROR(FIND(DBCS(検索!D$5),DBCS(C485))),検索!D$5=""),0,1)</f>
        <v>0</v>
      </c>
      <c r="V485" s="15">
        <f>IF(OR(ISERROR(FIND(検索!E$5,D485)),検索!E$5=""),0,1)</f>
        <v>0</v>
      </c>
      <c r="W485" s="15">
        <f>IF(OR(ISERROR(FIND(検索!F$5,E485)),検索!F$5=""),0,1)</f>
        <v>0</v>
      </c>
      <c r="X485" s="15">
        <f>IF(OR(ISERROR(FIND(検索!G$5,F485)),検索!G$5=""),0,1)</f>
        <v>0</v>
      </c>
      <c r="Y485" s="13">
        <f>IF(OR(検索!J$5="00000",T485&amp;U485&amp;V485&amp;W485&amp;X485&lt;&gt;検索!J$5),0,1)</f>
        <v>0</v>
      </c>
      <c r="Z485" s="16">
        <f t="shared" si="41"/>
        <v>0</v>
      </c>
      <c r="AA485" s="13">
        <f>IF(OR(ISERROR(FIND(DBCS(検索!C$7),DBCS(B485))),検索!C$7=""),0,1)</f>
        <v>0</v>
      </c>
      <c r="AB485" s="13">
        <f>IF(OR(ISERROR(FIND(DBCS(検索!D$7),DBCS(C485))),検索!D$7=""),0,1)</f>
        <v>0</v>
      </c>
      <c r="AC485" s="13">
        <f>IF(OR(ISERROR(FIND(検索!E$7,D485)),検索!E$7=""),0,1)</f>
        <v>0</v>
      </c>
      <c r="AD485" s="13">
        <f>IF(OR(ISERROR(FIND(検索!F$7,E485)),検索!F$7=""),0,1)</f>
        <v>0</v>
      </c>
      <c r="AE485" s="13">
        <f>IF(OR(ISERROR(FIND(検索!G$7,F485)),検索!G$7=""),0,1)</f>
        <v>0</v>
      </c>
      <c r="AF485" s="15">
        <f>IF(OR(検索!J$7="00000",AA485&amp;AB485&amp;AC485&amp;AD485&amp;AE485&lt;&gt;検索!J$7),0,1)</f>
        <v>0</v>
      </c>
      <c r="AG485" s="16">
        <f t="shared" si="42"/>
        <v>0</v>
      </c>
      <c r="AH485" s="13">
        <f>IF(検索!K$3=0,R485,S485)</f>
        <v>0</v>
      </c>
      <c r="AI485" s="13">
        <f>IF(検索!K$5=0,Y485,Z485)</f>
        <v>0</v>
      </c>
      <c r="AJ485" s="13">
        <f>IF(検索!K$7=0,AF485,AG485)</f>
        <v>0</v>
      </c>
      <c r="AK485" s="20">
        <f>IF(IF(検索!J$5="00000",AH485,IF(検索!K$4=0,AH485+AI485,AH485*AI485)*IF(AND(検索!K$6=1,検索!J$7&lt;&gt;"00000"),AJ485,1)+IF(AND(検索!K$6=0,検索!J$7&lt;&gt;"00000"),AJ485,0))&gt;0,MAX($AK$2:AK484)+1,0)</f>
        <v>0</v>
      </c>
    </row>
    <row r="486" spans="1:37" ht="12.6" customHeight="1" x14ac:dyDescent="0.15">
      <c r="A486" s="9">
        <v>5032</v>
      </c>
      <c r="B486" s="2" t="s">
        <v>1077</v>
      </c>
      <c r="C486" s="2" t="s">
        <v>1498</v>
      </c>
      <c r="D486" s="2" t="s">
        <v>1206</v>
      </c>
      <c r="E486" s="10" t="s">
        <v>113</v>
      </c>
      <c r="F486" s="11" t="s">
        <v>2324</v>
      </c>
      <c r="G486" s="2">
        <v>485</v>
      </c>
      <c r="H486" s="153">
        <f t="shared" si="38"/>
        <v>1800000</v>
      </c>
      <c r="J486" s="158">
        <f>IFERROR(INDEX(単価!D$3:G$16,MATCH(D486,単価!B$3:B$16,0),1+((I486&gt;29)+(I486&gt;59)+(I486&gt;89))*INDEX(単価!A:A,MATCH(D486,単価!B:B,0))),0)</f>
        <v>50000</v>
      </c>
      <c r="K486" s="153" t="str">
        <f>IFERROR(INDEX(単価!C:C,MATCH(D486,単価!B:B,0))&amp;IF(INDEX(単価!A:A,MATCH(D486,単価!B:B,0))=1,"（"&amp;INDEX(単価!D$2:G$2,1,1+(I486&gt;29)+(I486&gt;59)+(I486&gt;89))&amp;"）",""),D486)</f>
        <v>共同生活援助</v>
      </c>
      <c r="L486" s="2">
        <f t="shared" ca="1" si="39"/>
        <v>4957</v>
      </c>
      <c r="M486" s="14">
        <f>IF(OR(ISERROR(FIND(DBCS(検索!C$3),DBCS(B486))),検索!C$3=""),0,1)</f>
        <v>0</v>
      </c>
      <c r="N486" s="15">
        <f>IF(OR(ISERROR(FIND(DBCS(検索!D$3),DBCS(C486))),検索!D$3=""),0,1)</f>
        <v>0</v>
      </c>
      <c r="O486" s="15">
        <f>IF(OR(ISERROR(FIND(検索!E$3,D486)),検索!E$3=""),0,1)</f>
        <v>0</v>
      </c>
      <c r="P486" s="13">
        <f>IF(OR(ISERROR(FIND(検索!F$3,E486)),検索!F$3=""),0,1)</f>
        <v>0</v>
      </c>
      <c r="Q486" s="13">
        <f>IF(OR(ISERROR(FIND(検索!G$3,F486)),検索!G$3=""),0,1)</f>
        <v>0</v>
      </c>
      <c r="R486" s="13">
        <f>IF(OR(検索!J$3="00000",M486&amp;N486&amp;O486&amp;P486&amp;Q486&lt;&gt;検索!J$3),0,1)</f>
        <v>0</v>
      </c>
      <c r="S486" s="13">
        <f t="shared" si="40"/>
        <v>0</v>
      </c>
      <c r="T486" s="14">
        <f>IF(OR(ISERROR(FIND(DBCS(検索!C$5),DBCS(B486))),検索!C$5=""),0,1)</f>
        <v>0</v>
      </c>
      <c r="U486" s="15">
        <f>IF(OR(ISERROR(FIND(DBCS(検索!D$5),DBCS(C486))),検索!D$5=""),0,1)</f>
        <v>0</v>
      </c>
      <c r="V486" s="15">
        <f>IF(OR(ISERROR(FIND(検索!E$5,D486)),検索!E$5=""),0,1)</f>
        <v>0</v>
      </c>
      <c r="W486" s="15">
        <f>IF(OR(ISERROR(FIND(検索!F$5,E486)),検索!F$5=""),0,1)</f>
        <v>0</v>
      </c>
      <c r="X486" s="15">
        <f>IF(OR(ISERROR(FIND(検索!G$5,F486)),検索!G$5=""),0,1)</f>
        <v>0</v>
      </c>
      <c r="Y486" s="13">
        <f>IF(OR(検索!J$5="00000",T486&amp;U486&amp;V486&amp;W486&amp;X486&lt;&gt;検索!J$5),0,1)</f>
        <v>0</v>
      </c>
      <c r="Z486" s="16">
        <f t="shared" si="41"/>
        <v>0</v>
      </c>
      <c r="AA486" s="13">
        <f>IF(OR(ISERROR(FIND(DBCS(検索!C$7),DBCS(B486))),検索!C$7=""),0,1)</f>
        <v>0</v>
      </c>
      <c r="AB486" s="13">
        <f>IF(OR(ISERROR(FIND(DBCS(検索!D$7),DBCS(C486))),検索!D$7=""),0,1)</f>
        <v>0</v>
      </c>
      <c r="AC486" s="13">
        <f>IF(OR(ISERROR(FIND(検索!E$7,D486)),検索!E$7=""),0,1)</f>
        <v>0</v>
      </c>
      <c r="AD486" s="13">
        <f>IF(OR(ISERROR(FIND(検索!F$7,E486)),検索!F$7=""),0,1)</f>
        <v>0</v>
      </c>
      <c r="AE486" s="13">
        <f>IF(OR(ISERROR(FIND(検索!G$7,F486)),検索!G$7=""),0,1)</f>
        <v>0</v>
      </c>
      <c r="AF486" s="15">
        <f>IF(OR(検索!J$7="00000",AA486&amp;AB486&amp;AC486&amp;AD486&amp;AE486&lt;&gt;検索!J$7),0,1)</f>
        <v>0</v>
      </c>
      <c r="AG486" s="16">
        <f t="shared" si="42"/>
        <v>0</v>
      </c>
      <c r="AH486" s="13">
        <f>IF(検索!K$3=0,R486,S486)</f>
        <v>0</v>
      </c>
      <c r="AI486" s="13">
        <f>IF(検索!K$5=0,Y486,Z486)</f>
        <v>0</v>
      </c>
      <c r="AJ486" s="13">
        <f>IF(検索!K$7=0,AF486,AG486)</f>
        <v>0</v>
      </c>
      <c r="AK486" s="20">
        <f>IF(IF(検索!J$5="00000",AH486,IF(検索!K$4=0,AH486+AI486,AH486*AI486)*IF(AND(検索!K$6=1,検索!J$7&lt;&gt;"00000"),AJ486,1)+IF(AND(検索!K$6=0,検索!J$7&lt;&gt;"00000"),AJ486,0))&gt;0,MAX($AK$2:AK485)+1,0)</f>
        <v>0</v>
      </c>
    </row>
    <row r="487" spans="1:37" ht="12.6" customHeight="1" x14ac:dyDescent="0.15">
      <c r="A487" s="9">
        <v>5044</v>
      </c>
      <c r="B487" s="2" t="s">
        <v>1077</v>
      </c>
      <c r="C487" s="2" t="s">
        <v>1499</v>
      </c>
      <c r="D487" s="2" t="s">
        <v>1206</v>
      </c>
      <c r="E487" s="10" t="s">
        <v>113</v>
      </c>
      <c r="F487" s="11" t="s">
        <v>2324</v>
      </c>
      <c r="G487" s="2">
        <v>486</v>
      </c>
      <c r="H487" s="153">
        <f t="shared" si="38"/>
        <v>1800000</v>
      </c>
      <c r="J487" s="158">
        <f>IFERROR(INDEX(単価!D$3:G$16,MATCH(D487,単価!B$3:B$16,0),1+((I487&gt;29)+(I487&gt;59)+(I487&gt;89))*INDEX(単価!A:A,MATCH(D487,単価!B:B,0))),0)</f>
        <v>50000</v>
      </c>
      <c r="K487" s="153" t="str">
        <f>IFERROR(INDEX(単価!C:C,MATCH(D487,単価!B:B,0))&amp;IF(INDEX(単価!A:A,MATCH(D487,単価!B:B,0))=1,"（"&amp;INDEX(単価!D$2:G$2,1,1+(I487&gt;29)+(I487&gt;59)+(I487&gt;89))&amp;"）",""),D487)</f>
        <v>共同生活援助</v>
      </c>
      <c r="L487" s="2">
        <f t="shared" ca="1" si="39"/>
        <v>4969</v>
      </c>
      <c r="M487" s="14">
        <f>IF(OR(ISERROR(FIND(DBCS(検索!C$3),DBCS(B487))),検索!C$3=""),0,1)</f>
        <v>0</v>
      </c>
      <c r="N487" s="15">
        <f>IF(OR(ISERROR(FIND(DBCS(検索!D$3),DBCS(C487))),検索!D$3=""),0,1)</f>
        <v>0</v>
      </c>
      <c r="O487" s="15">
        <f>IF(OR(ISERROR(FIND(検索!E$3,D487)),検索!E$3=""),0,1)</f>
        <v>0</v>
      </c>
      <c r="P487" s="13">
        <f>IF(OR(ISERROR(FIND(検索!F$3,E487)),検索!F$3=""),0,1)</f>
        <v>0</v>
      </c>
      <c r="Q487" s="13">
        <f>IF(OR(ISERROR(FIND(検索!G$3,F487)),検索!G$3=""),0,1)</f>
        <v>0</v>
      </c>
      <c r="R487" s="13">
        <f>IF(OR(検索!J$3="00000",M487&amp;N487&amp;O487&amp;P487&amp;Q487&lt;&gt;検索!J$3),0,1)</f>
        <v>0</v>
      </c>
      <c r="S487" s="13">
        <f t="shared" si="40"/>
        <v>0</v>
      </c>
      <c r="T487" s="14">
        <f>IF(OR(ISERROR(FIND(DBCS(検索!C$5),DBCS(B487))),検索!C$5=""),0,1)</f>
        <v>0</v>
      </c>
      <c r="U487" s="15">
        <f>IF(OR(ISERROR(FIND(DBCS(検索!D$5),DBCS(C487))),検索!D$5=""),0,1)</f>
        <v>0</v>
      </c>
      <c r="V487" s="15">
        <f>IF(OR(ISERROR(FIND(検索!E$5,D487)),検索!E$5=""),0,1)</f>
        <v>0</v>
      </c>
      <c r="W487" s="15">
        <f>IF(OR(ISERROR(FIND(検索!F$5,E487)),検索!F$5=""),0,1)</f>
        <v>0</v>
      </c>
      <c r="X487" s="15">
        <f>IF(OR(ISERROR(FIND(検索!G$5,F487)),検索!G$5=""),0,1)</f>
        <v>0</v>
      </c>
      <c r="Y487" s="13">
        <f>IF(OR(検索!J$5="00000",T487&amp;U487&amp;V487&amp;W487&amp;X487&lt;&gt;検索!J$5),0,1)</f>
        <v>0</v>
      </c>
      <c r="Z487" s="16">
        <f t="shared" si="41"/>
        <v>0</v>
      </c>
      <c r="AA487" s="13">
        <f>IF(OR(ISERROR(FIND(DBCS(検索!C$7),DBCS(B487))),検索!C$7=""),0,1)</f>
        <v>0</v>
      </c>
      <c r="AB487" s="13">
        <f>IF(OR(ISERROR(FIND(DBCS(検索!D$7),DBCS(C487))),検索!D$7=""),0,1)</f>
        <v>0</v>
      </c>
      <c r="AC487" s="13">
        <f>IF(OR(ISERROR(FIND(検索!E$7,D487)),検索!E$7=""),0,1)</f>
        <v>0</v>
      </c>
      <c r="AD487" s="13">
        <f>IF(OR(ISERROR(FIND(検索!F$7,E487)),検索!F$7=""),0,1)</f>
        <v>0</v>
      </c>
      <c r="AE487" s="13">
        <f>IF(OR(ISERROR(FIND(検索!G$7,F487)),検索!G$7=""),0,1)</f>
        <v>0</v>
      </c>
      <c r="AF487" s="15">
        <f>IF(OR(検索!J$7="00000",AA487&amp;AB487&amp;AC487&amp;AD487&amp;AE487&lt;&gt;検索!J$7),0,1)</f>
        <v>0</v>
      </c>
      <c r="AG487" s="16">
        <f t="shared" si="42"/>
        <v>0</v>
      </c>
      <c r="AH487" s="13">
        <f>IF(検索!K$3=0,R487,S487)</f>
        <v>0</v>
      </c>
      <c r="AI487" s="13">
        <f>IF(検索!K$5=0,Y487,Z487)</f>
        <v>0</v>
      </c>
      <c r="AJ487" s="13">
        <f>IF(検索!K$7=0,AF487,AG487)</f>
        <v>0</v>
      </c>
      <c r="AK487" s="20">
        <f>IF(IF(検索!J$5="00000",AH487,IF(検索!K$4=0,AH487+AI487,AH487*AI487)*IF(AND(検索!K$6=1,検索!J$7&lt;&gt;"00000"),AJ487,1)+IF(AND(検索!K$6=0,検索!J$7&lt;&gt;"00000"),AJ487,0))&gt;0,MAX($AK$2:AK486)+1,0)</f>
        <v>0</v>
      </c>
    </row>
    <row r="488" spans="1:37" ht="12.6" customHeight="1" x14ac:dyDescent="0.15">
      <c r="A488" s="9">
        <v>5057</v>
      </c>
      <c r="B488" s="2" t="s">
        <v>1077</v>
      </c>
      <c r="C488" s="2" t="s">
        <v>1500</v>
      </c>
      <c r="D488" s="2" t="s">
        <v>1206</v>
      </c>
      <c r="E488" s="10" t="s">
        <v>113</v>
      </c>
      <c r="F488" s="11" t="s">
        <v>2324</v>
      </c>
      <c r="G488" s="2">
        <v>487</v>
      </c>
      <c r="H488" s="153">
        <f t="shared" si="38"/>
        <v>1800000</v>
      </c>
      <c r="J488" s="158">
        <f>IFERROR(INDEX(単価!D$3:G$16,MATCH(D488,単価!B$3:B$16,0),1+((I488&gt;29)+(I488&gt;59)+(I488&gt;89))*INDEX(単価!A:A,MATCH(D488,単価!B:B,0))),0)</f>
        <v>50000</v>
      </c>
      <c r="K488" s="153" t="str">
        <f>IFERROR(INDEX(単価!C:C,MATCH(D488,単価!B:B,0))&amp;IF(INDEX(単価!A:A,MATCH(D488,単価!B:B,0))=1,"（"&amp;INDEX(単価!D$2:G$2,1,1+(I488&gt;29)+(I488&gt;59)+(I488&gt;89))&amp;"）",""),D488)</f>
        <v>共同生活援助</v>
      </c>
      <c r="L488" s="2">
        <f t="shared" ca="1" si="39"/>
        <v>4977</v>
      </c>
      <c r="M488" s="14">
        <f>IF(OR(ISERROR(FIND(DBCS(検索!C$3),DBCS(B488))),検索!C$3=""),0,1)</f>
        <v>0</v>
      </c>
      <c r="N488" s="15">
        <f>IF(OR(ISERROR(FIND(DBCS(検索!D$3),DBCS(C488))),検索!D$3=""),0,1)</f>
        <v>0</v>
      </c>
      <c r="O488" s="15">
        <f>IF(OR(ISERROR(FIND(検索!E$3,D488)),検索!E$3=""),0,1)</f>
        <v>0</v>
      </c>
      <c r="P488" s="13">
        <f>IF(OR(ISERROR(FIND(検索!F$3,E488)),検索!F$3=""),0,1)</f>
        <v>0</v>
      </c>
      <c r="Q488" s="13">
        <f>IF(OR(ISERROR(FIND(検索!G$3,F488)),検索!G$3=""),0,1)</f>
        <v>0</v>
      </c>
      <c r="R488" s="13">
        <f>IF(OR(検索!J$3="00000",M488&amp;N488&amp;O488&amp;P488&amp;Q488&lt;&gt;検索!J$3),0,1)</f>
        <v>0</v>
      </c>
      <c r="S488" s="13">
        <f t="shared" si="40"/>
        <v>0</v>
      </c>
      <c r="T488" s="14">
        <f>IF(OR(ISERROR(FIND(DBCS(検索!C$5),DBCS(B488))),検索!C$5=""),0,1)</f>
        <v>0</v>
      </c>
      <c r="U488" s="15">
        <f>IF(OR(ISERROR(FIND(DBCS(検索!D$5),DBCS(C488))),検索!D$5=""),0,1)</f>
        <v>0</v>
      </c>
      <c r="V488" s="15">
        <f>IF(OR(ISERROR(FIND(検索!E$5,D488)),検索!E$5=""),0,1)</f>
        <v>0</v>
      </c>
      <c r="W488" s="15">
        <f>IF(OR(ISERROR(FIND(検索!F$5,E488)),検索!F$5=""),0,1)</f>
        <v>0</v>
      </c>
      <c r="X488" s="15">
        <f>IF(OR(ISERROR(FIND(検索!G$5,F488)),検索!G$5=""),0,1)</f>
        <v>0</v>
      </c>
      <c r="Y488" s="13">
        <f>IF(OR(検索!J$5="00000",T488&amp;U488&amp;V488&amp;W488&amp;X488&lt;&gt;検索!J$5),0,1)</f>
        <v>0</v>
      </c>
      <c r="Z488" s="16">
        <f t="shared" si="41"/>
        <v>0</v>
      </c>
      <c r="AA488" s="13">
        <f>IF(OR(ISERROR(FIND(DBCS(検索!C$7),DBCS(B488))),検索!C$7=""),0,1)</f>
        <v>0</v>
      </c>
      <c r="AB488" s="13">
        <f>IF(OR(ISERROR(FIND(DBCS(検索!D$7),DBCS(C488))),検索!D$7=""),0,1)</f>
        <v>0</v>
      </c>
      <c r="AC488" s="13">
        <f>IF(OR(ISERROR(FIND(検索!E$7,D488)),検索!E$7=""),0,1)</f>
        <v>0</v>
      </c>
      <c r="AD488" s="13">
        <f>IF(OR(ISERROR(FIND(検索!F$7,E488)),検索!F$7=""),0,1)</f>
        <v>0</v>
      </c>
      <c r="AE488" s="13">
        <f>IF(OR(ISERROR(FIND(検索!G$7,F488)),検索!G$7=""),0,1)</f>
        <v>0</v>
      </c>
      <c r="AF488" s="15">
        <f>IF(OR(検索!J$7="00000",AA488&amp;AB488&amp;AC488&amp;AD488&amp;AE488&lt;&gt;検索!J$7),0,1)</f>
        <v>0</v>
      </c>
      <c r="AG488" s="16">
        <f t="shared" si="42"/>
        <v>0</v>
      </c>
      <c r="AH488" s="13">
        <f>IF(検索!K$3=0,R488,S488)</f>
        <v>0</v>
      </c>
      <c r="AI488" s="13">
        <f>IF(検索!K$5=0,Y488,Z488)</f>
        <v>0</v>
      </c>
      <c r="AJ488" s="13">
        <f>IF(検索!K$7=0,AF488,AG488)</f>
        <v>0</v>
      </c>
      <c r="AK488" s="20">
        <f>IF(IF(検索!J$5="00000",AH488,IF(検索!K$4=0,AH488+AI488,AH488*AI488)*IF(AND(検索!K$6=1,検索!J$7&lt;&gt;"00000"),AJ488,1)+IF(AND(検索!K$6=0,検索!J$7&lt;&gt;"00000"),AJ488,0))&gt;0,MAX($AK$2:AK487)+1,0)</f>
        <v>0</v>
      </c>
    </row>
    <row r="489" spans="1:37" ht="12.6" customHeight="1" x14ac:dyDescent="0.15">
      <c r="A489" s="9">
        <v>5060</v>
      </c>
      <c r="B489" s="2" t="s">
        <v>1077</v>
      </c>
      <c r="C489" s="2" t="s">
        <v>1501</v>
      </c>
      <c r="D489" s="2" t="s">
        <v>1206</v>
      </c>
      <c r="E489" s="10" t="s">
        <v>113</v>
      </c>
      <c r="F489" s="11" t="s">
        <v>2324</v>
      </c>
      <c r="G489" s="2">
        <v>488</v>
      </c>
      <c r="H489" s="153">
        <f t="shared" si="38"/>
        <v>1800000</v>
      </c>
      <c r="J489" s="158">
        <f>IFERROR(INDEX(単価!D$3:G$16,MATCH(D489,単価!B$3:B$16,0),1+((I489&gt;29)+(I489&gt;59)+(I489&gt;89))*INDEX(単価!A:A,MATCH(D489,単価!B:B,0))),0)</f>
        <v>50000</v>
      </c>
      <c r="K489" s="153" t="str">
        <f>IFERROR(INDEX(単価!C:C,MATCH(D489,単価!B:B,0))&amp;IF(INDEX(単価!A:A,MATCH(D489,単価!B:B,0))=1,"（"&amp;INDEX(単価!D$2:G$2,1,1+(I489&gt;29)+(I489&gt;59)+(I489&gt;89))&amp;"）",""),D489)</f>
        <v>共同生活援助</v>
      </c>
      <c r="L489" s="2">
        <f t="shared" ca="1" si="39"/>
        <v>4986</v>
      </c>
      <c r="M489" s="14">
        <f>IF(OR(ISERROR(FIND(DBCS(検索!C$3),DBCS(B489))),検索!C$3=""),0,1)</f>
        <v>0</v>
      </c>
      <c r="N489" s="15">
        <f>IF(OR(ISERROR(FIND(DBCS(検索!D$3),DBCS(C489))),検索!D$3=""),0,1)</f>
        <v>0</v>
      </c>
      <c r="O489" s="15">
        <f>IF(OR(ISERROR(FIND(検索!E$3,D489)),検索!E$3=""),0,1)</f>
        <v>0</v>
      </c>
      <c r="P489" s="13">
        <f>IF(OR(ISERROR(FIND(検索!F$3,E489)),検索!F$3=""),0,1)</f>
        <v>0</v>
      </c>
      <c r="Q489" s="13">
        <f>IF(OR(ISERROR(FIND(検索!G$3,F489)),検索!G$3=""),0,1)</f>
        <v>0</v>
      </c>
      <c r="R489" s="13">
        <f>IF(OR(検索!J$3="00000",M489&amp;N489&amp;O489&amp;P489&amp;Q489&lt;&gt;検索!J$3),0,1)</f>
        <v>0</v>
      </c>
      <c r="S489" s="13">
        <f t="shared" si="40"/>
        <v>0</v>
      </c>
      <c r="T489" s="14">
        <f>IF(OR(ISERROR(FIND(DBCS(検索!C$5),DBCS(B489))),検索!C$5=""),0,1)</f>
        <v>0</v>
      </c>
      <c r="U489" s="15">
        <f>IF(OR(ISERROR(FIND(DBCS(検索!D$5),DBCS(C489))),検索!D$5=""),0,1)</f>
        <v>0</v>
      </c>
      <c r="V489" s="15">
        <f>IF(OR(ISERROR(FIND(検索!E$5,D489)),検索!E$5=""),0,1)</f>
        <v>0</v>
      </c>
      <c r="W489" s="15">
        <f>IF(OR(ISERROR(FIND(検索!F$5,E489)),検索!F$5=""),0,1)</f>
        <v>0</v>
      </c>
      <c r="X489" s="15">
        <f>IF(OR(ISERROR(FIND(検索!G$5,F489)),検索!G$5=""),0,1)</f>
        <v>0</v>
      </c>
      <c r="Y489" s="13">
        <f>IF(OR(検索!J$5="00000",T489&amp;U489&amp;V489&amp;W489&amp;X489&lt;&gt;検索!J$5),0,1)</f>
        <v>0</v>
      </c>
      <c r="Z489" s="16">
        <f t="shared" si="41"/>
        <v>0</v>
      </c>
      <c r="AA489" s="13">
        <f>IF(OR(ISERROR(FIND(DBCS(検索!C$7),DBCS(B489))),検索!C$7=""),0,1)</f>
        <v>0</v>
      </c>
      <c r="AB489" s="13">
        <f>IF(OR(ISERROR(FIND(DBCS(検索!D$7),DBCS(C489))),検索!D$7=""),0,1)</f>
        <v>0</v>
      </c>
      <c r="AC489" s="13">
        <f>IF(OR(ISERROR(FIND(検索!E$7,D489)),検索!E$7=""),0,1)</f>
        <v>0</v>
      </c>
      <c r="AD489" s="13">
        <f>IF(OR(ISERROR(FIND(検索!F$7,E489)),検索!F$7=""),0,1)</f>
        <v>0</v>
      </c>
      <c r="AE489" s="13">
        <f>IF(OR(ISERROR(FIND(検索!G$7,F489)),検索!G$7=""),0,1)</f>
        <v>0</v>
      </c>
      <c r="AF489" s="15">
        <f>IF(OR(検索!J$7="00000",AA489&amp;AB489&amp;AC489&amp;AD489&amp;AE489&lt;&gt;検索!J$7),0,1)</f>
        <v>0</v>
      </c>
      <c r="AG489" s="16">
        <f t="shared" si="42"/>
        <v>0</v>
      </c>
      <c r="AH489" s="13">
        <f>IF(検索!K$3=0,R489,S489)</f>
        <v>0</v>
      </c>
      <c r="AI489" s="13">
        <f>IF(検索!K$5=0,Y489,Z489)</f>
        <v>0</v>
      </c>
      <c r="AJ489" s="13">
        <f>IF(検索!K$7=0,AF489,AG489)</f>
        <v>0</v>
      </c>
      <c r="AK489" s="20">
        <f>IF(IF(検索!J$5="00000",AH489,IF(検索!K$4=0,AH489+AI489,AH489*AI489)*IF(AND(検索!K$6=1,検索!J$7&lt;&gt;"00000"),AJ489,1)+IF(AND(検索!K$6=0,検索!J$7&lt;&gt;"00000"),AJ489,0))&gt;0,MAX($AK$2:AK488)+1,0)</f>
        <v>0</v>
      </c>
    </row>
    <row r="490" spans="1:37" ht="12.6" customHeight="1" x14ac:dyDescent="0.15">
      <c r="A490" s="9">
        <v>5078</v>
      </c>
      <c r="B490" s="2" t="s">
        <v>1077</v>
      </c>
      <c r="C490" s="2" t="s">
        <v>1502</v>
      </c>
      <c r="D490" s="2" t="s">
        <v>1206</v>
      </c>
      <c r="E490" s="10" t="s">
        <v>113</v>
      </c>
      <c r="F490" s="11" t="s">
        <v>2324</v>
      </c>
      <c r="G490" s="2">
        <v>489</v>
      </c>
      <c r="H490" s="153">
        <f t="shared" si="38"/>
        <v>1800000</v>
      </c>
      <c r="J490" s="158">
        <f>IFERROR(INDEX(単価!D$3:G$16,MATCH(D490,単価!B$3:B$16,0),1+((I490&gt;29)+(I490&gt;59)+(I490&gt;89))*INDEX(単価!A:A,MATCH(D490,単価!B:B,0))),0)</f>
        <v>50000</v>
      </c>
      <c r="K490" s="153" t="str">
        <f>IFERROR(INDEX(単価!C:C,MATCH(D490,単価!B:B,0))&amp;IF(INDEX(単価!A:A,MATCH(D490,単価!B:B,0))=1,"（"&amp;INDEX(単価!D$2:G$2,1,1+(I490&gt;29)+(I490&gt;59)+(I490&gt;89))&amp;"）",""),D490)</f>
        <v>共同生活援助</v>
      </c>
      <c r="L490" s="2">
        <f t="shared" ca="1" si="39"/>
        <v>4997</v>
      </c>
      <c r="M490" s="14">
        <f>IF(OR(ISERROR(FIND(DBCS(検索!C$3),DBCS(B490))),検索!C$3=""),0,1)</f>
        <v>0</v>
      </c>
      <c r="N490" s="15">
        <f>IF(OR(ISERROR(FIND(DBCS(検索!D$3),DBCS(C490))),検索!D$3=""),0,1)</f>
        <v>0</v>
      </c>
      <c r="O490" s="15">
        <f>IF(OR(ISERROR(FIND(検索!E$3,D490)),検索!E$3=""),0,1)</f>
        <v>0</v>
      </c>
      <c r="P490" s="13">
        <f>IF(OR(ISERROR(FIND(検索!F$3,E490)),検索!F$3=""),0,1)</f>
        <v>0</v>
      </c>
      <c r="Q490" s="13">
        <f>IF(OR(ISERROR(FIND(検索!G$3,F490)),検索!G$3=""),0,1)</f>
        <v>0</v>
      </c>
      <c r="R490" s="13">
        <f>IF(OR(検索!J$3="00000",M490&amp;N490&amp;O490&amp;P490&amp;Q490&lt;&gt;検索!J$3),0,1)</f>
        <v>0</v>
      </c>
      <c r="S490" s="13">
        <f t="shared" si="40"/>
        <v>0</v>
      </c>
      <c r="T490" s="14">
        <f>IF(OR(ISERROR(FIND(DBCS(検索!C$5),DBCS(B490))),検索!C$5=""),0,1)</f>
        <v>0</v>
      </c>
      <c r="U490" s="15">
        <f>IF(OR(ISERROR(FIND(DBCS(検索!D$5),DBCS(C490))),検索!D$5=""),0,1)</f>
        <v>0</v>
      </c>
      <c r="V490" s="15">
        <f>IF(OR(ISERROR(FIND(検索!E$5,D490)),検索!E$5=""),0,1)</f>
        <v>0</v>
      </c>
      <c r="W490" s="15">
        <f>IF(OR(ISERROR(FIND(検索!F$5,E490)),検索!F$5=""),0,1)</f>
        <v>0</v>
      </c>
      <c r="X490" s="15">
        <f>IF(OR(ISERROR(FIND(検索!G$5,F490)),検索!G$5=""),0,1)</f>
        <v>0</v>
      </c>
      <c r="Y490" s="13">
        <f>IF(OR(検索!J$5="00000",T490&amp;U490&amp;V490&amp;W490&amp;X490&lt;&gt;検索!J$5),0,1)</f>
        <v>0</v>
      </c>
      <c r="Z490" s="16">
        <f t="shared" si="41"/>
        <v>0</v>
      </c>
      <c r="AA490" s="13">
        <f>IF(OR(ISERROR(FIND(DBCS(検索!C$7),DBCS(B490))),検索!C$7=""),0,1)</f>
        <v>0</v>
      </c>
      <c r="AB490" s="13">
        <f>IF(OR(ISERROR(FIND(DBCS(検索!D$7),DBCS(C490))),検索!D$7=""),0,1)</f>
        <v>0</v>
      </c>
      <c r="AC490" s="13">
        <f>IF(OR(ISERROR(FIND(検索!E$7,D490)),検索!E$7=""),0,1)</f>
        <v>0</v>
      </c>
      <c r="AD490" s="13">
        <f>IF(OR(ISERROR(FIND(検索!F$7,E490)),検索!F$7=""),0,1)</f>
        <v>0</v>
      </c>
      <c r="AE490" s="13">
        <f>IF(OR(ISERROR(FIND(検索!G$7,F490)),検索!G$7=""),0,1)</f>
        <v>0</v>
      </c>
      <c r="AF490" s="15">
        <f>IF(OR(検索!J$7="00000",AA490&amp;AB490&amp;AC490&amp;AD490&amp;AE490&lt;&gt;検索!J$7),0,1)</f>
        <v>0</v>
      </c>
      <c r="AG490" s="16">
        <f t="shared" si="42"/>
        <v>0</v>
      </c>
      <c r="AH490" s="13">
        <f>IF(検索!K$3=0,R490,S490)</f>
        <v>0</v>
      </c>
      <c r="AI490" s="13">
        <f>IF(検索!K$5=0,Y490,Z490)</f>
        <v>0</v>
      </c>
      <c r="AJ490" s="13">
        <f>IF(検索!K$7=0,AF490,AG490)</f>
        <v>0</v>
      </c>
      <c r="AK490" s="20">
        <f>IF(IF(検索!J$5="00000",AH490,IF(検索!K$4=0,AH490+AI490,AH490*AI490)*IF(AND(検索!K$6=1,検索!J$7&lt;&gt;"00000"),AJ490,1)+IF(AND(検索!K$6=0,検索!J$7&lt;&gt;"00000"),AJ490,0))&gt;0,MAX($AK$2:AK489)+1,0)</f>
        <v>0</v>
      </c>
    </row>
    <row r="491" spans="1:37" ht="12.6" customHeight="1" x14ac:dyDescent="0.15">
      <c r="A491" s="9">
        <v>5086</v>
      </c>
      <c r="B491" s="2" t="s">
        <v>1008</v>
      </c>
      <c r="C491" s="2" t="s">
        <v>1503</v>
      </c>
      <c r="D491" s="2" t="s">
        <v>1206</v>
      </c>
      <c r="E491" s="10" t="s">
        <v>117</v>
      </c>
      <c r="F491" s="11" t="s">
        <v>2322</v>
      </c>
      <c r="G491" s="2">
        <v>490</v>
      </c>
      <c r="H491" s="153">
        <f t="shared" si="38"/>
        <v>1400000</v>
      </c>
      <c r="J491" s="158">
        <f>IFERROR(INDEX(単価!D$3:G$16,MATCH(D491,単価!B$3:B$16,0),1+((I491&gt;29)+(I491&gt;59)+(I491&gt;89))*INDEX(単価!A:A,MATCH(D491,単価!B:B,0))),0)</f>
        <v>50000</v>
      </c>
      <c r="K491" s="153" t="str">
        <f>IFERROR(INDEX(単価!C:C,MATCH(D491,単価!B:B,0))&amp;IF(INDEX(単価!A:A,MATCH(D491,単価!B:B,0))=1,"（"&amp;INDEX(単価!D$2:G$2,1,1+(I491&gt;29)+(I491&gt;59)+(I491&gt;89))&amp;"）",""),D491)</f>
        <v>共同生活援助</v>
      </c>
      <c r="L491" s="2">
        <f t="shared" ca="1" si="39"/>
        <v>5006</v>
      </c>
      <c r="M491" s="14">
        <f>IF(OR(ISERROR(FIND(DBCS(検索!C$3),DBCS(B491))),検索!C$3=""),0,1)</f>
        <v>0</v>
      </c>
      <c r="N491" s="15">
        <f>IF(OR(ISERROR(FIND(DBCS(検索!D$3),DBCS(C491))),検索!D$3=""),0,1)</f>
        <v>0</v>
      </c>
      <c r="O491" s="15">
        <f>IF(OR(ISERROR(FIND(検索!E$3,D491)),検索!E$3=""),0,1)</f>
        <v>0</v>
      </c>
      <c r="P491" s="13">
        <f>IF(OR(ISERROR(FIND(検索!F$3,E491)),検索!F$3=""),0,1)</f>
        <v>0</v>
      </c>
      <c r="Q491" s="13">
        <f>IF(OR(ISERROR(FIND(検索!G$3,F491)),検索!G$3=""),0,1)</f>
        <v>0</v>
      </c>
      <c r="R491" s="13">
        <f>IF(OR(検索!J$3="00000",M491&amp;N491&amp;O491&amp;P491&amp;Q491&lt;&gt;検索!J$3),0,1)</f>
        <v>0</v>
      </c>
      <c r="S491" s="13">
        <f t="shared" si="40"/>
        <v>0</v>
      </c>
      <c r="T491" s="14">
        <f>IF(OR(ISERROR(FIND(DBCS(検索!C$5),DBCS(B491))),検索!C$5=""),0,1)</f>
        <v>0</v>
      </c>
      <c r="U491" s="15">
        <f>IF(OR(ISERROR(FIND(DBCS(検索!D$5),DBCS(C491))),検索!D$5=""),0,1)</f>
        <v>0</v>
      </c>
      <c r="V491" s="15">
        <f>IF(OR(ISERROR(FIND(検索!E$5,D491)),検索!E$5=""),0,1)</f>
        <v>0</v>
      </c>
      <c r="W491" s="15">
        <f>IF(OR(ISERROR(FIND(検索!F$5,E491)),検索!F$5=""),0,1)</f>
        <v>0</v>
      </c>
      <c r="X491" s="15">
        <f>IF(OR(ISERROR(FIND(検索!G$5,F491)),検索!G$5=""),0,1)</f>
        <v>0</v>
      </c>
      <c r="Y491" s="13">
        <f>IF(OR(検索!J$5="00000",T491&amp;U491&amp;V491&amp;W491&amp;X491&lt;&gt;検索!J$5),0,1)</f>
        <v>0</v>
      </c>
      <c r="Z491" s="16">
        <f t="shared" si="41"/>
        <v>0</v>
      </c>
      <c r="AA491" s="13">
        <f>IF(OR(ISERROR(FIND(DBCS(検索!C$7),DBCS(B491))),検索!C$7=""),0,1)</f>
        <v>0</v>
      </c>
      <c r="AB491" s="13">
        <f>IF(OR(ISERROR(FIND(DBCS(検索!D$7),DBCS(C491))),検索!D$7=""),0,1)</f>
        <v>0</v>
      </c>
      <c r="AC491" s="13">
        <f>IF(OR(ISERROR(FIND(検索!E$7,D491)),検索!E$7=""),0,1)</f>
        <v>0</v>
      </c>
      <c r="AD491" s="13">
        <f>IF(OR(ISERROR(FIND(検索!F$7,E491)),検索!F$7=""),0,1)</f>
        <v>0</v>
      </c>
      <c r="AE491" s="13">
        <f>IF(OR(ISERROR(FIND(検索!G$7,F491)),検索!G$7=""),0,1)</f>
        <v>0</v>
      </c>
      <c r="AF491" s="15">
        <f>IF(OR(検索!J$7="00000",AA491&amp;AB491&amp;AC491&amp;AD491&amp;AE491&lt;&gt;検索!J$7),0,1)</f>
        <v>0</v>
      </c>
      <c r="AG491" s="16">
        <f t="shared" si="42"/>
        <v>0</v>
      </c>
      <c r="AH491" s="13">
        <f>IF(検索!K$3=0,R491,S491)</f>
        <v>0</v>
      </c>
      <c r="AI491" s="13">
        <f>IF(検索!K$5=0,Y491,Z491)</f>
        <v>0</v>
      </c>
      <c r="AJ491" s="13">
        <f>IF(検索!K$7=0,AF491,AG491)</f>
        <v>0</v>
      </c>
      <c r="AK491" s="20">
        <f>IF(IF(検索!J$5="00000",AH491,IF(検索!K$4=0,AH491+AI491,AH491*AI491)*IF(AND(検索!K$6=1,検索!J$7&lt;&gt;"00000"),AJ491,1)+IF(AND(検索!K$6=0,検索!J$7&lt;&gt;"00000"),AJ491,0))&gt;0,MAX($AK$2:AK490)+1,0)</f>
        <v>0</v>
      </c>
    </row>
    <row r="492" spans="1:37" ht="12.6" customHeight="1" x14ac:dyDescent="0.15">
      <c r="A492" s="9">
        <v>5093</v>
      </c>
      <c r="B492" s="2" t="s">
        <v>1399</v>
      </c>
      <c r="C492" s="2" t="s">
        <v>1504</v>
      </c>
      <c r="D492" s="2" t="s">
        <v>1206</v>
      </c>
      <c r="E492" s="10" t="s">
        <v>563</v>
      </c>
      <c r="F492" s="11" t="s">
        <v>2303</v>
      </c>
      <c r="G492" s="2">
        <v>491</v>
      </c>
      <c r="H492" s="153">
        <f t="shared" si="38"/>
        <v>1350000</v>
      </c>
      <c r="J492" s="158">
        <f>IFERROR(INDEX(単価!D$3:G$16,MATCH(D492,単価!B$3:B$16,0),1+((I492&gt;29)+(I492&gt;59)+(I492&gt;89))*INDEX(単価!A:A,MATCH(D492,単価!B:B,0))),0)</f>
        <v>50000</v>
      </c>
      <c r="K492" s="153" t="str">
        <f>IFERROR(INDEX(単価!C:C,MATCH(D492,単価!B:B,0))&amp;IF(INDEX(単価!A:A,MATCH(D492,単価!B:B,0))=1,"（"&amp;INDEX(単価!D$2:G$2,1,1+(I492&gt;29)+(I492&gt;59)+(I492&gt;89))&amp;"）",""),D492)</f>
        <v>共同生活援助</v>
      </c>
      <c r="L492" s="2">
        <f t="shared" ca="1" si="39"/>
        <v>5011</v>
      </c>
      <c r="M492" s="14">
        <f>IF(OR(ISERROR(FIND(DBCS(検索!C$3),DBCS(B492))),検索!C$3=""),0,1)</f>
        <v>0</v>
      </c>
      <c r="N492" s="15">
        <f>IF(OR(ISERROR(FIND(DBCS(検索!D$3),DBCS(C492))),検索!D$3=""),0,1)</f>
        <v>0</v>
      </c>
      <c r="O492" s="15">
        <f>IF(OR(ISERROR(FIND(検索!E$3,D492)),検索!E$3=""),0,1)</f>
        <v>0</v>
      </c>
      <c r="P492" s="13">
        <f>IF(OR(ISERROR(FIND(検索!F$3,E492)),検索!F$3=""),0,1)</f>
        <v>0</v>
      </c>
      <c r="Q492" s="13">
        <f>IF(OR(ISERROR(FIND(検索!G$3,F492)),検索!G$3=""),0,1)</f>
        <v>0</v>
      </c>
      <c r="R492" s="13">
        <f>IF(OR(検索!J$3="00000",M492&amp;N492&amp;O492&amp;P492&amp;Q492&lt;&gt;検索!J$3),0,1)</f>
        <v>0</v>
      </c>
      <c r="S492" s="13">
        <f t="shared" si="40"/>
        <v>0</v>
      </c>
      <c r="T492" s="14">
        <f>IF(OR(ISERROR(FIND(DBCS(検索!C$5),DBCS(B492))),検索!C$5=""),0,1)</f>
        <v>0</v>
      </c>
      <c r="U492" s="15">
        <f>IF(OR(ISERROR(FIND(DBCS(検索!D$5),DBCS(C492))),検索!D$5=""),0,1)</f>
        <v>0</v>
      </c>
      <c r="V492" s="15">
        <f>IF(OR(ISERROR(FIND(検索!E$5,D492)),検索!E$5=""),0,1)</f>
        <v>0</v>
      </c>
      <c r="W492" s="15">
        <f>IF(OR(ISERROR(FIND(検索!F$5,E492)),検索!F$5=""),0,1)</f>
        <v>0</v>
      </c>
      <c r="X492" s="15">
        <f>IF(OR(ISERROR(FIND(検索!G$5,F492)),検索!G$5=""),0,1)</f>
        <v>0</v>
      </c>
      <c r="Y492" s="13">
        <f>IF(OR(検索!J$5="00000",T492&amp;U492&amp;V492&amp;W492&amp;X492&lt;&gt;検索!J$5),0,1)</f>
        <v>0</v>
      </c>
      <c r="Z492" s="16">
        <f t="shared" si="41"/>
        <v>0</v>
      </c>
      <c r="AA492" s="13">
        <f>IF(OR(ISERROR(FIND(DBCS(検索!C$7),DBCS(B492))),検索!C$7=""),0,1)</f>
        <v>0</v>
      </c>
      <c r="AB492" s="13">
        <f>IF(OR(ISERROR(FIND(DBCS(検索!D$7),DBCS(C492))),検索!D$7=""),0,1)</f>
        <v>0</v>
      </c>
      <c r="AC492" s="13">
        <f>IF(OR(ISERROR(FIND(検索!E$7,D492)),検索!E$7=""),0,1)</f>
        <v>0</v>
      </c>
      <c r="AD492" s="13">
        <f>IF(OR(ISERROR(FIND(検索!F$7,E492)),検索!F$7=""),0,1)</f>
        <v>0</v>
      </c>
      <c r="AE492" s="13">
        <f>IF(OR(ISERROR(FIND(検索!G$7,F492)),検索!G$7=""),0,1)</f>
        <v>0</v>
      </c>
      <c r="AF492" s="15">
        <f>IF(OR(検索!J$7="00000",AA492&amp;AB492&amp;AC492&amp;AD492&amp;AE492&lt;&gt;検索!J$7),0,1)</f>
        <v>0</v>
      </c>
      <c r="AG492" s="16">
        <f t="shared" si="42"/>
        <v>0</v>
      </c>
      <c r="AH492" s="13">
        <f>IF(検索!K$3=0,R492,S492)</f>
        <v>0</v>
      </c>
      <c r="AI492" s="13">
        <f>IF(検索!K$5=0,Y492,Z492)</f>
        <v>0</v>
      </c>
      <c r="AJ492" s="13">
        <f>IF(検索!K$7=0,AF492,AG492)</f>
        <v>0</v>
      </c>
      <c r="AK492" s="20">
        <f>IF(IF(検索!J$5="00000",AH492,IF(検索!K$4=0,AH492+AI492,AH492*AI492)*IF(AND(検索!K$6=1,検索!J$7&lt;&gt;"00000"),AJ492,1)+IF(AND(検索!K$6=0,検索!J$7&lt;&gt;"00000"),AJ492,0))&gt;0,MAX($AK$2:AK491)+1,0)</f>
        <v>0</v>
      </c>
    </row>
    <row r="493" spans="1:37" ht="12.6" customHeight="1" x14ac:dyDescent="0.15">
      <c r="A493" s="9">
        <v>5106</v>
      </c>
      <c r="B493" s="2" t="s">
        <v>889</v>
      </c>
      <c r="C493" s="2" t="s">
        <v>1505</v>
      </c>
      <c r="D493" s="2" t="s">
        <v>1206</v>
      </c>
      <c r="E493" s="10" t="s">
        <v>77</v>
      </c>
      <c r="F493" s="11" t="s">
        <v>2318</v>
      </c>
      <c r="G493" s="2">
        <v>492</v>
      </c>
      <c r="H493" s="153">
        <f t="shared" si="38"/>
        <v>250000</v>
      </c>
      <c r="J493" s="158">
        <f>IFERROR(INDEX(単価!D$3:G$16,MATCH(D493,単価!B$3:B$16,0),1+((I493&gt;29)+(I493&gt;59)+(I493&gt;89))*INDEX(単価!A:A,MATCH(D493,単価!B:B,0))),0)</f>
        <v>50000</v>
      </c>
      <c r="K493" s="153" t="str">
        <f>IFERROR(INDEX(単価!C:C,MATCH(D493,単価!B:B,0))&amp;IF(INDEX(単価!A:A,MATCH(D493,単価!B:B,0))=1,"（"&amp;INDEX(単価!D$2:G$2,1,1+(I493&gt;29)+(I493&gt;59)+(I493&gt;89))&amp;"）",""),D493)</f>
        <v>共同生活援助</v>
      </c>
      <c r="L493" s="2">
        <f t="shared" ca="1" si="39"/>
        <v>5024</v>
      </c>
      <c r="M493" s="14">
        <f>IF(OR(ISERROR(FIND(DBCS(検索!C$3),DBCS(B493))),検索!C$3=""),0,1)</f>
        <v>0</v>
      </c>
      <c r="N493" s="15">
        <f>IF(OR(ISERROR(FIND(DBCS(検索!D$3),DBCS(C493))),検索!D$3=""),0,1)</f>
        <v>0</v>
      </c>
      <c r="O493" s="15">
        <f>IF(OR(ISERROR(FIND(検索!E$3,D493)),検索!E$3=""),0,1)</f>
        <v>0</v>
      </c>
      <c r="P493" s="13">
        <f>IF(OR(ISERROR(FIND(検索!F$3,E493)),検索!F$3=""),0,1)</f>
        <v>0</v>
      </c>
      <c r="Q493" s="13">
        <f>IF(OR(ISERROR(FIND(検索!G$3,F493)),検索!G$3=""),0,1)</f>
        <v>0</v>
      </c>
      <c r="R493" s="13">
        <f>IF(OR(検索!J$3="00000",M493&amp;N493&amp;O493&amp;P493&amp;Q493&lt;&gt;検索!J$3),0,1)</f>
        <v>0</v>
      </c>
      <c r="S493" s="13">
        <f t="shared" si="40"/>
        <v>0</v>
      </c>
      <c r="T493" s="14">
        <f>IF(OR(ISERROR(FIND(DBCS(検索!C$5),DBCS(B493))),検索!C$5=""),0,1)</f>
        <v>0</v>
      </c>
      <c r="U493" s="15">
        <f>IF(OR(ISERROR(FIND(DBCS(検索!D$5),DBCS(C493))),検索!D$5=""),0,1)</f>
        <v>0</v>
      </c>
      <c r="V493" s="15">
        <f>IF(OR(ISERROR(FIND(検索!E$5,D493)),検索!E$5=""),0,1)</f>
        <v>0</v>
      </c>
      <c r="W493" s="15">
        <f>IF(OR(ISERROR(FIND(検索!F$5,E493)),検索!F$5=""),0,1)</f>
        <v>0</v>
      </c>
      <c r="X493" s="15">
        <f>IF(OR(ISERROR(FIND(検索!G$5,F493)),検索!G$5=""),0,1)</f>
        <v>0</v>
      </c>
      <c r="Y493" s="13">
        <f>IF(OR(検索!J$5="00000",T493&amp;U493&amp;V493&amp;W493&amp;X493&lt;&gt;検索!J$5),0,1)</f>
        <v>0</v>
      </c>
      <c r="Z493" s="16">
        <f t="shared" si="41"/>
        <v>0</v>
      </c>
      <c r="AA493" s="13">
        <f>IF(OR(ISERROR(FIND(DBCS(検索!C$7),DBCS(B493))),検索!C$7=""),0,1)</f>
        <v>0</v>
      </c>
      <c r="AB493" s="13">
        <f>IF(OR(ISERROR(FIND(DBCS(検索!D$7),DBCS(C493))),検索!D$7=""),0,1)</f>
        <v>0</v>
      </c>
      <c r="AC493" s="13">
        <f>IF(OR(ISERROR(FIND(検索!E$7,D493)),検索!E$7=""),0,1)</f>
        <v>0</v>
      </c>
      <c r="AD493" s="13">
        <f>IF(OR(ISERROR(FIND(検索!F$7,E493)),検索!F$7=""),0,1)</f>
        <v>0</v>
      </c>
      <c r="AE493" s="13">
        <f>IF(OR(ISERROR(FIND(検索!G$7,F493)),検索!G$7=""),0,1)</f>
        <v>0</v>
      </c>
      <c r="AF493" s="15">
        <f>IF(OR(検索!J$7="00000",AA493&amp;AB493&amp;AC493&amp;AD493&amp;AE493&lt;&gt;検索!J$7),0,1)</f>
        <v>0</v>
      </c>
      <c r="AG493" s="16">
        <f t="shared" si="42"/>
        <v>0</v>
      </c>
      <c r="AH493" s="13">
        <f>IF(検索!K$3=0,R493,S493)</f>
        <v>0</v>
      </c>
      <c r="AI493" s="13">
        <f>IF(検索!K$5=0,Y493,Z493)</f>
        <v>0</v>
      </c>
      <c r="AJ493" s="13">
        <f>IF(検索!K$7=0,AF493,AG493)</f>
        <v>0</v>
      </c>
      <c r="AK493" s="20">
        <f>IF(IF(検索!J$5="00000",AH493,IF(検索!K$4=0,AH493+AI493,AH493*AI493)*IF(AND(検索!K$6=1,検索!J$7&lt;&gt;"00000"),AJ493,1)+IF(AND(検索!K$6=0,検索!J$7&lt;&gt;"00000"),AJ493,0))&gt;0,MAX($AK$2:AK492)+1,0)</f>
        <v>0</v>
      </c>
    </row>
    <row r="494" spans="1:37" ht="12.6" customHeight="1" x14ac:dyDescent="0.15">
      <c r="A494" s="9">
        <v>5116</v>
      </c>
      <c r="B494" s="2" t="s">
        <v>1506</v>
      </c>
      <c r="C494" s="2" t="s">
        <v>1507</v>
      </c>
      <c r="D494" s="2" t="s">
        <v>1206</v>
      </c>
      <c r="E494" s="10" t="s">
        <v>93</v>
      </c>
      <c r="F494" s="11" t="s">
        <v>2325</v>
      </c>
      <c r="G494" s="2">
        <v>493</v>
      </c>
      <c r="H494" s="153">
        <f t="shared" si="38"/>
        <v>100000</v>
      </c>
      <c r="J494" s="158">
        <f>IFERROR(INDEX(単価!D$3:G$16,MATCH(D494,単価!B$3:B$16,0),1+((I494&gt;29)+(I494&gt;59)+(I494&gt;89))*INDEX(単価!A:A,MATCH(D494,単価!B:B,0))),0)</f>
        <v>50000</v>
      </c>
      <c r="K494" s="153" t="str">
        <f>IFERROR(INDEX(単価!C:C,MATCH(D494,単価!B:B,0))&amp;IF(INDEX(単価!A:A,MATCH(D494,単価!B:B,0))=1,"（"&amp;INDEX(単価!D$2:G$2,1,1+(I494&gt;29)+(I494&gt;59)+(I494&gt;89))&amp;"）",""),D494)</f>
        <v>共同生活援助</v>
      </c>
      <c r="L494" s="2">
        <f t="shared" ca="1" si="39"/>
        <v>5030</v>
      </c>
      <c r="M494" s="14">
        <f>IF(OR(ISERROR(FIND(DBCS(検索!C$3),DBCS(B494))),検索!C$3=""),0,1)</f>
        <v>0</v>
      </c>
      <c r="N494" s="15">
        <f>IF(OR(ISERROR(FIND(DBCS(検索!D$3),DBCS(C494))),検索!D$3=""),0,1)</f>
        <v>0</v>
      </c>
      <c r="O494" s="15">
        <f>IF(OR(ISERROR(FIND(検索!E$3,D494)),検索!E$3=""),0,1)</f>
        <v>0</v>
      </c>
      <c r="P494" s="13">
        <f>IF(OR(ISERROR(FIND(検索!F$3,E494)),検索!F$3=""),0,1)</f>
        <v>0</v>
      </c>
      <c r="Q494" s="13">
        <f>IF(OR(ISERROR(FIND(検索!G$3,F494)),検索!G$3=""),0,1)</f>
        <v>0</v>
      </c>
      <c r="R494" s="13">
        <f>IF(OR(検索!J$3="00000",M494&amp;N494&amp;O494&amp;P494&amp;Q494&lt;&gt;検索!J$3),0,1)</f>
        <v>0</v>
      </c>
      <c r="S494" s="13">
        <f t="shared" si="40"/>
        <v>0</v>
      </c>
      <c r="T494" s="14">
        <f>IF(OR(ISERROR(FIND(DBCS(検索!C$5),DBCS(B494))),検索!C$5=""),0,1)</f>
        <v>0</v>
      </c>
      <c r="U494" s="15">
        <f>IF(OR(ISERROR(FIND(DBCS(検索!D$5),DBCS(C494))),検索!D$5=""),0,1)</f>
        <v>0</v>
      </c>
      <c r="V494" s="15">
        <f>IF(OR(ISERROR(FIND(検索!E$5,D494)),検索!E$5=""),0,1)</f>
        <v>0</v>
      </c>
      <c r="W494" s="15">
        <f>IF(OR(ISERROR(FIND(検索!F$5,E494)),検索!F$5=""),0,1)</f>
        <v>0</v>
      </c>
      <c r="X494" s="15">
        <f>IF(OR(ISERROR(FIND(検索!G$5,F494)),検索!G$5=""),0,1)</f>
        <v>0</v>
      </c>
      <c r="Y494" s="13">
        <f>IF(OR(検索!J$5="00000",T494&amp;U494&amp;V494&amp;W494&amp;X494&lt;&gt;検索!J$5),0,1)</f>
        <v>0</v>
      </c>
      <c r="Z494" s="16">
        <f t="shared" si="41"/>
        <v>0</v>
      </c>
      <c r="AA494" s="13">
        <f>IF(OR(ISERROR(FIND(DBCS(検索!C$7),DBCS(B494))),検索!C$7=""),0,1)</f>
        <v>0</v>
      </c>
      <c r="AB494" s="13">
        <f>IF(OR(ISERROR(FIND(DBCS(検索!D$7),DBCS(C494))),検索!D$7=""),0,1)</f>
        <v>0</v>
      </c>
      <c r="AC494" s="13">
        <f>IF(OR(ISERROR(FIND(検索!E$7,D494)),検索!E$7=""),0,1)</f>
        <v>0</v>
      </c>
      <c r="AD494" s="13">
        <f>IF(OR(ISERROR(FIND(検索!F$7,E494)),検索!F$7=""),0,1)</f>
        <v>0</v>
      </c>
      <c r="AE494" s="13">
        <f>IF(OR(ISERROR(FIND(検索!G$7,F494)),検索!G$7=""),0,1)</f>
        <v>0</v>
      </c>
      <c r="AF494" s="15">
        <f>IF(OR(検索!J$7="00000",AA494&amp;AB494&amp;AC494&amp;AD494&amp;AE494&lt;&gt;検索!J$7),0,1)</f>
        <v>0</v>
      </c>
      <c r="AG494" s="16">
        <f t="shared" si="42"/>
        <v>0</v>
      </c>
      <c r="AH494" s="13">
        <f>IF(検索!K$3=0,R494,S494)</f>
        <v>0</v>
      </c>
      <c r="AI494" s="13">
        <f>IF(検索!K$5=0,Y494,Z494)</f>
        <v>0</v>
      </c>
      <c r="AJ494" s="13">
        <f>IF(検索!K$7=0,AF494,AG494)</f>
        <v>0</v>
      </c>
      <c r="AK494" s="20">
        <f>IF(IF(検索!J$5="00000",AH494,IF(検索!K$4=0,AH494+AI494,AH494*AI494)*IF(AND(検索!K$6=1,検索!J$7&lt;&gt;"00000"),AJ494,1)+IF(AND(検索!K$6=0,検索!J$7&lt;&gt;"00000"),AJ494,0))&gt;0,MAX($AK$2:AK493)+1,0)</f>
        <v>0</v>
      </c>
    </row>
    <row r="495" spans="1:37" ht="12.6" customHeight="1" x14ac:dyDescent="0.15">
      <c r="A495" s="9">
        <v>5123</v>
      </c>
      <c r="B495" s="2" t="s">
        <v>1506</v>
      </c>
      <c r="C495" s="2" t="s">
        <v>1508</v>
      </c>
      <c r="D495" s="2" t="s">
        <v>1206</v>
      </c>
      <c r="E495" s="10" t="s">
        <v>93</v>
      </c>
      <c r="F495" s="11" t="s">
        <v>2325</v>
      </c>
      <c r="G495" s="2">
        <v>494</v>
      </c>
      <c r="H495" s="153">
        <f t="shared" si="38"/>
        <v>100000</v>
      </c>
      <c r="J495" s="158">
        <f>IFERROR(INDEX(単価!D$3:G$16,MATCH(D495,単価!B$3:B$16,0),1+((I495&gt;29)+(I495&gt;59)+(I495&gt;89))*INDEX(単価!A:A,MATCH(D495,単価!B:B,0))),0)</f>
        <v>50000</v>
      </c>
      <c r="K495" s="153" t="str">
        <f>IFERROR(INDEX(単価!C:C,MATCH(D495,単価!B:B,0))&amp;IF(INDEX(単価!A:A,MATCH(D495,単価!B:B,0))=1,"（"&amp;INDEX(単価!D$2:G$2,1,1+(I495&gt;29)+(I495&gt;59)+(I495&gt;89))&amp;"）",""),D495)</f>
        <v>共同生活援助</v>
      </c>
      <c r="L495" s="2">
        <f t="shared" ca="1" si="39"/>
        <v>5041</v>
      </c>
      <c r="M495" s="14">
        <f>IF(OR(ISERROR(FIND(DBCS(検索!C$3),DBCS(B495))),検索!C$3=""),0,1)</f>
        <v>0</v>
      </c>
      <c r="N495" s="15">
        <f>IF(OR(ISERROR(FIND(DBCS(検索!D$3),DBCS(C495))),検索!D$3=""),0,1)</f>
        <v>0</v>
      </c>
      <c r="O495" s="15">
        <f>IF(OR(ISERROR(FIND(検索!E$3,D495)),検索!E$3=""),0,1)</f>
        <v>0</v>
      </c>
      <c r="P495" s="13">
        <f>IF(OR(ISERROR(FIND(検索!F$3,E495)),検索!F$3=""),0,1)</f>
        <v>0</v>
      </c>
      <c r="Q495" s="13">
        <f>IF(OR(ISERROR(FIND(検索!G$3,F495)),検索!G$3=""),0,1)</f>
        <v>0</v>
      </c>
      <c r="R495" s="13">
        <f>IF(OR(検索!J$3="00000",M495&amp;N495&amp;O495&amp;P495&amp;Q495&lt;&gt;検索!J$3),0,1)</f>
        <v>0</v>
      </c>
      <c r="S495" s="13">
        <f t="shared" si="40"/>
        <v>0</v>
      </c>
      <c r="T495" s="14">
        <f>IF(OR(ISERROR(FIND(DBCS(検索!C$5),DBCS(B495))),検索!C$5=""),0,1)</f>
        <v>0</v>
      </c>
      <c r="U495" s="15">
        <f>IF(OR(ISERROR(FIND(DBCS(検索!D$5),DBCS(C495))),検索!D$5=""),0,1)</f>
        <v>0</v>
      </c>
      <c r="V495" s="15">
        <f>IF(OR(ISERROR(FIND(検索!E$5,D495)),検索!E$5=""),0,1)</f>
        <v>0</v>
      </c>
      <c r="W495" s="15">
        <f>IF(OR(ISERROR(FIND(検索!F$5,E495)),検索!F$5=""),0,1)</f>
        <v>0</v>
      </c>
      <c r="X495" s="15">
        <f>IF(OR(ISERROR(FIND(検索!G$5,F495)),検索!G$5=""),0,1)</f>
        <v>0</v>
      </c>
      <c r="Y495" s="13">
        <f>IF(OR(検索!J$5="00000",T495&amp;U495&amp;V495&amp;W495&amp;X495&lt;&gt;検索!J$5),0,1)</f>
        <v>0</v>
      </c>
      <c r="Z495" s="16">
        <f t="shared" si="41"/>
        <v>0</v>
      </c>
      <c r="AA495" s="13">
        <f>IF(OR(ISERROR(FIND(DBCS(検索!C$7),DBCS(B495))),検索!C$7=""),0,1)</f>
        <v>0</v>
      </c>
      <c r="AB495" s="13">
        <f>IF(OR(ISERROR(FIND(DBCS(検索!D$7),DBCS(C495))),検索!D$7=""),0,1)</f>
        <v>0</v>
      </c>
      <c r="AC495" s="13">
        <f>IF(OR(ISERROR(FIND(検索!E$7,D495)),検索!E$7=""),0,1)</f>
        <v>0</v>
      </c>
      <c r="AD495" s="13">
        <f>IF(OR(ISERROR(FIND(検索!F$7,E495)),検索!F$7=""),0,1)</f>
        <v>0</v>
      </c>
      <c r="AE495" s="13">
        <f>IF(OR(ISERROR(FIND(検索!G$7,F495)),検索!G$7=""),0,1)</f>
        <v>0</v>
      </c>
      <c r="AF495" s="15">
        <f>IF(OR(検索!J$7="00000",AA495&amp;AB495&amp;AC495&amp;AD495&amp;AE495&lt;&gt;検索!J$7),0,1)</f>
        <v>0</v>
      </c>
      <c r="AG495" s="16">
        <f t="shared" si="42"/>
        <v>0</v>
      </c>
      <c r="AH495" s="13">
        <f>IF(検索!K$3=0,R495,S495)</f>
        <v>0</v>
      </c>
      <c r="AI495" s="13">
        <f>IF(検索!K$5=0,Y495,Z495)</f>
        <v>0</v>
      </c>
      <c r="AJ495" s="13">
        <f>IF(検索!K$7=0,AF495,AG495)</f>
        <v>0</v>
      </c>
      <c r="AK495" s="20">
        <f>IF(IF(検索!J$5="00000",AH495,IF(検索!K$4=0,AH495+AI495,AH495*AI495)*IF(AND(検索!K$6=1,検索!J$7&lt;&gt;"00000"),AJ495,1)+IF(AND(検索!K$6=0,検索!J$7&lt;&gt;"00000"),AJ495,0))&gt;0,MAX($AK$2:AK494)+1,0)</f>
        <v>0</v>
      </c>
    </row>
    <row r="496" spans="1:37" ht="12.6" customHeight="1" x14ac:dyDescent="0.15">
      <c r="A496" s="9">
        <v>5135</v>
      </c>
      <c r="B496" s="2" t="s">
        <v>1509</v>
      </c>
      <c r="C496" s="2" t="s">
        <v>1510</v>
      </c>
      <c r="D496" s="2" t="s">
        <v>1206</v>
      </c>
      <c r="E496" s="10" t="s">
        <v>61</v>
      </c>
      <c r="F496" s="11" t="s">
        <v>2326</v>
      </c>
      <c r="G496" s="2">
        <v>495</v>
      </c>
      <c r="H496" s="153">
        <f t="shared" si="38"/>
        <v>100000</v>
      </c>
      <c r="J496" s="158">
        <f>IFERROR(INDEX(単価!D$3:G$16,MATCH(D496,単価!B$3:B$16,0),1+((I496&gt;29)+(I496&gt;59)+(I496&gt;89))*INDEX(単価!A:A,MATCH(D496,単価!B:B,0))),0)</f>
        <v>50000</v>
      </c>
      <c r="K496" s="153" t="str">
        <f>IFERROR(INDEX(単価!C:C,MATCH(D496,単価!B:B,0))&amp;IF(INDEX(単価!A:A,MATCH(D496,単価!B:B,0))=1,"（"&amp;INDEX(単価!D$2:G$2,1,1+(I496&gt;29)+(I496&gt;59)+(I496&gt;89))&amp;"）",""),D496)</f>
        <v>共同生活援助</v>
      </c>
      <c r="L496" s="2">
        <f t="shared" ca="1" si="39"/>
        <v>5058</v>
      </c>
      <c r="M496" s="14">
        <f>IF(OR(ISERROR(FIND(DBCS(検索!C$3),DBCS(B496))),検索!C$3=""),0,1)</f>
        <v>0</v>
      </c>
      <c r="N496" s="15">
        <f>IF(OR(ISERROR(FIND(DBCS(検索!D$3),DBCS(C496))),検索!D$3=""),0,1)</f>
        <v>0</v>
      </c>
      <c r="O496" s="15">
        <f>IF(OR(ISERROR(FIND(検索!E$3,D496)),検索!E$3=""),0,1)</f>
        <v>0</v>
      </c>
      <c r="P496" s="13">
        <f>IF(OR(ISERROR(FIND(検索!F$3,E496)),検索!F$3=""),0,1)</f>
        <v>0</v>
      </c>
      <c r="Q496" s="13">
        <f>IF(OR(ISERROR(FIND(検索!G$3,F496)),検索!G$3=""),0,1)</f>
        <v>0</v>
      </c>
      <c r="R496" s="13">
        <f>IF(OR(検索!J$3="00000",M496&amp;N496&amp;O496&amp;P496&amp;Q496&lt;&gt;検索!J$3),0,1)</f>
        <v>0</v>
      </c>
      <c r="S496" s="13">
        <f t="shared" si="40"/>
        <v>0</v>
      </c>
      <c r="T496" s="14">
        <f>IF(OR(ISERROR(FIND(DBCS(検索!C$5),DBCS(B496))),検索!C$5=""),0,1)</f>
        <v>0</v>
      </c>
      <c r="U496" s="15">
        <f>IF(OR(ISERROR(FIND(DBCS(検索!D$5),DBCS(C496))),検索!D$5=""),0,1)</f>
        <v>0</v>
      </c>
      <c r="V496" s="15">
        <f>IF(OR(ISERROR(FIND(検索!E$5,D496)),検索!E$5=""),0,1)</f>
        <v>0</v>
      </c>
      <c r="W496" s="15">
        <f>IF(OR(ISERROR(FIND(検索!F$5,E496)),検索!F$5=""),0,1)</f>
        <v>0</v>
      </c>
      <c r="X496" s="15">
        <f>IF(OR(ISERROR(FIND(検索!G$5,F496)),検索!G$5=""),0,1)</f>
        <v>0</v>
      </c>
      <c r="Y496" s="13">
        <f>IF(OR(検索!J$5="00000",T496&amp;U496&amp;V496&amp;W496&amp;X496&lt;&gt;検索!J$5),0,1)</f>
        <v>0</v>
      </c>
      <c r="Z496" s="16">
        <f t="shared" si="41"/>
        <v>0</v>
      </c>
      <c r="AA496" s="13">
        <f>IF(OR(ISERROR(FIND(DBCS(検索!C$7),DBCS(B496))),検索!C$7=""),0,1)</f>
        <v>0</v>
      </c>
      <c r="AB496" s="13">
        <f>IF(OR(ISERROR(FIND(DBCS(検索!D$7),DBCS(C496))),検索!D$7=""),0,1)</f>
        <v>0</v>
      </c>
      <c r="AC496" s="13">
        <f>IF(OR(ISERROR(FIND(検索!E$7,D496)),検索!E$7=""),0,1)</f>
        <v>0</v>
      </c>
      <c r="AD496" s="13">
        <f>IF(OR(ISERROR(FIND(検索!F$7,E496)),検索!F$7=""),0,1)</f>
        <v>0</v>
      </c>
      <c r="AE496" s="13">
        <f>IF(OR(ISERROR(FIND(検索!G$7,F496)),検索!G$7=""),0,1)</f>
        <v>0</v>
      </c>
      <c r="AF496" s="15">
        <f>IF(OR(検索!J$7="00000",AA496&amp;AB496&amp;AC496&amp;AD496&amp;AE496&lt;&gt;検索!J$7),0,1)</f>
        <v>0</v>
      </c>
      <c r="AG496" s="16">
        <f t="shared" si="42"/>
        <v>0</v>
      </c>
      <c r="AH496" s="13">
        <f>IF(検索!K$3=0,R496,S496)</f>
        <v>0</v>
      </c>
      <c r="AI496" s="13">
        <f>IF(検索!K$5=0,Y496,Z496)</f>
        <v>0</v>
      </c>
      <c r="AJ496" s="13">
        <f>IF(検索!K$7=0,AF496,AG496)</f>
        <v>0</v>
      </c>
      <c r="AK496" s="20">
        <f>IF(IF(検索!J$5="00000",AH496,IF(検索!K$4=0,AH496+AI496,AH496*AI496)*IF(AND(検索!K$6=1,検索!J$7&lt;&gt;"00000"),AJ496,1)+IF(AND(検索!K$6=0,検索!J$7&lt;&gt;"00000"),AJ496,0))&gt;0,MAX($AK$2:AK495)+1,0)</f>
        <v>0</v>
      </c>
    </row>
    <row r="497" spans="1:37" ht="12.6" customHeight="1" x14ac:dyDescent="0.15">
      <c r="A497" s="9">
        <v>5157</v>
      </c>
      <c r="B497" s="2" t="s">
        <v>1509</v>
      </c>
      <c r="C497" s="2" t="s">
        <v>1511</v>
      </c>
      <c r="D497" s="2" t="s">
        <v>1206</v>
      </c>
      <c r="E497" s="10" t="s">
        <v>61</v>
      </c>
      <c r="F497" s="11" t="s">
        <v>2326</v>
      </c>
      <c r="G497" s="2">
        <v>496</v>
      </c>
      <c r="H497" s="153">
        <f t="shared" si="38"/>
        <v>100000</v>
      </c>
      <c r="J497" s="158">
        <f>IFERROR(INDEX(単価!D$3:G$16,MATCH(D497,単価!B$3:B$16,0),1+((I497&gt;29)+(I497&gt;59)+(I497&gt;89))*INDEX(単価!A:A,MATCH(D497,単価!B:B,0))),0)</f>
        <v>50000</v>
      </c>
      <c r="K497" s="153" t="str">
        <f>IFERROR(INDEX(単価!C:C,MATCH(D497,単価!B:B,0))&amp;IF(INDEX(単価!A:A,MATCH(D497,単価!B:B,0))=1,"（"&amp;INDEX(単価!D$2:G$2,1,1+(I497&gt;29)+(I497&gt;59)+(I497&gt;89))&amp;"）",""),D497)</f>
        <v>共同生活援助</v>
      </c>
      <c r="L497" s="2">
        <f t="shared" ca="1" si="39"/>
        <v>5061</v>
      </c>
      <c r="M497" s="14">
        <f>IF(OR(ISERROR(FIND(DBCS(検索!C$3),DBCS(B497))),検索!C$3=""),0,1)</f>
        <v>0</v>
      </c>
      <c r="N497" s="15">
        <f>IF(OR(ISERROR(FIND(DBCS(検索!D$3),DBCS(C497))),検索!D$3=""),0,1)</f>
        <v>0</v>
      </c>
      <c r="O497" s="15">
        <f>IF(OR(ISERROR(FIND(検索!E$3,D497)),検索!E$3=""),0,1)</f>
        <v>0</v>
      </c>
      <c r="P497" s="13">
        <f>IF(OR(ISERROR(FIND(検索!F$3,E497)),検索!F$3=""),0,1)</f>
        <v>0</v>
      </c>
      <c r="Q497" s="13">
        <f>IF(OR(ISERROR(FIND(検索!G$3,F497)),検索!G$3=""),0,1)</f>
        <v>0</v>
      </c>
      <c r="R497" s="13">
        <f>IF(OR(検索!J$3="00000",M497&amp;N497&amp;O497&amp;P497&amp;Q497&lt;&gt;検索!J$3),0,1)</f>
        <v>0</v>
      </c>
      <c r="S497" s="13">
        <f t="shared" si="40"/>
        <v>0</v>
      </c>
      <c r="T497" s="14">
        <f>IF(OR(ISERROR(FIND(DBCS(検索!C$5),DBCS(B497))),検索!C$5=""),0,1)</f>
        <v>0</v>
      </c>
      <c r="U497" s="15">
        <f>IF(OR(ISERROR(FIND(DBCS(検索!D$5),DBCS(C497))),検索!D$5=""),0,1)</f>
        <v>0</v>
      </c>
      <c r="V497" s="15">
        <f>IF(OR(ISERROR(FIND(検索!E$5,D497)),検索!E$5=""),0,1)</f>
        <v>0</v>
      </c>
      <c r="W497" s="15">
        <f>IF(OR(ISERROR(FIND(検索!F$5,E497)),検索!F$5=""),0,1)</f>
        <v>0</v>
      </c>
      <c r="X497" s="15">
        <f>IF(OR(ISERROR(FIND(検索!G$5,F497)),検索!G$5=""),0,1)</f>
        <v>0</v>
      </c>
      <c r="Y497" s="13">
        <f>IF(OR(検索!J$5="00000",T497&amp;U497&amp;V497&amp;W497&amp;X497&lt;&gt;検索!J$5),0,1)</f>
        <v>0</v>
      </c>
      <c r="Z497" s="16">
        <f t="shared" si="41"/>
        <v>0</v>
      </c>
      <c r="AA497" s="13">
        <f>IF(OR(ISERROR(FIND(DBCS(検索!C$7),DBCS(B497))),検索!C$7=""),0,1)</f>
        <v>0</v>
      </c>
      <c r="AB497" s="13">
        <f>IF(OR(ISERROR(FIND(DBCS(検索!D$7),DBCS(C497))),検索!D$7=""),0,1)</f>
        <v>0</v>
      </c>
      <c r="AC497" s="13">
        <f>IF(OR(ISERROR(FIND(検索!E$7,D497)),検索!E$7=""),0,1)</f>
        <v>0</v>
      </c>
      <c r="AD497" s="13">
        <f>IF(OR(ISERROR(FIND(検索!F$7,E497)),検索!F$7=""),0,1)</f>
        <v>0</v>
      </c>
      <c r="AE497" s="13">
        <f>IF(OR(ISERROR(FIND(検索!G$7,F497)),検索!G$7=""),0,1)</f>
        <v>0</v>
      </c>
      <c r="AF497" s="15">
        <f>IF(OR(検索!J$7="00000",AA497&amp;AB497&amp;AC497&amp;AD497&amp;AE497&lt;&gt;検索!J$7),0,1)</f>
        <v>0</v>
      </c>
      <c r="AG497" s="16">
        <f t="shared" si="42"/>
        <v>0</v>
      </c>
      <c r="AH497" s="13">
        <f>IF(検索!K$3=0,R497,S497)</f>
        <v>0</v>
      </c>
      <c r="AI497" s="13">
        <f>IF(検索!K$5=0,Y497,Z497)</f>
        <v>0</v>
      </c>
      <c r="AJ497" s="13">
        <f>IF(検索!K$7=0,AF497,AG497)</f>
        <v>0</v>
      </c>
      <c r="AK497" s="20">
        <f>IF(IF(検索!J$5="00000",AH497,IF(検索!K$4=0,AH497+AI497,AH497*AI497)*IF(AND(検索!K$6=1,検索!J$7&lt;&gt;"00000"),AJ497,1)+IF(AND(検索!K$6=0,検索!J$7&lt;&gt;"00000"),AJ497,0))&gt;0,MAX($AK$2:AK496)+1,0)</f>
        <v>0</v>
      </c>
    </row>
    <row r="498" spans="1:37" ht="12.6" customHeight="1" x14ac:dyDescent="0.15">
      <c r="A498" s="9">
        <v>5160</v>
      </c>
      <c r="B498" s="2" t="s">
        <v>1512</v>
      </c>
      <c r="C498" s="2" t="s">
        <v>1513</v>
      </c>
      <c r="D498" s="2" t="s">
        <v>1206</v>
      </c>
      <c r="E498" s="10" t="s">
        <v>74</v>
      </c>
      <c r="F498" s="11" t="s">
        <v>2327</v>
      </c>
      <c r="G498" s="2">
        <v>497</v>
      </c>
      <c r="H498" s="153">
        <f t="shared" si="38"/>
        <v>350000</v>
      </c>
      <c r="J498" s="158">
        <f>IFERROR(INDEX(単価!D$3:G$16,MATCH(D498,単価!B$3:B$16,0),1+((I498&gt;29)+(I498&gt;59)+(I498&gt;89))*INDEX(単価!A:A,MATCH(D498,単価!B:B,0))),0)</f>
        <v>50000</v>
      </c>
      <c r="K498" s="153" t="str">
        <f>IFERROR(INDEX(単価!C:C,MATCH(D498,単価!B:B,0))&amp;IF(INDEX(単価!A:A,MATCH(D498,単価!B:B,0))=1,"（"&amp;INDEX(単価!D$2:G$2,1,1+(I498&gt;29)+(I498&gt;59)+(I498&gt;89))&amp;"）",""),D498)</f>
        <v>共同生活援助</v>
      </c>
      <c r="L498" s="2">
        <f t="shared" ca="1" si="39"/>
        <v>5072</v>
      </c>
      <c r="M498" s="14">
        <f>IF(OR(ISERROR(FIND(DBCS(検索!C$3),DBCS(B498))),検索!C$3=""),0,1)</f>
        <v>0</v>
      </c>
      <c r="N498" s="15">
        <f>IF(OR(ISERROR(FIND(DBCS(検索!D$3),DBCS(C498))),検索!D$3=""),0,1)</f>
        <v>0</v>
      </c>
      <c r="O498" s="15">
        <f>IF(OR(ISERROR(FIND(検索!E$3,D498)),検索!E$3=""),0,1)</f>
        <v>0</v>
      </c>
      <c r="P498" s="13">
        <f>IF(OR(ISERROR(FIND(検索!F$3,E498)),検索!F$3=""),0,1)</f>
        <v>0</v>
      </c>
      <c r="Q498" s="13">
        <f>IF(OR(ISERROR(FIND(検索!G$3,F498)),検索!G$3=""),0,1)</f>
        <v>0</v>
      </c>
      <c r="R498" s="13">
        <f>IF(OR(検索!J$3="00000",M498&amp;N498&amp;O498&amp;P498&amp;Q498&lt;&gt;検索!J$3),0,1)</f>
        <v>0</v>
      </c>
      <c r="S498" s="13">
        <f t="shared" si="40"/>
        <v>0</v>
      </c>
      <c r="T498" s="14">
        <f>IF(OR(ISERROR(FIND(DBCS(検索!C$5),DBCS(B498))),検索!C$5=""),0,1)</f>
        <v>0</v>
      </c>
      <c r="U498" s="15">
        <f>IF(OR(ISERROR(FIND(DBCS(検索!D$5),DBCS(C498))),検索!D$5=""),0,1)</f>
        <v>0</v>
      </c>
      <c r="V498" s="15">
        <f>IF(OR(ISERROR(FIND(検索!E$5,D498)),検索!E$5=""),0,1)</f>
        <v>0</v>
      </c>
      <c r="W498" s="15">
        <f>IF(OR(ISERROR(FIND(検索!F$5,E498)),検索!F$5=""),0,1)</f>
        <v>0</v>
      </c>
      <c r="X498" s="15">
        <f>IF(OR(ISERROR(FIND(検索!G$5,F498)),検索!G$5=""),0,1)</f>
        <v>0</v>
      </c>
      <c r="Y498" s="13">
        <f>IF(OR(検索!J$5="00000",T498&amp;U498&amp;V498&amp;W498&amp;X498&lt;&gt;検索!J$5),0,1)</f>
        <v>0</v>
      </c>
      <c r="Z498" s="16">
        <f t="shared" si="41"/>
        <v>0</v>
      </c>
      <c r="AA498" s="13">
        <f>IF(OR(ISERROR(FIND(DBCS(検索!C$7),DBCS(B498))),検索!C$7=""),0,1)</f>
        <v>0</v>
      </c>
      <c r="AB498" s="13">
        <f>IF(OR(ISERROR(FIND(DBCS(検索!D$7),DBCS(C498))),検索!D$7=""),0,1)</f>
        <v>0</v>
      </c>
      <c r="AC498" s="13">
        <f>IF(OR(ISERROR(FIND(検索!E$7,D498)),検索!E$7=""),0,1)</f>
        <v>0</v>
      </c>
      <c r="AD498" s="13">
        <f>IF(OR(ISERROR(FIND(検索!F$7,E498)),検索!F$7=""),0,1)</f>
        <v>0</v>
      </c>
      <c r="AE498" s="13">
        <f>IF(OR(ISERROR(FIND(検索!G$7,F498)),検索!G$7=""),0,1)</f>
        <v>0</v>
      </c>
      <c r="AF498" s="15">
        <f>IF(OR(検索!J$7="00000",AA498&amp;AB498&amp;AC498&amp;AD498&amp;AE498&lt;&gt;検索!J$7),0,1)</f>
        <v>0</v>
      </c>
      <c r="AG498" s="16">
        <f t="shared" si="42"/>
        <v>0</v>
      </c>
      <c r="AH498" s="13">
        <f>IF(検索!K$3=0,R498,S498)</f>
        <v>0</v>
      </c>
      <c r="AI498" s="13">
        <f>IF(検索!K$5=0,Y498,Z498)</f>
        <v>0</v>
      </c>
      <c r="AJ498" s="13">
        <f>IF(検索!K$7=0,AF498,AG498)</f>
        <v>0</v>
      </c>
      <c r="AK498" s="20">
        <f>IF(IF(検索!J$5="00000",AH498,IF(検索!K$4=0,AH498+AI498,AH498*AI498)*IF(AND(検索!K$6=1,検索!J$7&lt;&gt;"00000"),AJ498,1)+IF(AND(検索!K$6=0,検索!J$7&lt;&gt;"00000"),AJ498,0))&gt;0,MAX($AK$2:AK497)+1,0)</f>
        <v>0</v>
      </c>
    </row>
    <row r="499" spans="1:37" ht="12.6" customHeight="1" x14ac:dyDescent="0.15">
      <c r="A499" s="9">
        <v>5172</v>
      </c>
      <c r="B499" s="2" t="s">
        <v>1512</v>
      </c>
      <c r="C499" s="2" t="s">
        <v>1514</v>
      </c>
      <c r="D499" s="2" t="s">
        <v>1206</v>
      </c>
      <c r="E499" s="10" t="s">
        <v>74</v>
      </c>
      <c r="F499" s="11" t="s">
        <v>2327</v>
      </c>
      <c r="G499" s="2">
        <v>498</v>
      </c>
      <c r="H499" s="153">
        <f t="shared" si="38"/>
        <v>350000</v>
      </c>
      <c r="J499" s="158">
        <f>IFERROR(INDEX(単価!D$3:G$16,MATCH(D499,単価!B$3:B$16,0),1+((I499&gt;29)+(I499&gt;59)+(I499&gt;89))*INDEX(単価!A:A,MATCH(D499,単価!B:B,0))),0)</f>
        <v>50000</v>
      </c>
      <c r="K499" s="153" t="str">
        <f>IFERROR(INDEX(単価!C:C,MATCH(D499,単価!B:B,0))&amp;IF(INDEX(単価!A:A,MATCH(D499,単価!B:B,0))=1,"（"&amp;INDEX(単価!D$2:G$2,1,1+(I499&gt;29)+(I499&gt;59)+(I499&gt;89))&amp;"）",""),D499)</f>
        <v>共同生活援助</v>
      </c>
      <c r="L499" s="2">
        <f t="shared" ca="1" si="39"/>
        <v>5084</v>
      </c>
      <c r="M499" s="14">
        <f>IF(OR(ISERROR(FIND(DBCS(検索!C$3),DBCS(B499))),検索!C$3=""),0,1)</f>
        <v>0</v>
      </c>
      <c r="N499" s="15">
        <f>IF(OR(ISERROR(FIND(DBCS(検索!D$3),DBCS(C499))),検索!D$3=""),0,1)</f>
        <v>0</v>
      </c>
      <c r="O499" s="15">
        <f>IF(OR(ISERROR(FIND(検索!E$3,D499)),検索!E$3=""),0,1)</f>
        <v>0</v>
      </c>
      <c r="P499" s="13">
        <f>IF(OR(ISERROR(FIND(検索!F$3,E499)),検索!F$3=""),0,1)</f>
        <v>0</v>
      </c>
      <c r="Q499" s="13">
        <f>IF(OR(ISERROR(FIND(検索!G$3,F499)),検索!G$3=""),0,1)</f>
        <v>0</v>
      </c>
      <c r="R499" s="13">
        <f>IF(OR(検索!J$3="00000",M499&amp;N499&amp;O499&amp;P499&amp;Q499&lt;&gt;検索!J$3),0,1)</f>
        <v>0</v>
      </c>
      <c r="S499" s="13">
        <f t="shared" si="40"/>
        <v>0</v>
      </c>
      <c r="T499" s="14">
        <f>IF(OR(ISERROR(FIND(DBCS(検索!C$5),DBCS(B499))),検索!C$5=""),0,1)</f>
        <v>0</v>
      </c>
      <c r="U499" s="15">
        <f>IF(OR(ISERROR(FIND(DBCS(検索!D$5),DBCS(C499))),検索!D$5=""),0,1)</f>
        <v>0</v>
      </c>
      <c r="V499" s="15">
        <f>IF(OR(ISERROR(FIND(検索!E$5,D499)),検索!E$5=""),0,1)</f>
        <v>0</v>
      </c>
      <c r="W499" s="15">
        <f>IF(OR(ISERROR(FIND(検索!F$5,E499)),検索!F$5=""),0,1)</f>
        <v>0</v>
      </c>
      <c r="X499" s="15">
        <f>IF(OR(ISERROR(FIND(検索!G$5,F499)),検索!G$5=""),0,1)</f>
        <v>0</v>
      </c>
      <c r="Y499" s="13">
        <f>IF(OR(検索!J$5="00000",T499&amp;U499&amp;V499&amp;W499&amp;X499&lt;&gt;検索!J$5),0,1)</f>
        <v>0</v>
      </c>
      <c r="Z499" s="16">
        <f t="shared" si="41"/>
        <v>0</v>
      </c>
      <c r="AA499" s="13">
        <f>IF(OR(ISERROR(FIND(DBCS(検索!C$7),DBCS(B499))),検索!C$7=""),0,1)</f>
        <v>0</v>
      </c>
      <c r="AB499" s="13">
        <f>IF(OR(ISERROR(FIND(DBCS(検索!D$7),DBCS(C499))),検索!D$7=""),0,1)</f>
        <v>0</v>
      </c>
      <c r="AC499" s="13">
        <f>IF(OR(ISERROR(FIND(検索!E$7,D499)),検索!E$7=""),0,1)</f>
        <v>0</v>
      </c>
      <c r="AD499" s="13">
        <f>IF(OR(ISERROR(FIND(検索!F$7,E499)),検索!F$7=""),0,1)</f>
        <v>0</v>
      </c>
      <c r="AE499" s="13">
        <f>IF(OR(ISERROR(FIND(検索!G$7,F499)),検索!G$7=""),0,1)</f>
        <v>0</v>
      </c>
      <c r="AF499" s="15">
        <f>IF(OR(検索!J$7="00000",AA499&amp;AB499&amp;AC499&amp;AD499&amp;AE499&lt;&gt;検索!J$7),0,1)</f>
        <v>0</v>
      </c>
      <c r="AG499" s="16">
        <f t="shared" si="42"/>
        <v>0</v>
      </c>
      <c r="AH499" s="13">
        <f>IF(検索!K$3=0,R499,S499)</f>
        <v>0</v>
      </c>
      <c r="AI499" s="13">
        <f>IF(検索!K$5=0,Y499,Z499)</f>
        <v>0</v>
      </c>
      <c r="AJ499" s="13">
        <f>IF(検索!K$7=0,AF499,AG499)</f>
        <v>0</v>
      </c>
      <c r="AK499" s="20">
        <f>IF(IF(検索!J$5="00000",AH499,IF(検索!K$4=0,AH499+AI499,AH499*AI499)*IF(AND(検索!K$6=1,検索!J$7&lt;&gt;"00000"),AJ499,1)+IF(AND(検索!K$6=0,検索!J$7&lt;&gt;"00000"),AJ499,0))&gt;0,MAX($AK$2:AK498)+1,0)</f>
        <v>0</v>
      </c>
    </row>
    <row r="500" spans="1:37" ht="12.6" customHeight="1" x14ac:dyDescent="0.15">
      <c r="A500" s="9">
        <v>5189</v>
      </c>
      <c r="B500" s="2" t="s">
        <v>1512</v>
      </c>
      <c r="C500" s="2" t="s">
        <v>1515</v>
      </c>
      <c r="D500" s="2" t="s">
        <v>1206</v>
      </c>
      <c r="E500" s="10" t="s">
        <v>74</v>
      </c>
      <c r="F500" s="11" t="s">
        <v>2327</v>
      </c>
      <c r="G500" s="2">
        <v>499</v>
      </c>
      <c r="H500" s="153">
        <f t="shared" si="38"/>
        <v>350000</v>
      </c>
      <c r="J500" s="158">
        <f>IFERROR(INDEX(単価!D$3:G$16,MATCH(D500,単価!B$3:B$16,0),1+((I500&gt;29)+(I500&gt;59)+(I500&gt;89))*INDEX(単価!A:A,MATCH(D500,単価!B:B,0))),0)</f>
        <v>50000</v>
      </c>
      <c r="K500" s="153" t="str">
        <f>IFERROR(INDEX(単価!C:C,MATCH(D500,単価!B:B,0))&amp;IF(INDEX(単価!A:A,MATCH(D500,単価!B:B,0))=1,"（"&amp;INDEX(単価!D$2:G$2,1,1+(I500&gt;29)+(I500&gt;59)+(I500&gt;89))&amp;"）",""),D500)</f>
        <v>共同生活援助</v>
      </c>
      <c r="L500" s="2">
        <f t="shared" ca="1" si="39"/>
        <v>5092</v>
      </c>
      <c r="M500" s="14">
        <f>IF(OR(ISERROR(FIND(DBCS(検索!C$3),DBCS(B500))),検索!C$3=""),0,1)</f>
        <v>0</v>
      </c>
      <c r="N500" s="15">
        <f>IF(OR(ISERROR(FIND(DBCS(検索!D$3),DBCS(C500))),検索!D$3=""),0,1)</f>
        <v>0</v>
      </c>
      <c r="O500" s="15">
        <f>IF(OR(ISERROR(FIND(検索!E$3,D500)),検索!E$3=""),0,1)</f>
        <v>0</v>
      </c>
      <c r="P500" s="13">
        <f>IF(OR(ISERROR(FIND(検索!F$3,E500)),検索!F$3=""),0,1)</f>
        <v>0</v>
      </c>
      <c r="Q500" s="13">
        <f>IF(OR(ISERROR(FIND(検索!G$3,F500)),検索!G$3=""),0,1)</f>
        <v>0</v>
      </c>
      <c r="R500" s="13">
        <f>IF(OR(検索!J$3="00000",M500&amp;N500&amp;O500&amp;P500&amp;Q500&lt;&gt;検索!J$3),0,1)</f>
        <v>0</v>
      </c>
      <c r="S500" s="13">
        <f t="shared" si="40"/>
        <v>0</v>
      </c>
      <c r="T500" s="14">
        <f>IF(OR(ISERROR(FIND(DBCS(検索!C$5),DBCS(B500))),検索!C$5=""),0,1)</f>
        <v>0</v>
      </c>
      <c r="U500" s="15">
        <f>IF(OR(ISERROR(FIND(DBCS(検索!D$5),DBCS(C500))),検索!D$5=""),0,1)</f>
        <v>0</v>
      </c>
      <c r="V500" s="15">
        <f>IF(OR(ISERROR(FIND(検索!E$5,D500)),検索!E$5=""),0,1)</f>
        <v>0</v>
      </c>
      <c r="W500" s="15">
        <f>IF(OR(ISERROR(FIND(検索!F$5,E500)),検索!F$5=""),0,1)</f>
        <v>0</v>
      </c>
      <c r="X500" s="15">
        <f>IF(OR(ISERROR(FIND(検索!G$5,F500)),検索!G$5=""),0,1)</f>
        <v>0</v>
      </c>
      <c r="Y500" s="13">
        <f>IF(OR(検索!J$5="00000",T500&amp;U500&amp;V500&amp;W500&amp;X500&lt;&gt;検索!J$5),0,1)</f>
        <v>0</v>
      </c>
      <c r="Z500" s="16">
        <f t="shared" si="41"/>
        <v>0</v>
      </c>
      <c r="AA500" s="13">
        <f>IF(OR(ISERROR(FIND(DBCS(検索!C$7),DBCS(B500))),検索!C$7=""),0,1)</f>
        <v>0</v>
      </c>
      <c r="AB500" s="13">
        <f>IF(OR(ISERROR(FIND(DBCS(検索!D$7),DBCS(C500))),検索!D$7=""),0,1)</f>
        <v>0</v>
      </c>
      <c r="AC500" s="13">
        <f>IF(OR(ISERROR(FIND(検索!E$7,D500)),検索!E$7=""),0,1)</f>
        <v>0</v>
      </c>
      <c r="AD500" s="13">
        <f>IF(OR(ISERROR(FIND(検索!F$7,E500)),検索!F$7=""),0,1)</f>
        <v>0</v>
      </c>
      <c r="AE500" s="13">
        <f>IF(OR(ISERROR(FIND(検索!G$7,F500)),検索!G$7=""),0,1)</f>
        <v>0</v>
      </c>
      <c r="AF500" s="15">
        <f>IF(OR(検索!J$7="00000",AA500&amp;AB500&amp;AC500&amp;AD500&amp;AE500&lt;&gt;検索!J$7),0,1)</f>
        <v>0</v>
      </c>
      <c r="AG500" s="16">
        <f t="shared" si="42"/>
        <v>0</v>
      </c>
      <c r="AH500" s="13">
        <f>IF(検索!K$3=0,R500,S500)</f>
        <v>0</v>
      </c>
      <c r="AI500" s="13">
        <f>IF(検索!K$5=0,Y500,Z500)</f>
        <v>0</v>
      </c>
      <c r="AJ500" s="13">
        <f>IF(検索!K$7=0,AF500,AG500)</f>
        <v>0</v>
      </c>
      <c r="AK500" s="20">
        <f>IF(IF(検索!J$5="00000",AH500,IF(検索!K$4=0,AH500+AI500,AH500*AI500)*IF(AND(検索!K$6=1,検索!J$7&lt;&gt;"00000"),AJ500,1)+IF(AND(検索!K$6=0,検索!J$7&lt;&gt;"00000"),AJ500,0))&gt;0,MAX($AK$2:AK499)+1,0)</f>
        <v>0</v>
      </c>
    </row>
    <row r="501" spans="1:37" ht="12.6" customHeight="1" x14ac:dyDescent="0.15">
      <c r="A501" s="9">
        <v>5194</v>
      </c>
      <c r="B501" s="2" t="s">
        <v>1512</v>
      </c>
      <c r="C501" s="2" t="s">
        <v>1516</v>
      </c>
      <c r="D501" s="2" t="s">
        <v>1206</v>
      </c>
      <c r="E501" s="10" t="s">
        <v>74</v>
      </c>
      <c r="F501" s="11" t="s">
        <v>2327</v>
      </c>
      <c r="G501" s="2">
        <v>500</v>
      </c>
      <c r="H501" s="153">
        <f t="shared" si="38"/>
        <v>350000</v>
      </c>
      <c r="J501" s="158">
        <f>IFERROR(INDEX(単価!D$3:G$16,MATCH(D501,単価!B$3:B$16,0),1+((I501&gt;29)+(I501&gt;59)+(I501&gt;89))*INDEX(単価!A:A,MATCH(D501,単価!B:B,0))),0)</f>
        <v>50000</v>
      </c>
      <c r="K501" s="153" t="str">
        <f>IFERROR(INDEX(単価!C:C,MATCH(D501,単価!B:B,0))&amp;IF(INDEX(単価!A:A,MATCH(D501,単価!B:B,0))=1,"（"&amp;INDEX(単価!D$2:G$2,1,1+(I501&gt;29)+(I501&gt;59)+(I501&gt;89))&amp;"）",""),D501)</f>
        <v>共同生活援助</v>
      </c>
      <c r="L501" s="2">
        <f t="shared" ca="1" si="39"/>
        <v>5105</v>
      </c>
      <c r="M501" s="14">
        <f>IF(OR(ISERROR(FIND(DBCS(検索!C$3),DBCS(B501))),検索!C$3=""),0,1)</f>
        <v>0</v>
      </c>
      <c r="N501" s="15">
        <f>IF(OR(ISERROR(FIND(DBCS(検索!D$3),DBCS(C501))),検索!D$3=""),0,1)</f>
        <v>0</v>
      </c>
      <c r="O501" s="15">
        <f>IF(OR(ISERROR(FIND(検索!E$3,D501)),検索!E$3=""),0,1)</f>
        <v>0</v>
      </c>
      <c r="P501" s="13">
        <f>IF(OR(ISERROR(FIND(検索!F$3,E501)),検索!F$3=""),0,1)</f>
        <v>0</v>
      </c>
      <c r="Q501" s="13">
        <f>IF(OR(ISERROR(FIND(検索!G$3,F501)),検索!G$3=""),0,1)</f>
        <v>0</v>
      </c>
      <c r="R501" s="13">
        <f>IF(OR(検索!J$3="00000",M501&amp;N501&amp;O501&amp;P501&amp;Q501&lt;&gt;検索!J$3),0,1)</f>
        <v>0</v>
      </c>
      <c r="S501" s="13">
        <f t="shared" ref="S501:S564" si="43">IF(SUM(M501:Q501)=0,0,1)</f>
        <v>0</v>
      </c>
      <c r="T501" s="14">
        <f>IF(OR(ISERROR(FIND(DBCS(検索!C$5),DBCS(B501))),検索!C$5=""),0,1)</f>
        <v>0</v>
      </c>
      <c r="U501" s="15">
        <f>IF(OR(ISERROR(FIND(DBCS(検索!D$5),DBCS(C501))),検索!D$5=""),0,1)</f>
        <v>0</v>
      </c>
      <c r="V501" s="15">
        <f>IF(OR(ISERROR(FIND(検索!E$5,D501)),検索!E$5=""),0,1)</f>
        <v>0</v>
      </c>
      <c r="W501" s="15">
        <f>IF(OR(ISERROR(FIND(検索!F$5,E501)),検索!F$5=""),0,1)</f>
        <v>0</v>
      </c>
      <c r="X501" s="15">
        <f>IF(OR(ISERROR(FIND(検索!G$5,F501)),検索!G$5=""),0,1)</f>
        <v>0</v>
      </c>
      <c r="Y501" s="13">
        <f>IF(OR(検索!J$5="00000",T501&amp;U501&amp;V501&amp;W501&amp;X501&lt;&gt;検索!J$5),0,1)</f>
        <v>0</v>
      </c>
      <c r="Z501" s="16">
        <f t="shared" ref="Z501:Z564" si="44">IF(SUM(T501:X501)=0,0,1)</f>
        <v>0</v>
      </c>
      <c r="AA501" s="13">
        <f>IF(OR(ISERROR(FIND(DBCS(検索!C$7),DBCS(B501))),検索!C$7=""),0,1)</f>
        <v>0</v>
      </c>
      <c r="AB501" s="13">
        <f>IF(OR(ISERROR(FIND(DBCS(検索!D$7),DBCS(C501))),検索!D$7=""),0,1)</f>
        <v>0</v>
      </c>
      <c r="AC501" s="13">
        <f>IF(OR(ISERROR(FIND(検索!E$7,D501)),検索!E$7=""),0,1)</f>
        <v>0</v>
      </c>
      <c r="AD501" s="13">
        <f>IF(OR(ISERROR(FIND(検索!F$7,E501)),検索!F$7=""),0,1)</f>
        <v>0</v>
      </c>
      <c r="AE501" s="13">
        <f>IF(OR(ISERROR(FIND(検索!G$7,F501)),検索!G$7=""),0,1)</f>
        <v>0</v>
      </c>
      <c r="AF501" s="15">
        <f>IF(OR(検索!J$7="00000",AA501&amp;AB501&amp;AC501&amp;AD501&amp;AE501&lt;&gt;検索!J$7),0,1)</f>
        <v>0</v>
      </c>
      <c r="AG501" s="16">
        <f t="shared" ref="AG501:AG564" si="45">IF(SUM(AA501:AE501)=0,0,1)</f>
        <v>0</v>
      </c>
      <c r="AH501" s="13">
        <f>IF(検索!K$3=0,R501,S501)</f>
        <v>0</v>
      </c>
      <c r="AI501" s="13">
        <f>IF(検索!K$5=0,Y501,Z501)</f>
        <v>0</v>
      </c>
      <c r="AJ501" s="13">
        <f>IF(検索!K$7=0,AF501,AG501)</f>
        <v>0</v>
      </c>
      <c r="AK501" s="20">
        <f>IF(IF(検索!J$5="00000",AH501,IF(検索!K$4=0,AH501+AI501,AH501*AI501)*IF(AND(検索!K$6=1,検索!J$7&lt;&gt;"00000"),AJ501,1)+IF(AND(検索!K$6=0,検索!J$7&lt;&gt;"00000"),AJ501,0))&gt;0,MAX($AK$2:AK500)+1,0)</f>
        <v>0</v>
      </c>
    </row>
    <row r="502" spans="1:37" ht="12.6" customHeight="1" x14ac:dyDescent="0.15">
      <c r="A502" s="9">
        <v>5207</v>
      </c>
      <c r="B502" s="2" t="s">
        <v>1512</v>
      </c>
      <c r="C502" s="2" t="s">
        <v>1517</v>
      </c>
      <c r="D502" s="2" t="s">
        <v>1206</v>
      </c>
      <c r="E502" s="10" t="s">
        <v>74</v>
      </c>
      <c r="F502" s="11" t="s">
        <v>2327</v>
      </c>
      <c r="G502" s="2">
        <v>501</v>
      </c>
      <c r="H502" s="153">
        <f t="shared" si="38"/>
        <v>350000</v>
      </c>
      <c r="J502" s="158">
        <f>IFERROR(INDEX(単価!D$3:G$16,MATCH(D502,単価!B$3:B$16,0),1+((I502&gt;29)+(I502&gt;59)+(I502&gt;89))*INDEX(単価!A:A,MATCH(D502,単価!B:B,0))),0)</f>
        <v>50000</v>
      </c>
      <c r="K502" s="153" t="str">
        <f>IFERROR(INDEX(単価!C:C,MATCH(D502,単価!B:B,0))&amp;IF(INDEX(単価!A:A,MATCH(D502,単価!B:B,0))=1,"（"&amp;INDEX(単価!D$2:G$2,1,1+(I502&gt;29)+(I502&gt;59)+(I502&gt;89))&amp;"）",""),D502)</f>
        <v>共同生活援助</v>
      </c>
      <c r="L502" s="2">
        <f t="shared" ca="1" si="39"/>
        <v>5112</v>
      </c>
      <c r="M502" s="14">
        <f>IF(OR(ISERROR(FIND(DBCS(検索!C$3),DBCS(B502))),検索!C$3=""),0,1)</f>
        <v>0</v>
      </c>
      <c r="N502" s="15">
        <f>IF(OR(ISERROR(FIND(DBCS(検索!D$3),DBCS(C502))),検索!D$3=""),0,1)</f>
        <v>0</v>
      </c>
      <c r="O502" s="15">
        <f>IF(OR(ISERROR(FIND(検索!E$3,D502)),検索!E$3=""),0,1)</f>
        <v>0</v>
      </c>
      <c r="P502" s="13">
        <f>IF(OR(ISERROR(FIND(検索!F$3,E502)),検索!F$3=""),0,1)</f>
        <v>0</v>
      </c>
      <c r="Q502" s="13">
        <f>IF(OR(ISERROR(FIND(検索!G$3,F502)),検索!G$3=""),0,1)</f>
        <v>0</v>
      </c>
      <c r="R502" s="13">
        <f>IF(OR(検索!J$3="00000",M502&amp;N502&amp;O502&amp;P502&amp;Q502&lt;&gt;検索!J$3),0,1)</f>
        <v>0</v>
      </c>
      <c r="S502" s="13">
        <f t="shared" si="43"/>
        <v>0</v>
      </c>
      <c r="T502" s="14">
        <f>IF(OR(ISERROR(FIND(DBCS(検索!C$5),DBCS(B502))),検索!C$5=""),0,1)</f>
        <v>0</v>
      </c>
      <c r="U502" s="15">
        <f>IF(OR(ISERROR(FIND(DBCS(検索!D$5),DBCS(C502))),検索!D$5=""),0,1)</f>
        <v>0</v>
      </c>
      <c r="V502" s="15">
        <f>IF(OR(ISERROR(FIND(検索!E$5,D502)),検索!E$5=""),0,1)</f>
        <v>0</v>
      </c>
      <c r="W502" s="15">
        <f>IF(OR(ISERROR(FIND(検索!F$5,E502)),検索!F$5=""),0,1)</f>
        <v>0</v>
      </c>
      <c r="X502" s="15">
        <f>IF(OR(ISERROR(FIND(検索!G$5,F502)),検索!G$5=""),0,1)</f>
        <v>0</v>
      </c>
      <c r="Y502" s="13">
        <f>IF(OR(検索!J$5="00000",T502&amp;U502&amp;V502&amp;W502&amp;X502&lt;&gt;検索!J$5),0,1)</f>
        <v>0</v>
      </c>
      <c r="Z502" s="16">
        <f t="shared" si="44"/>
        <v>0</v>
      </c>
      <c r="AA502" s="13">
        <f>IF(OR(ISERROR(FIND(DBCS(検索!C$7),DBCS(B502))),検索!C$7=""),0,1)</f>
        <v>0</v>
      </c>
      <c r="AB502" s="13">
        <f>IF(OR(ISERROR(FIND(DBCS(検索!D$7),DBCS(C502))),検索!D$7=""),0,1)</f>
        <v>0</v>
      </c>
      <c r="AC502" s="13">
        <f>IF(OR(ISERROR(FIND(検索!E$7,D502)),検索!E$7=""),0,1)</f>
        <v>0</v>
      </c>
      <c r="AD502" s="13">
        <f>IF(OR(ISERROR(FIND(検索!F$7,E502)),検索!F$7=""),0,1)</f>
        <v>0</v>
      </c>
      <c r="AE502" s="13">
        <f>IF(OR(ISERROR(FIND(検索!G$7,F502)),検索!G$7=""),0,1)</f>
        <v>0</v>
      </c>
      <c r="AF502" s="15">
        <f>IF(OR(検索!J$7="00000",AA502&amp;AB502&amp;AC502&amp;AD502&amp;AE502&lt;&gt;検索!J$7),0,1)</f>
        <v>0</v>
      </c>
      <c r="AG502" s="16">
        <f t="shared" si="45"/>
        <v>0</v>
      </c>
      <c r="AH502" s="13">
        <f>IF(検索!K$3=0,R502,S502)</f>
        <v>0</v>
      </c>
      <c r="AI502" s="13">
        <f>IF(検索!K$5=0,Y502,Z502)</f>
        <v>0</v>
      </c>
      <c r="AJ502" s="13">
        <f>IF(検索!K$7=0,AF502,AG502)</f>
        <v>0</v>
      </c>
      <c r="AK502" s="20">
        <f>IF(IF(検索!J$5="00000",AH502,IF(検索!K$4=0,AH502+AI502,AH502*AI502)*IF(AND(検索!K$6=1,検索!J$7&lt;&gt;"00000"),AJ502,1)+IF(AND(検索!K$6=0,検索!J$7&lt;&gt;"00000"),AJ502,0))&gt;0,MAX($AK$2:AK501)+1,0)</f>
        <v>0</v>
      </c>
    </row>
    <row r="503" spans="1:37" ht="12.6" customHeight="1" x14ac:dyDescent="0.15">
      <c r="A503" s="9">
        <v>5211</v>
      </c>
      <c r="B503" s="2" t="s">
        <v>1512</v>
      </c>
      <c r="C503" s="2" t="s">
        <v>1518</v>
      </c>
      <c r="D503" s="2" t="s">
        <v>1206</v>
      </c>
      <c r="E503" s="10" t="s">
        <v>74</v>
      </c>
      <c r="F503" s="11" t="s">
        <v>2327</v>
      </c>
      <c r="G503" s="2">
        <v>502</v>
      </c>
      <c r="H503" s="153">
        <f t="shared" si="38"/>
        <v>350000</v>
      </c>
      <c r="J503" s="158">
        <f>IFERROR(INDEX(単価!D$3:G$16,MATCH(D503,単価!B$3:B$16,0),1+((I503&gt;29)+(I503&gt;59)+(I503&gt;89))*INDEX(単価!A:A,MATCH(D503,単価!B:B,0))),0)</f>
        <v>50000</v>
      </c>
      <c r="K503" s="153" t="str">
        <f>IFERROR(INDEX(単価!C:C,MATCH(D503,単価!B:B,0))&amp;IF(INDEX(単価!A:A,MATCH(D503,単価!B:B,0))=1,"（"&amp;INDEX(単価!D$2:G$2,1,1+(I503&gt;29)+(I503&gt;59)+(I503&gt;89))&amp;"）",""),D503)</f>
        <v>共同生活援助</v>
      </c>
      <c r="L503" s="2">
        <f t="shared" ca="1" si="39"/>
        <v>5123</v>
      </c>
      <c r="M503" s="14">
        <f>IF(OR(ISERROR(FIND(DBCS(検索!C$3),DBCS(B503))),検索!C$3=""),0,1)</f>
        <v>0</v>
      </c>
      <c r="N503" s="15">
        <f>IF(OR(ISERROR(FIND(DBCS(検索!D$3),DBCS(C503))),検索!D$3=""),0,1)</f>
        <v>0</v>
      </c>
      <c r="O503" s="15">
        <f>IF(OR(ISERROR(FIND(検索!E$3,D503)),検索!E$3=""),0,1)</f>
        <v>0</v>
      </c>
      <c r="P503" s="13">
        <f>IF(OR(ISERROR(FIND(検索!F$3,E503)),検索!F$3=""),0,1)</f>
        <v>0</v>
      </c>
      <c r="Q503" s="13">
        <f>IF(OR(ISERROR(FIND(検索!G$3,F503)),検索!G$3=""),0,1)</f>
        <v>0</v>
      </c>
      <c r="R503" s="13">
        <f>IF(OR(検索!J$3="00000",M503&amp;N503&amp;O503&amp;P503&amp;Q503&lt;&gt;検索!J$3),0,1)</f>
        <v>0</v>
      </c>
      <c r="S503" s="13">
        <f t="shared" si="43"/>
        <v>0</v>
      </c>
      <c r="T503" s="14">
        <f>IF(OR(ISERROR(FIND(DBCS(検索!C$5),DBCS(B503))),検索!C$5=""),0,1)</f>
        <v>0</v>
      </c>
      <c r="U503" s="15">
        <f>IF(OR(ISERROR(FIND(DBCS(検索!D$5),DBCS(C503))),検索!D$5=""),0,1)</f>
        <v>0</v>
      </c>
      <c r="V503" s="15">
        <f>IF(OR(ISERROR(FIND(検索!E$5,D503)),検索!E$5=""),0,1)</f>
        <v>0</v>
      </c>
      <c r="W503" s="15">
        <f>IF(OR(ISERROR(FIND(検索!F$5,E503)),検索!F$5=""),0,1)</f>
        <v>0</v>
      </c>
      <c r="X503" s="15">
        <f>IF(OR(ISERROR(FIND(検索!G$5,F503)),検索!G$5=""),0,1)</f>
        <v>0</v>
      </c>
      <c r="Y503" s="13">
        <f>IF(OR(検索!J$5="00000",T503&amp;U503&amp;V503&amp;W503&amp;X503&lt;&gt;検索!J$5),0,1)</f>
        <v>0</v>
      </c>
      <c r="Z503" s="16">
        <f t="shared" si="44"/>
        <v>0</v>
      </c>
      <c r="AA503" s="13">
        <f>IF(OR(ISERROR(FIND(DBCS(検索!C$7),DBCS(B503))),検索!C$7=""),0,1)</f>
        <v>0</v>
      </c>
      <c r="AB503" s="13">
        <f>IF(OR(ISERROR(FIND(DBCS(検索!D$7),DBCS(C503))),検索!D$7=""),0,1)</f>
        <v>0</v>
      </c>
      <c r="AC503" s="13">
        <f>IF(OR(ISERROR(FIND(検索!E$7,D503)),検索!E$7=""),0,1)</f>
        <v>0</v>
      </c>
      <c r="AD503" s="13">
        <f>IF(OR(ISERROR(FIND(検索!F$7,E503)),検索!F$7=""),0,1)</f>
        <v>0</v>
      </c>
      <c r="AE503" s="13">
        <f>IF(OR(ISERROR(FIND(検索!G$7,F503)),検索!G$7=""),0,1)</f>
        <v>0</v>
      </c>
      <c r="AF503" s="15">
        <f>IF(OR(検索!J$7="00000",AA503&amp;AB503&amp;AC503&amp;AD503&amp;AE503&lt;&gt;検索!J$7),0,1)</f>
        <v>0</v>
      </c>
      <c r="AG503" s="16">
        <f t="shared" si="45"/>
        <v>0</v>
      </c>
      <c r="AH503" s="13">
        <f>IF(検索!K$3=0,R503,S503)</f>
        <v>0</v>
      </c>
      <c r="AI503" s="13">
        <f>IF(検索!K$5=0,Y503,Z503)</f>
        <v>0</v>
      </c>
      <c r="AJ503" s="13">
        <f>IF(検索!K$7=0,AF503,AG503)</f>
        <v>0</v>
      </c>
      <c r="AK503" s="20">
        <f>IF(IF(検索!J$5="00000",AH503,IF(検索!K$4=0,AH503+AI503,AH503*AI503)*IF(AND(検索!K$6=1,検索!J$7&lt;&gt;"00000"),AJ503,1)+IF(AND(検索!K$6=0,検索!J$7&lt;&gt;"00000"),AJ503,0))&gt;0,MAX($AK$2:AK502)+1,0)</f>
        <v>0</v>
      </c>
    </row>
    <row r="504" spans="1:37" ht="12.6" customHeight="1" x14ac:dyDescent="0.15">
      <c r="A504" s="9">
        <v>5224</v>
      </c>
      <c r="B504" s="2" t="s">
        <v>1512</v>
      </c>
      <c r="C504" s="2" t="s">
        <v>1519</v>
      </c>
      <c r="D504" s="2" t="s">
        <v>1206</v>
      </c>
      <c r="E504" s="10" t="s">
        <v>74</v>
      </c>
      <c r="F504" s="11" t="s">
        <v>2327</v>
      </c>
      <c r="G504" s="2">
        <v>503</v>
      </c>
      <c r="H504" s="153">
        <f t="shared" si="38"/>
        <v>350000</v>
      </c>
      <c r="J504" s="158">
        <f>IFERROR(INDEX(単価!D$3:G$16,MATCH(D504,単価!B$3:B$16,0),1+((I504&gt;29)+(I504&gt;59)+(I504&gt;89))*INDEX(単価!A:A,MATCH(D504,単価!B:B,0))),0)</f>
        <v>50000</v>
      </c>
      <c r="K504" s="153" t="str">
        <f>IFERROR(INDEX(単価!C:C,MATCH(D504,単価!B:B,0))&amp;IF(INDEX(単価!A:A,MATCH(D504,単価!B:B,0))=1,"（"&amp;INDEX(単価!D$2:G$2,1,1+(I504&gt;29)+(I504&gt;59)+(I504&gt;89))&amp;"）",""),D504)</f>
        <v>共同生活援助</v>
      </c>
      <c r="L504" s="2">
        <f t="shared" ca="1" si="39"/>
        <v>5131</v>
      </c>
      <c r="M504" s="14">
        <f>IF(OR(ISERROR(FIND(DBCS(検索!C$3),DBCS(B504))),検索!C$3=""),0,1)</f>
        <v>0</v>
      </c>
      <c r="N504" s="15">
        <f>IF(OR(ISERROR(FIND(DBCS(検索!D$3),DBCS(C504))),検索!D$3=""),0,1)</f>
        <v>0</v>
      </c>
      <c r="O504" s="15">
        <f>IF(OR(ISERROR(FIND(検索!E$3,D504)),検索!E$3=""),0,1)</f>
        <v>0</v>
      </c>
      <c r="P504" s="13">
        <f>IF(OR(ISERROR(FIND(検索!F$3,E504)),検索!F$3=""),0,1)</f>
        <v>0</v>
      </c>
      <c r="Q504" s="13">
        <f>IF(OR(ISERROR(FIND(検索!G$3,F504)),検索!G$3=""),0,1)</f>
        <v>0</v>
      </c>
      <c r="R504" s="13">
        <f>IF(OR(検索!J$3="00000",M504&amp;N504&amp;O504&amp;P504&amp;Q504&lt;&gt;検索!J$3),0,1)</f>
        <v>0</v>
      </c>
      <c r="S504" s="13">
        <f t="shared" si="43"/>
        <v>0</v>
      </c>
      <c r="T504" s="14">
        <f>IF(OR(ISERROR(FIND(DBCS(検索!C$5),DBCS(B504))),検索!C$5=""),0,1)</f>
        <v>0</v>
      </c>
      <c r="U504" s="15">
        <f>IF(OR(ISERROR(FIND(DBCS(検索!D$5),DBCS(C504))),検索!D$5=""),0,1)</f>
        <v>0</v>
      </c>
      <c r="V504" s="15">
        <f>IF(OR(ISERROR(FIND(検索!E$5,D504)),検索!E$5=""),0,1)</f>
        <v>0</v>
      </c>
      <c r="W504" s="15">
        <f>IF(OR(ISERROR(FIND(検索!F$5,E504)),検索!F$5=""),0,1)</f>
        <v>0</v>
      </c>
      <c r="X504" s="15">
        <f>IF(OR(ISERROR(FIND(検索!G$5,F504)),検索!G$5=""),0,1)</f>
        <v>0</v>
      </c>
      <c r="Y504" s="13">
        <f>IF(OR(検索!J$5="00000",T504&amp;U504&amp;V504&amp;W504&amp;X504&lt;&gt;検索!J$5),0,1)</f>
        <v>0</v>
      </c>
      <c r="Z504" s="16">
        <f t="shared" si="44"/>
        <v>0</v>
      </c>
      <c r="AA504" s="13">
        <f>IF(OR(ISERROR(FIND(DBCS(検索!C$7),DBCS(B504))),検索!C$7=""),0,1)</f>
        <v>0</v>
      </c>
      <c r="AB504" s="13">
        <f>IF(OR(ISERROR(FIND(DBCS(検索!D$7),DBCS(C504))),検索!D$7=""),0,1)</f>
        <v>0</v>
      </c>
      <c r="AC504" s="13">
        <f>IF(OR(ISERROR(FIND(検索!E$7,D504)),検索!E$7=""),0,1)</f>
        <v>0</v>
      </c>
      <c r="AD504" s="13">
        <f>IF(OR(ISERROR(FIND(検索!F$7,E504)),検索!F$7=""),0,1)</f>
        <v>0</v>
      </c>
      <c r="AE504" s="13">
        <f>IF(OR(ISERROR(FIND(検索!G$7,F504)),検索!G$7=""),0,1)</f>
        <v>0</v>
      </c>
      <c r="AF504" s="15">
        <f>IF(OR(検索!J$7="00000",AA504&amp;AB504&amp;AC504&amp;AD504&amp;AE504&lt;&gt;検索!J$7),0,1)</f>
        <v>0</v>
      </c>
      <c r="AG504" s="16">
        <f t="shared" si="45"/>
        <v>0</v>
      </c>
      <c r="AH504" s="13">
        <f>IF(検索!K$3=0,R504,S504)</f>
        <v>0</v>
      </c>
      <c r="AI504" s="13">
        <f>IF(検索!K$5=0,Y504,Z504)</f>
        <v>0</v>
      </c>
      <c r="AJ504" s="13">
        <f>IF(検索!K$7=0,AF504,AG504)</f>
        <v>0</v>
      </c>
      <c r="AK504" s="20">
        <f>IF(IF(検索!J$5="00000",AH504,IF(検索!K$4=0,AH504+AI504,AH504*AI504)*IF(AND(検索!K$6=1,検索!J$7&lt;&gt;"00000"),AJ504,1)+IF(AND(検索!K$6=0,検索!J$7&lt;&gt;"00000"),AJ504,0))&gt;0,MAX($AK$2:AK503)+1,0)</f>
        <v>0</v>
      </c>
    </row>
    <row r="505" spans="1:37" ht="12.6" customHeight="1" x14ac:dyDescent="0.15">
      <c r="A505" s="9">
        <v>5232</v>
      </c>
      <c r="B505" s="2" t="s">
        <v>1399</v>
      </c>
      <c r="C505" s="2" t="s">
        <v>1520</v>
      </c>
      <c r="D505" s="2" t="s">
        <v>1206</v>
      </c>
      <c r="E505" s="10" t="s">
        <v>563</v>
      </c>
      <c r="F505" s="11" t="s">
        <v>2303</v>
      </c>
      <c r="G505" s="2">
        <v>504</v>
      </c>
      <c r="H505" s="153">
        <f t="shared" si="38"/>
        <v>1350000</v>
      </c>
      <c r="J505" s="158">
        <f>IFERROR(INDEX(単価!D$3:G$16,MATCH(D505,単価!B$3:B$16,0),1+((I505&gt;29)+(I505&gt;59)+(I505&gt;89))*INDEX(単価!A:A,MATCH(D505,単価!B:B,0))),0)</f>
        <v>50000</v>
      </c>
      <c r="K505" s="153" t="str">
        <f>IFERROR(INDEX(単価!C:C,MATCH(D505,単価!B:B,0))&amp;IF(INDEX(単価!A:A,MATCH(D505,単価!B:B,0))=1,"（"&amp;INDEX(単価!D$2:G$2,1,1+(I505&gt;29)+(I505&gt;59)+(I505&gt;89))&amp;"）",""),D505)</f>
        <v>共同生活援助</v>
      </c>
      <c r="L505" s="2">
        <f t="shared" ca="1" si="39"/>
        <v>5140</v>
      </c>
      <c r="M505" s="14">
        <f>IF(OR(ISERROR(FIND(DBCS(検索!C$3),DBCS(B505))),検索!C$3=""),0,1)</f>
        <v>0</v>
      </c>
      <c r="N505" s="15">
        <f>IF(OR(ISERROR(FIND(DBCS(検索!D$3),DBCS(C505))),検索!D$3=""),0,1)</f>
        <v>0</v>
      </c>
      <c r="O505" s="15">
        <f>IF(OR(ISERROR(FIND(検索!E$3,D505)),検索!E$3=""),0,1)</f>
        <v>0</v>
      </c>
      <c r="P505" s="13">
        <f>IF(OR(ISERROR(FIND(検索!F$3,E505)),検索!F$3=""),0,1)</f>
        <v>0</v>
      </c>
      <c r="Q505" s="13">
        <f>IF(OR(ISERROR(FIND(検索!G$3,F505)),検索!G$3=""),0,1)</f>
        <v>0</v>
      </c>
      <c r="R505" s="13">
        <f>IF(OR(検索!J$3="00000",M505&amp;N505&amp;O505&amp;P505&amp;Q505&lt;&gt;検索!J$3),0,1)</f>
        <v>0</v>
      </c>
      <c r="S505" s="13">
        <f t="shared" si="43"/>
        <v>0</v>
      </c>
      <c r="T505" s="14">
        <f>IF(OR(ISERROR(FIND(DBCS(検索!C$5),DBCS(B505))),検索!C$5=""),0,1)</f>
        <v>0</v>
      </c>
      <c r="U505" s="15">
        <f>IF(OR(ISERROR(FIND(DBCS(検索!D$5),DBCS(C505))),検索!D$5=""),0,1)</f>
        <v>0</v>
      </c>
      <c r="V505" s="15">
        <f>IF(OR(ISERROR(FIND(検索!E$5,D505)),検索!E$5=""),0,1)</f>
        <v>0</v>
      </c>
      <c r="W505" s="15">
        <f>IF(OR(ISERROR(FIND(検索!F$5,E505)),検索!F$5=""),0,1)</f>
        <v>0</v>
      </c>
      <c r="X505" s="15">
        <f>IF(OR(ISERROR(FIND(検索!G$5,F505)),検索!G$5=""),0,1)</f>
        <v>0</v>
      </c>
      <c r="Y505" s="13">
        <f>IF(OR(検索!J$5="00000",T505&amp;U505&amp;V505&amp;W505&amp;X505&lt;&gt;検索!J$5),0,1)</f>
        <v>0</v>
      </c>
      <c r="Z505" s="16">
        <f t="shared" si="44"/>
        <v>0</v>
      </c>
      <c r="AA505" s="13">
        <f>IF(OR(ISERROR(FIND(DBCS(検索!C$7),DBCS(B505))),検索!C$7=""),0,1)</f>
        <v>0</v>
      </c>
      <c r="AB505" s="13">
        <f>IF(OR(ISERROR(FIND(DBCS(検索!D$7),DBCS(C505))),検索!D$7=""),0,1)</f>
        <v>0</v>
      </c>
      <c r="AC505" s="13">
        <f>IF(OR(ISERROR(FIND(検索!E$7,D505)),検索!E$7=""),0,1)</f>
        <v>0</v>
      </c>
      <c r="AD505" s="13">
        <f>IF(OR(ISERROR(FIND(検索!F$7,E505)),検索!F$7=""),0,1)</f>
        <v>0</v>
      </c>
      <c r="AE505" s="13">
        <f>IF(OR(ISERROR(FIND(検索!G$7,F505)),検索!G$7=""),0,1)</f>
        <v>0</v>
      </c>
      <c r="AF505" s="15">
        <f>IF(OR(検索!J$7="00000",AA505&amp;AB505&amp;AC505&amp;AD505&amp;AE505&lt;&gt;検索!J$7),0,1)</f>
        <v>0</v>
      </c>
      <c r="AG505" s="16">
        <f t="shared" si="45"/>
        <v>0</v>
      </c>
      <c r="AH505" s="13">
        <f>IF(検索!K$3=0,R505,S505)</f>
        <v>0</v>
      </c>
      <c r="AI505" s="13">
        <f>IF(検索!K$5=0,Y505,Z505)</f>
        <v>0</v>
      </c>
      <c r="AJ505" s="13">
        <f>IF(検索!K$7=0,AF505,AG505)</f>
        <v>0</v>
      </c>
      <c r="AK505" s="20">
        <f>IF(IF(検索!J$5="00000",AH505,IF(検索!K$4=0,AH505+AI505,AH505*AI505)*IF(AND(検索!K$6=1,検索!J$7&lt;&gt;"00000"),AJ505,1)+IF(AND(検索!K$6=0,検索!J$7&lt;&gt;"00000"),AJ505,0))&gt;0,MAX($AK$2:AK504)+1,0)</f>
        <v>0</v>
      </c>
    </row>
    <row r="506" spans="1:37" ht="12.6" customHeight="1" x14ac:dyDescent="0.15">
      <c r="A506" s="9">
        <v>5249</v>
      </c>
      <c r="B506" s="2" t="s">
        <v>1399</v>
      </c>
      <c r="C506" s="2" t="s">
        <v>1521</v>
      </c>
      <c r="D506" s="2" t="s">
        <v>1206</v>
      </c>
      <c r="E506" s="10" t="s">
        <v>563</v>
      </c>
      <c r="F506" s="11" t="s">
        <v>2303</v>
      </c>
      <c r="G506" s="2">
        <v>505</v>
      </c>
      <c r="H506" s="153">
        <f t="shared" si="38"/>
        <v>1350000</v>
      </c>
      <c r="J506" s="158">
        <f>IFERROR(INDEX(単価!D$3:G$16,MATCH(D506,単価!B$3:B$16,0),1+((I506&gt;29)+(I506&gt;59)+(I506&gt;89))*INDEX(単価!A:A,MATCH(D506,単価!B:B,0))),0)</f>
        <v>50000</v>
      </c>
      <c r="K506" s="153" t="str">
        <f>IFERROR(INDEX(単価!C:C,MATCH(D506,単価!B:B,0))&amp;IF(INDEX(単価!A:A,MATCH(D506,単価!B:B,0))=1,"（"&amp;INDEX(単価!D$2:G$2,1,1+(I506&gt;29)+(I506&gt;59)+(I506&gt;89))&amp;"）",""),D506)</f>
        <v>共同生活援助</v>
      </c>
      <c r="L506" s="2">
        <f t="shared" ca="1" si="39"/>
        <v>5152</v>
      </c>
      <c r="M506" s="14">
        <f>IF(OR(ISERROR(FIND(DBCS(検索!C$3),DBCS(B506))),検索!C$3=""),0,1)</f>
        <v>0</v>
      </c>
      <c r="N506" s="15">
        <f>IF(OR(ISERROR(FIND(DBCS(検索!D$3),DBCS(C506))),検索!D$3=""),0,1)</f>
        <v>0</v>
      </c>
      <c r="O506" s="15">
        <f>IF(OR(ISERROR(FIND(検索!E$3,D506)),検索!E$3=""),0,1)</f>
        <v>0</v>
      </c>
      <c r="P506" s="13">
        <f>IF(OR(ISERROR(FIND(検索!F$3,E506)),検索!F$3=""),0,1)</f>
        <v>0</v>
      </c>
      <c r="Q506" s="13">
        <f>IF(OR(ISERROR(FIND(検索!G$3,F506)),検索!G$3=""),0,1)</f>
        <v>0</v>
      </c>
      <c r="R506" s="13">
        <f>IF(OR(検索!J$3="00000",M506&amp;N506&amp;O506&amp;P506&amp;Q506&lt;&gt;検索!J$3),0,1)</f>
        <v>0</v>
      </c>
      <c r="S506" s="13">
        <f t="shared" si="43"/>
        <v>0</v>
      </c>
      <c r="T506" s="14">
        <f>IF(OR(ISERROR(FIND(DBCS(検索!C$5),DBCS(B506))),検索!C$5=""),0,1)</f>
        <v>0</v>
      </c>
      <c r="U506" s="15">
        <f>IF(OR(ISERROR(FIND(DBCS(検索!D$5),DBCS(C506))),検索!D$5=""),0,1)</f>
        <v>0</v>
      </c>
      <c r="V506" s="15">
        <f>IF(OR(ISERROR(FIND(検索!E$5,D506)),検索!E$5=""),0,1)</f>
        <v>0</v>
      </c>
      <c r="W506" s="15">
        <f>IF(OR(ISERROR(FIND(検索!F$5,E506)),検索!F$5=""),0,1)</f>
        <v>0</v>
      </c>
      <c r="X506" s="15">
        <f>IF(OR(ISERROR(FIND(検索!G$5,F506)),検索!G$5=""),0,1)</f>
        <v>0</v>
      </c>
      <c r="Y506" s="13">
        <f>IF(OR(検索!J$5="00000",T506&amp;U506&amp;V506&amp;W506&amp;X506&lt;&gt;検索!J$5),0,1)</f>
        <v>0</v>
      </c>
      <c r="Z506" s="16">
        <f t="shared" si="44"/>
        <v>0</v>
      </c>
      <c r="AA506" s="13">
        <f>IF(OR(ISERROR(FIND(DBCS(検索!C$7),DBCS(B506))),検索!C$7=""),0,1)</f>
        <v>0</v>
      </c>
      <c r="AB506" s="13">
        <f>IF(OR(ISERROR(FIND(DBCS(検索!D$7),DBCS(C506))),検索!D$7=""),0,1)</f>
        <v>0</v>
      </c>
      <c r="AC506" s="13">
        <f>IF(OR(ISERROR(FIND(検索!E$7,D506)),検索!E$7=""),0,1)</f>
        <v>0</v>
      </c>
      <c r="AD506" s="13">
        <f>IF(OR(ISERROR(FIND(検索!F$7,E506)),検索!F$7=""),0,1)</f>
        <v>0</v>
      </c>
      <c r="AE506" s="13">
        <f>IF(OR(ISERROR(FIND(検索!G$7,F506)),検索!G$7=""),0,1)</f>
        <v>0</v>
      </c>
      <c r="AF506" s="15">
        <f>IF(OR(検索!J$7="00000",AA506&amp;AB506&amp;AC506&amp;AD506&amp;AE506&lt;&gt;検索!J$7),0,1)</f>
        <v>0</v>
      </c>
      <c r="AG506" s="16">
        <f t="shared" si="45"/>
        <v>0</v>
      </c>
      <c r="AH506" s="13">
        <f>IF(検索!K$3=0,R506,S506)</f>
        <v>0</v>
      </c>
      <c r="AI506" s="13">
        <f>IF(検索!K$5=0,Y506,Z506)</f>
        <v>0</v>
      </c>
      <c r="AJ506" s="13">
        <f>IF(検索!K$7=0,AF506,AG506)</f>
        <v>0</v>
      </c>
      <c r="AK506" s="20">
        <f>IF(IF(検索!J$5="00000",AH506,IF(検索!K$4=0,AH506+AI506,AH506*AI506)*IF(AND(検索!K$6=1,検索!J$7&lt;&gt;"00000"),AJ506,1)+IF(AND(検索!K$6=0,検索!J$7&lt;&gt;"00000"),AJ506,0))&gt;0,MAX($AK$2:AK505)+1,0)</f>
        <v>0</v>
      </c>
    </row>
    <row r="507" spans="1:37" ht="12.6" customHeight="1" x14ac:dyDescent="0.15">
      <c r="A507" s="9">
        <v>5264</v>
      </c>
      <c r="B507" s="2" t="s">
        <v>1522</v>
      </c>
      <c r="C507" s="2" t="s">
        <v>1523</v>
      </c>
      <c r="D507" s="2" t="s">
        <v>1206</v>
      </c>
      <c r="E507" s="10" t="s">
        <v>2328</v>
      </c>
      <c r="F507" s="11" t="s">
        <v>2329</v>
      </c>
      <c r="G507" s="2">
        <v>506</v>
      </c>
      <c r="H507" s="153">
        <f t="shared" si="38"/>
        <v>50000</v>
      </c>
      <c r="J507" s="158">
        <f>IFERROR(INDEX(単価!D$3:G$16,MATCH(D507,単価!B$3:B$16,0),1+((I507&gt;29)+(I507&gt;59)+(I507&gt;89))*INDEX(単価!A:A,MATCH(D507,単価!B:B,0))),0)</f>
        <v>50000</v>
      </c>
      <c r="K507" s="153" t="str">
        <f>IFERROR(INDEX(単価!C:C,MATCH(D507,単価!B:B,0))&amp;IF(INDEX(単価!A:A,MATCH(D507,単価!B:B,0))=1,"（"&amp;INDEX(単価!D$2:G$2,1,1+(I507&gt;29)+(I507&gt;59)+(I507&gt;89))&amp;"）",""),D507)</f>
        <v>共同生活援助</v>
      </c>
      <c r="L507" s="2">
        <f t="shared" ca="1" si="39"/>
        <v>5162</v>
      </c>
      <c r="M507" s="14">
        <f>IF(OR(ISERROR(FIND(DBCS(検索!C$3),DBCS(B507))),検索!C$3=""),0,1)</f>
        <v>0</v>
      </c>
      <c r="N507" s="15">
        <f>IF(OR(ISERROR(FIND(DBCS(検索!D$3),DBCS(C507))),検索!D$3=""),0,1)</f>
        <v>0</v>
      </c>
      <c r="O507" s="15">
        <f>IF(OR(ISERROR(FIND(検索!E$3,D507)),検索!E$3=""),0,1)</f>
        <v>0</v>
      </c>
      <c r="P507" s="13">
        <f>IF(OR(ISERROR(FIND(検索!F$3,E507)),検索!F$3=""),0,1)</f>
        <v>0</v>
      </c>
      <c r="Q507" s="13">
        <f>IF(OR(ISERROR(FIND(検索!G$3,F507)),検索!G$3=""),0,1)</f>
        <v>0</v>
      </c>
      <c r="R507" s="13">
        <f>IF(OR(検索!J$3="00000",M507&amp;N507&amp;O507&amp;P507&amp;Q507&lt;&gt;検索!J$3),0,1)</f>
        <v>0</v>
      </c>
      <c r="S507" s="13">
        <f t="shared" si="43"/>
        <v>0</v>
      </c>
      <c r="T507" s="14">
        <f>IF(OR(ISERROR(FIND(DBCS(検索!C$5),DBCS(B507))),検索!C$5=""),0,1)</f>
        <v>0</v>
      </c>
      <c r="U507" s="15">
        <f>IF(OR(ISERROR(FIND(DBCS(検索!D$5),DBCS(C507))),検索!D$5=""),0,1)</f>
        <v>0</v>
      </c>
      <c r="V507" s="15">
        <f>IF(OR(ISERROR(FIND(検索!E$5,D507)),検索!E$5=""),0,1)</f>
        <v>0</v>
      </c>
      <c r="W507" s="15">
        <f>IF(OR(ISERROR(FIND(検索!F$5,E507)),検索!F$5=""),0,1)</f>
        <v>0</v>
      </c>
      <c r="X507" s="15">
        <f>IF(OR(ISERROR(FIND(検索!G$5,F507)),検索!G$5=""),0,1)</f>
        <v>0</v>
      </c>
      <c r="Y507" s="13">
        <f>IF(OR(検索!J$5="00000",T507&amp;U507&amp;V507&amp;W507&amp;X507&lt;&gt;検索!J$5),0,1)</f>
        <v>0</v>
      </c>
      <c r="Z507" s="16">
        <f t="shared" si="44"/>
        <v>0</v>
      </c>
      <c r="AA507" s="13">
        <f>IF(OR(ISERROR(FIND(DBCS(検索!C$7),DBCS(B507))),検索!C$7=""),0,1)</f>
        <v>0</v>
      </c>
      <c r="AB507" s="13">
        <f>IF(OR(ISERROR(FIND(DBCS(検索!D$7),DBCS(C507))),検索!D$7=""),0,1)</f>
        <v>0</v>
      </c>
      <c r="AC507" s="13">
        <f>IF(OR(ISERROR(FIND(検索!E$7,D507)),検索!E$7=""),0,1)</f>
        <v>0</v>
      </c>
      <c r="AD507" s="13">
        <f>IF(OR(ISERROR(FIND(検索!F$7,E507)),検索!F$7=""),0,1)</f>
        <v>0</v>
      </c>
      <c r="AE507" s="13">
        <f>IF(OR(ISERROR(FIND(検索!G$7,F507)),検索!G$7=""),0,1)</f>
        <v>0</v>
      </c>
      <c r="AF507" s="15">
        <f>IF(OR(検索!J$7="00000",AA507&amp;AB507&amp;AC507&amp;AD507&amp;AE507&lt;&gt;検索!J$7),0,1)</f>
        <v>0</v>
      </c>
      <c r="AG507" s="16">
        <f t="shared" si="45"/>
        <v>0</v>
      </c>
      <c r="AH507" s="13">
        <f>IF(検索!K$3=0,R507,S507)</f>
        <v>0</v>
      </c>
      <c r="AI507" s="13">
        <f>IF(検索!K$5=0,Y507,Z507)</f>
        <v>0</v>
      </c>
      <c r="AJ507" s="13">
        <f>IF(検索!K$7=0,AF507,AG507)</f>
        <v>0</v>
      </c>
      <c r="AK507" s="20">
        <f>IF(IF(検索!J$5="00000",AH507,IF(検索!K$4=0,AH507+AI507,AH507*AI507)*IF(AND(検索!K$6=1,検索!J$7&lt;&gt;"00000"),AJ507,1)+IF(AND(検索!K$6=0,検索!J$7&lt;&gt;"00000"),AJ507,0))&gt;0,MAX($AK$2:AK506)+1,0)</f>
        <v>0</v>
      </c>
    </row>
    <row r="508" spans="1:37" ht="12.6" customHeight="1" x14ac:dyDescent="0.15">
      <c r="A508" s="9">
        <v>5272</v>
      </c>
      <c r="B508" s="2" t="s">
        <v>1460</v>
      </c>
      <c r="C508" s="2" t="s">
        <v>1524</v>
      </c>
      <c r="D508" s="2" t="s">
        <v>1206</v>
      </c>
      <c r="E508" s="10" t="s">
        <v>149</v>
      </c>
      <c r="F508" s="11" t="s">
        <v>2323</v>
      </c>
      <c r="G508" s="2">
        <v>507</v>
      </c>
      <c r="H508" s="153">
        <f t="shared" si="38"/>
        <v>100000</v>
      </c>
      <c r="J508" s="158">
        <f>IFERROR(INDEX(単価!D$3:G$16,MATCH(D508,単価!B$3:B$16,0),1+((I508&gt;29)+(I508&gt;59)+(I508&gt;89))*INDEX(単価!A:A,MATCH(D508,単価!B:B,0))),0)</f>
        <v>50000</v>
      </c>
      <c r="K508" s="153" t="str">
        <f>IFERROR(INDEX(単価!C:C,MATCH(D508,単価!B:B,0))&amp;IF(INDEX(単価!A:A,MATCH(D508,単価!B:B,0))=1,"（"&amp;INDEX(単価!D$2:G$2,1,1+(I508&gt;29)+(I508&gt;59)+(I508&gt;89))&amp;"）",""),D508)</f>
        <v>共同生活援助</v>
      </c>
      <c r="L508" s="2">
        <f t="shared" ca="1" si="39"/>
        <v>5173</v>
      </c>
      <c r="M508" s="14">
        <f>IF(OR(ISERROR(FIND(DBCS(検索!C$3),DBCS(B508))),検索!C$3=""),0,1)</f>
        <v>0</v>
      </c>
      <c r="N508" s="15">
        <f>IF(OR(ISERROR(FIND(DBCS(検索!D$3),DBCS(C508))),検索!D$3=""),0,1)</f>
        <v>0</v>
      </c>
      <c r="O508" s="15">
        <f>IF(OR(ISERROR(FIND(検索!E$3,D508)),検索!E$3=""),0,1)</f>
        <v>0</v>
      </c>
      <c r="P508" s="13">
        <f>IF(OR(ISERROR(FIND(検索!F$3,E508)),検索!F$3=""),0,1)</f>
        <v>0</v>
      </c>
      <c r="Q508" s="13">
        <f>IF(OR(ISERROR(FIND(検索!G$3,F508)),検索!G$3=""),0,1)</f>
        <v>0</v>
      </c>
      <c r="R508" s="13">
        <f>IF(OR(検索!J$3="00000",M508&amp;N508&amp;O508&amp;P508&amp;Q508&lt;&gt;検索!J$3),0,1)</f>
        <v>0</v>
      </c>
      <c r="S508" s="13">
        <f t="shared" si="43"/>
        <v>0</v>
      </c>
      <c r="T508" s="14">
        <f>IF(OR(ISERROR(FIND(DBCS(検索!C$5),DBCS(B508))),検索!C$5=""),0,1)</f>
        <v>0</v>
      </c>
      <c r="U508" s="15">
        <f>IF(OR(ISERROR(FIND(DBCS(検索!D$5),DBCS(C508))),検索!D$5=""),0,1)</f>
        <v>0</v>
      </c>
      <c r="V508" s="15">
        <f>IF(OR(ISERROR(FIND(検索!E$5,D508)),検索!E$5=""),0,1)</f>
        <v>0</v>
      </c>
      <c r="W508" s="15">
        <f>IF(OR(ISERROR(FIND(検索!F$5,E508)),検索!F$5=""),0,1)</f>
        <v>0</v>
      </c>
      <c r="X508" s="15">
        <f>IF(OR(ISERROR(FIND(検索!G$5,F508)),検索!G$5=""),0,1)</f>
        <v>0</v>
      </c>
      <c r="Y508" s="13">
        <f>IF(OR(検索!J$5="00000",T508&amp;U508&amp;V508&amp;W508&amp;X508&lt;&gt;検索!J$5),0,1)</f>
        <v>0</v>
      </c>
      <c r="Z508" s="16">
        <f t="shared" si="44"/>
        <v>0</v>
      </c>
      <c r="AA508" s="13">
        <f>IF(OR(ISERROR(FIND(DBCS(検索!C$7),DBCS(B508))),検索!C$7=""),0,1)</f>
        <v>0</v>
      </c>
      <c r="AB508" s="13">
        <f>IF(OR(ISERROR(FIND(DBCS(検索!D$7),DBCS(C508))),検索!D$7=""),0,1)</f>
        <v>0</v>
      </c>
      <c r="AC508" s="13">
        <f>IF(OR(ISERROR(FIND(検索!E$7,D508)),検索!E$7=""),0,1)</f>
        <v>0</v>
      </c>
      <c r="AD508" s="13">
        <f>IF(OR(ISERROR(FIND(検索!F$7,E508)),検索!F$7=""),0,1)</f>
        <v>0</v>
      </c>
      <c r="AE508" s="13">
        <f>IF(OR(ISERROR(FIND(検索!G$7,F508)),検索!G$7=""),0,1)</f>
        <v>0</v>
      </c>
      <c r="AF508" s="15">
        <f>IF(OR(検索!J$7="00000",AA508&amp;AB508&amp;AC508&amp;AD508&amp;AE508&lt;&gt;検索!J$7),0,1)</f>
        <v>0</v>
      </c>
      <c r="AG508" s="16">
        <f t="shared" si="45"/>
        <v>0</v>
      </c>
      <c r="AH508" s="13">
        <f>IF(検索!K$3=0,R508,S508)</f>
        <v>0</v>
      </c>
      <c r="AI508" s="13">
        <f>IF(検索!K$5=0,Y508,Z508)</f>
        <v>0</v>
      </c>
      <c r="AJ508" s="13">
        <f>IF(検索!K$7=0,AF508,AG508)</f>
        <v>0</v>
      </c>
      <c r="AK508" s="20">
        <f>IF(IF(検索!J$5="00000",AH508,IF(検索!K$4=0,AH508+AI508,AH508*AI508)*IF(AND(検索!K$6=1,検索!J$7&lt;&gt;"00000"),AJ508,1)+IF(AND(検索!K$6=0,検索!J$7&lt;&gt;"00000"),AJ508,0))&gt;0,MAX($AK$2:AK507)+1,0)</f>
        <v>0</v>
      </c>
    </row>
    <row r="509" spans="1:37" ht="12.6" customHeight="1" x14ac:dyDescent="0.15">
      <c r="A509" s="9">
        <v>5283</v>
      </c>
      <c r="B509" s="2" t="s">
        <v>1008</v>
      </c>
      <c r="C509" s="2" t="s">
        <v>1525</v>
      </c>
      <c r="D509" s="2" t="s">
        <v>1206</v>
      </c>
      <c r="E509" s="10" t="s">
        <v>117</v>
      </c>
      <c r="F509" s="11" t="s">
        <v>2322</v>
      </c>
      <c r="G509" s="2">
        <v>508</v>
      </c>
      <c r="H509" s="153">
        <f t="shared" si="38"/>
        <v>1400000</v>
      </c>
      <c r="J509" s="158">
        <f>IFERROR(INDEX(単価!D$3:G$16,MATCH(D509,単価!B$3:B$16,0),1+((I509&gt;29)+(I509&gt;59)+(I509&gt;89))*INDEX(単価!A:A,MATCH(D509,単価!B:B,0))),0)</f>
        <v>50000</v>
      </c>
      <c r="K509" s="153" t="str">
        <f>IFERROR(INDEX(単価!C:C,MATCH(D509,単価!B:B,0))&amp;IF(INDEX(単価!A:A,MATCH(D509,単価!B:B,0))=1,"（"&amp;INDEX(単価!D$2:G$2,1,1+(I509&gt;29)+(I509&gt;59)+(I509&gt;89))&amp;"）",""),D509)</f>
        <v>共同生活援助</v>
      </c>
      <c r="L509" s="2">
        <f t="shared" ca="1" si="39"/>
        <v>5181</v>
      </c>
      <c r="M509" s="14">
        <f>IF(OR(ISERROR(FIND(DBCS(検索!C$3),DBCS(B509))),検索!C$3=""),0,1)</f>
        <v>0</v>
      </c>
      <c r="N509" s="15">
        <f>IF(OR(ISERROR(FIND(DBCS(検索!D$3),DBCS(C509))),検索!D$3=""),0,1)</f>
        <v>0</v>
      </c>
      <c r="O509" s="15">
        <f>IF(OR(ISERROR(FIND(検索!E$3,D509)),検索!E$3=""),0,1)</f>
        <v>0</v>
      </c>
      <c r="P509" s="13">
        <f>IF(OR(ISERROR(FIND(検索!F$3,E509)),検索!F$3=""),0,1)</f>
        <v>0</v>
      </c>
      <c r="Q509" s="13">
        <f>IF(OR(ISERROR(FIND(検索!G$3,F509)),検索!G$3=""),0,1)</f>
        <v>0</v>
      </c>
      <c r="R509" s="13">
        <f>IF(OR(検索!J$3="00000",M509&amp;N509&amp;O509&amp;P509&amp;Q509&lt;&gt;検索!J$3),0,1)</f>
        <v>0</v>
      </c>
      <c r="S509" s="13">
        <f t="shared" si="43"/>
        <v>0</v>
      </c>
      <c r="T509" s="14">
        <f>IF(OR(ISERROR(FIND(DBCS(検索!C$5),DBCS(B509))),検索!C$5=""),0,1)</f>
        <v>0</v>
      </c>
      <c r="U509" s="15">
        <f>IF(OR(ISERROR(FIND(DBCS(検索!D$5),DBCS(C509))),検索!D$5=""),0,1)</f>
        <v>0</v>
      </c>
      <c r="V509" s="15">
        <f>IF(OR(ISERROR(FIND(検索!E$5,D509)),検索!E$5=""),0,1)</f>
        <v>0</v>
      </c>
      <c r="W509" s="15">
        <f>IF(OR(ISERROR(FIND(検索!F$5,E509)),検索!F$5=""),0,1)</f>
        <v>0</v>
      </c>
      <c r="X509" s="15">
        <f>IF(OR(ISERROR(FIND(検索!G$5,F509)),検索!G$5=""),0,1)</f>
        <v>0</v>
      </c>
      <c r="Y509" s="13">
        <f>IF(OR(検索!J$5="00000",T509&amp;U509&amp;V509&amp;W509&amp;X509&lt;&gt;検索!J$5),0,1)</f>
        <v>0</v>
      </c>
      <c r="Z509" s="16">
        <f t="shared" si="44"/>
        <v>0</v>
      </c>
      <c r="AA509" s="13">
        <f>IF(OR(ISERROR(FIND(DBCS(検索!C$7),DBCS(B509))),検索!C$7=""),0,1)</f>
        <v>0</v>
      </c>
      <c r="AB509" s="13">
        <f>IF(OR(ISERROR(FIND(DBCS(検索!D$7),DBCS(C509))),検索!D$7=""),0,1)</f>
        <v>0</v>
      </c>
      <c r="AC509" s="13">
        <f>IF(OR(ISERROR(FIND(検索!E$7,D509)),検索!E$7=""),0,1)</f>
        <v>0</v>
      </c>
      <c r="AD509" s="13">
        <f>IF(OR(ISERROR(FIND(検索!F$7,E509)),検索!F$7=""),0,1)</f>
        <v>0</v>
      </c>
      <c r="AE509" s="13">
        <f>IF(OR(ISERROR(FIND(検索!G$7,F509)),検索!G$7=""),0,1)</f>
        <v>0</v>
      </c>
      <c r="AF509" s="15">
        <f>IF(OR(検索!J$7="00000",AA509&amp;AB509&amp;AC509&amp;AD509&amp;AE509&lt;&gt;検索!J$7),0,1)</f>
        <v>0</v>
      </c>
      <c r="AG509" s="16">
        <f t="shared" si="45"/>
        <v>0</v>
      </c>
      <c r="AH509" s="13">
        <f>IF(検索!K$3=0,R509,S509)</f>
        <v>0</v>
      </c>
      <c r="AI509" s="13">
        <f>IF(検索!K$5=0,Y509,Z509)</f>
        <v>0</v>
      </c>
      <c r="AJ509" s="13">
        <f>IF(検索!K$7=0,AF509,AG509)</f>
        <v>0</v>
      </c>
      <c r="AK509" s="20">
        <f>IF(IF(検索!J$5="00000",AH509,IF(検索!K$4=0,AH509+AI509,AH509*AI509)*IF(AND(検索!K$6=1,検索!J$7&lt;&gt;"00000"),AJ509,1)+IF(AND(検索!K$6=0,検索!J$7&lt;&gt;"00000"),AJ509,0))&gt;0,MAX($AK$2:AK508)+1,0)</f>
        <v>0</v>
      </c>
    </row>
    <row r="510" spans="1:37" ht="12.6" customHeight="1" x14ac:dyDescent="0.15">
      <c r="A510" s="9">
        <v>5298</v>
      </c>
      <c r="B510" s="2" t="s">
        <v>1008</v>
      </c>
      <c r="C510" s="2" t="s">
        <v>1526</v>
      </c>
      <c r="D510" s="2" t="s">
        <v>1206</v>
      </c>
      <c r="E510" s="10" t="s">
        <v>117</v>
      </c>
      <c r="F510" s="11" t="s">
        <v>2322</v>
      </c>
      <c r="G510" s="2">
        <v>509</v>
      </c>
      <c r="H510" s="153">
        <f t="shared" si="38"/>
        <v>1400000</v>
      </c>
      <c r="J510" s="158">
        <f>IFERROR(INDEX(単価!D$3:G$16,MATCH(D510,単価!B$3:B$16,0),1+((I510&gt;29)+(I510&gt;59)+(I510&gt;89))*INDEX(単価!A:A,MATCH(D510,単価!B:B,0))),0)</f>
        <v>50000</v>
      </c>
      <c r="K510" s="153" t="str">
        <f>IFERROR(INDEX(単価!C:C,MATCH(D510,単価!B:B,0))&amp;IF(INDEX(単価!A:A,MATCH(D510,単価!B:B,0))=1,"（"&amp;INDEX(単価!D$2:G$2,1,1+(I510&gt;29)+(I510&gt;59)+(I510&gt;89))&amp;"）",""),D510)</f>
        <v>共同生活援助</v>
      </c>
      <c r="L510" s="2">
        <f t="shared" ca="1" si="39"/>
        <v>5199</v>
      </c>
      <c r="M510" s="14">
        <f>IF(OR(ISERROR(FIND(DBCS(検索!C$3),DBCS(B510))),検索!C$3=""),0,1)</f>
        <v>0</v>
      </c>
      <c r="N510" s="15">
        <f>IF(OR(ISERROR(FIND(DBCS(検索!D$3),DBCS(C510))),検索!D$3=""),0,1)</f>
        <v>0</v>
      </c>
      <c r="O510" s="15">
        <f>IF(OR(ISERROR(FIND(検索!E$3,D510)),検索!E$3=""),0,1)</f>
        <v>0</v>
      </c>
      <c r="P510" s="13">
        <f>IF(OR(ISERROR(FIND(検索!F$3,E510)),検索!F$3=""),0,1)</f>
        <v>0</v>
      </c>
      <c r="Q510" s="13">
        <f>IF(OR(ISERROR(FIND(検索!G$3,F510)),検索!G$3=""),0,1)</f>
        <v>0</v>
      </c>
      <c r="R510" s="13">
        <f>IF(OR(検索!J$3="00000",M510&amp;N510&amp;O510&amp;P510&amp;Q510&lt;&gt;検索!J$3),0,1)</f>
        <v>0</v>
      </c>
      <c r="S510" s="13">
        <f t="shared" si="43"/>
        <v>0</v>
      </c>
      <c r="T510" s="14">
        <f>IF(OR(ISERROR(FIND(DBCS(検索!C$5),DBCS(B510))),検索!C$5=""),0,1)</f>
        <v>0</v>
      </c>
      <c r="U510" s="15">
        <f>IF(OR(ISERROR(FIND(DBCS(検索!D$5),DBCS(C510))),検索!D$5=""),0,1)</f>
        <v>0</v>
      </c>
      <c r="V510" s="15">
        <f>IF(OR(ISERROR(FIND(検索!E$5,D510)),検索!E$5=""),0,1)</f>
        <v>0</v>
      </c>
      <c r="W510" s="15">
        <f>IF(OR(ISERROR(FIND(検索!F$5,E510)),検索!F$5=""),0,1)</f>
        <v>0</v>
      </c>
      <c r="X510" s="15">
        <f>IF(OR(ISERROR(FIND(検索!G$5,F510)),検索!G$5=""),0,1)</f>
        <v>0</v>
      </c>
      <c r="Y510" s="13">
        <f>IF(OR(検索!J$5="00000",T510&amp;U510&amp;V510&amp;W510&amp;X510&lt;&gt;検索!J$5),0,1)</f>
        <v>0</v>
      </c>
      <c r="Z510" s="16">
        <f t="shared" si="44"/>
        <v>0</v>
      </c>
      <c r="AA510" s="13">
        <f>IF(OR(ISERROR(FIND(DBCS(検索!C$7),DBCS(B510))),検索!C$7=""),0,1)</f>
        <v>0</v>
      </c>
      <c r="AB510" s="13">
        <f>IF(OR(ISERROR(FIND(DBCS(検索!D$7),DBCS(C510))),検索!D$7=""),0,1)</f>
        <v>0</v>
      </c>
      <c r="AC510" s="13">
        <f>IF(OR(ISERROR(FIND(検索!E$7,D510)),検索!E$7=""),0,1)</f>
        <v>0</v>
      </c>
      <c r="AD510" s="13">
        <f>IF(OR(ISERROR(FIND(検索!F$7,E510)),検索!F$7=""),0,1)</f>
        <v>0</v>
      </c>
      <c r="AE510" s="13">
        <f>IF(OR(ISERROR(FIND(検索!G$7,F510)),検索!G$7=""),0,1)</f>
        <v>0</v>
      </c>
      <c r="AF510" s="15">
        <f>IF(OR(検索!J$7="00000",AA510&amp;AB510&amp;AC510&amp;AD510&amp;AE510&lt;&gt;検索!J$7),0,1)</f>
        <v>0</v>
      </c>
      <c r="AG510" s="16">
        <f t="shared" si="45"/>
        <v>0</v>
      </c>
      <c r="AH510" s="13">
        <f>IF(検索!K$3=0,R510,S510)</f>
        <v>0</v>
      </c>
      <c r="AI510" s="13">
        <f>IF(検索!K$5=0,Y510,Z510)</f>
        <v>0</v>
      </c>
      <c r="AJ510" s="13">
        <f>IF(検索!K$7=0,AF510,AG510)</f>
        <v>0</v>
      </c>
      <c r="AK510" s="20">
        <f>IF(IF(検索!J$5="00000",AH510,IF(検索!K$4=0,AH510+AI510,AH510*AI510)*IF(AND(検索!K$6=1,検索!J$7&lt;&gt;"00000"),AJ510,1)+IF(AND(検索!K$6=0,検索!J$7&lt;&gt;"00000"),AJ510,0))&gt;0,MAX($AK$2:AK509)+1,0)</f>
        <v>0</v>
      </c>
    </row>
    <row r="511" spans="1:37" ht="12.6" customHeight="1" x14ac:dyDescent="0.15">
      <c r="A511" s="9">
        <v>5308</v>
      </c>
      <c r="B511" s="2" t="s">
        <v>1008</v>
      </c>
      <c r="C511" s="2" t="s">
        <v>1527</v>
      </c>
      <c r="D511" s="2" t="s">
        <v>1206</v>
      </c>
      <c r="E511" s="10" t="s">
        <v>117</v>
      </c>
      <c r="F511" s="11" t="s">
        <v>2322</v>
      </c>
      <c r="G511" s="2">
        <v>510</v>
      </c>
      <c r="H511" s="153">
        <f t="shared" si="38"/>
        <v>1400000</v>
      </c>
      <c r="J511" s="158">
        <f>IFERROR(INDEX(単価!D$3:G$16,MATCH(D511,単価!B$3:B$16,0),1+((I511&gt;29)+(I511&gt;59)+(I511&gt;89))*INDEX(単価!A:A,MATCH(D511,単価!B:B,0))),0)</f>
        <v>50000</v>
      </c>
      <c r="K511" s="153" t="str">
        <f>IFERROR(INDEX(単価!C:C,MATCH(D511,単価!B:B,0))&amp;IF(INDEX(単価!A:A,MATCH(D511,単価!B:B,0))=1,"（"&amp;INDEX(単価!D$2:G$2,1,1+(I511&gt;29)+(I511&gt;59)+(I511&gt;89))&amp;"）",""),D511)</f>
        <v>共同生活援助</v>
      </c>
      <c r="L511" s="2">
        <f t="shared" ca="1" si="39"/>
        <v>5201</v>
      </c>
      <c r="M511" s="14">
        <f>IF(OR(ISERROR(FIND(DBCS(検索!C$3),DBCS(B511))),検索!C$3=""),0,1)</f>
        <v>0</v>
      </c>
      <c r="N511" s="15">
        <f>IF(OR(ISERROR(FIND(DBCS(検索!D$3),DBCS(C511))),検索!D$3=""),0,1)</f>
        <v>0</v>
      </c>
      <c r="O511" s="15">
        <f>IF(OR(ISERROR(FIND(検索!E$3,D511)),検索!E$3=""),0,1)</f>
        <v>0</v>
      </c>
      <c r="P511" s="13">
        <f>IF(OR(ISERROR(FIND(検索!F$3,E511)),検索!F$3=""),0,1)</f>
        <v>0</v>
      </c>
      <c r="Q511" s="13">
        <f>IF(OR(ISERROR(FIND(検索!G$3,F511)),検索!G$3=""),0,1)</f>
        <v>0</v>
      </c>
      <c r="R511" s="13">
        <f>IF(OR(検索!J$3="00000",M511&amp;N511&amp;O511&amp;P511&amp;Q511&lt;&gt;検索!J$3),0,1)</f>
        <v>0</v>
      </c>
      <c r="S511" s="13">
        <f t="shared" si="43"/>
        <v>0</v>
      </c>
      <c r="T511" s="14">
        <f>IF(OR(ISERROR(FIND(DBCS(検索!C$5),DBCS(B511))),検索!C$5=""),0,1)</f>
        <v>0</v>
      </c>
      <c r="U511" s="15">
        <f>IF(OR(ISERROR(FIND(DBCS(検索!D$5),DBCS(C511))),検索!D$5=""),0,1)</f>
        <v>0</v>
      </c>
      <c r="V511" s="15">
        <f>IF(OR(ISERROR(FIND(検索!E$5,D511)),検索!E$5=""),0,1)</f>
        <v>0</v>
      </c>
      <c r="W511" s="15">
        <f>IF(OR(ISERROR(FIND(検索!F$5,E511)),検索!F$5=""),0,1)</f>
        <v>0</v>
      </c>
      <c r="X511" s="15">
        <f>IF(OR(ISERROR(FIND(検索!G$5,F511)),検索!G$5=""),0,1)</f>
        <v>0</v>
      </c>
      <c r="Y511" s="13">
        <f>IF(OR(検索!J$5="00000",T511&amp;U511&amp;V511&amp;W511&amp;X511&lt;&gt;検索!J$5),0,1)</f>
        <v>0</v>
      </c>
      <c r="Z511" s="16">
        <f t="shared" si="44"/>
        <v>0</v>
      </c>
      <c r="AA511" s="13">
        <f>IF(OR(ISERROR(FIND(DBCS(検索!C$7),DBCS(B511))),検索!C$7=""),0,1)</f>
        <v>0</v>
      </c>
      <c r="AB511" s="13">
        <f>IF(OR(ISERROR(FIND(DBCS(検索!D$7),DBCS(C511))),検索!D$7=""),0,1)</f>
        <v>0</v>
      </c>
      <c r="AC511" s="13">
        <f>IF(OR(ISERROR(FIND(検索!E$7,D511)),検索!E$7=""),0,1)</f>
        <v>0</v>
      </c>
      <c r="AD511" s="13">
        <f>IF(OR(ISERROR(FIND(検索!F$7,E511)),検索!F$7=""),0,1)</f>
        <v>0</v>
      </c>
      <c r="AE511" s="13">
        <f>IF(OR(ISERROR(FIND(検索!G$7,F511)),検索!G$7=""),0,1)</f>
        <v>0</v>
      </c>
      <c r="AF511" s="15">
        <f>IF(OR(検索!J$7="00000",AA511&amp;AB511&amp;AC511&amp;AD511&amp;AE511&lt;&gt;検索!J$7),0,1)</f>
        <v>0</v>
      </c>
      <c r="AG511" s="16">
        <f t="shared" si="45"/>
        <v>0</v>
      </c>
      <c r="AH511" s="13">
        <f>IF(検索!K$3=0,R511,S511)</f>
        <v>0</v>
      </c>
      <c r="AI511" s="13">
        <f>IF(検索!K$5=0,Y511,Z511)</f>
        <v>0</v>
      </c>
      <c r="AJ511" s="13">
        <f>IF(検索!K$7=0,AF511,AG511)</f>
        <v>0</v>
      </c>
      <c r="AK511" s="20">
        <f>IF(IF(検索!J$5="00000",AH511,IF(検索!K$4=0,AH511+AI511,AH511*AI511)*IF(AND(検索!K$6=1,検索!J$7&lt;&gt;"00000"),AJ511,1)+IF(AND(検索!K$6=0,検索!J$7&lt;&gt;"00000"),AJ511,0))&gt;0,MAX($AK$2:AK510)+1,0)</f>
        <v>0</v>
      </c>
    </row>
    <row r="512" spans="1:37" ht="12.6" customHeight="1" x14ac:dyDescent="0.15">
      <c r="A512" s="9">
        <v>5318</v>
      </c>
      <c r="B512" s="2" t="s">
        <v>1008</v>
      </c>
      <c r="C512" s="2" t="s">
        <v>1528</v>
      </c>
      <c r="D512" s="2" t="s">
        <v>1206</v>
      </c>
      <c r="E512" s="10" t="s">
        <v>117</v>
      </c>
      <c r="F512" s="11" t="s">
        <v>2322</v>
      </c>
      <c r="G512" s="2">
        <v>511</v>
      </c>
      <c r="H512" s="153">
        <f t="shared" si="38"/>
        <v>1400000</v>
      </c>
      <c r="J512" s="158">
        <f>IFERROR(INDEX(単価!D$3:G$16,MATCH(D512,単価!B$3:B$16,0),1+((I512&gt;29)+(I512&gt;59)+(I512&gt;89))*INDEX(単価!A:A,MATCH(D512,単価!B:B,0))),0)</f>
        <v>50000</v>
      </c>
      <c r="K512" s="153" t="str">
        <f>IFERROR(INDEX(単価!C:C,MATCH(D512,単価!B:B,0))&amp;IF(INDEX(単価!A:A,MATCH(D512,単価!B:B,0))=1,"（"&amp;INDEX(単価!D$2:G$2,1,1+(I512&gt;29)+(I512&gt;59)+(I512&gt;89))&amp;"）",""),D512)</f>
        <v>共同生活援助</v>
      </c>
      <c r="L512" s="2">
        <f t="shared" ca="1" si="39"/>
        <v>5216</v>
      </c>
      <c r="M512" s="14">
        <f>IF(OR(ISERROR(FIND(DBCS(検索!C$3),DBCS(B512))),検索!C$3=""),0,1)</f>
        <v>0</v>
      </c>
      <c r="N512" s="15">
        <f>IF(OR(ISERROR(FIND(DBCS(検索!D$3),DBCS(C512))),検索!D$3=""),0,1)</f>
        <v>0</v>
      </c>
      <c r="O512" s="15">
        <f>IF(OR(ISERROR(FIND(検索!E$3,D512)),検索!E$3=""),0,1)</f>
        <v>0</v>
      </c>
      <c r="P512" s="13">
        <f>IF(OR(ISERROR(FIND(検索!F$3,E512)),検索!F$3=""),0,1)</f>
        <v>0</v>
      </c>
      <c r="Q512" s="13">
        <f>IF(OR(ISERROR(FIND(検索!G$3,F512)),検索!G$3=""),0,1)</f>
        <v>0</v>
      </c>
      <c r="R512" s="13">
        <f>IF(OR(検索!J$3="00000",M512&amp;N512&amp;O512&amp;P512&amp;Q512&lt;&gt;検索!J$3),0,1)</f>
        <v>0</v>
      </c>
      <c r="S512" s="13">
        <f t="shared" si="43"/>
        <v>0</v>
      </c>
      <c r="T512" s="14">
        <f>IF(OR(ISERROR(FIND(DBCS(検索!C$5),DBCS(B512))),検索!C$5=""),0,1)</f>
        <v>0</v>
      </c>
      <c r="U512" s="15">
        <f>IF(OR(ISERROR(FIND(DBCS(検索!D$5),DBCS(C512))),検索!D$5=""),0,1)</f>
        <v>0</v>
      </c>
      <c r="V512" s="15">
        <f>IF(OR(ISERROR(FIND(検索!E$5,D512)),検索!E$5=""),0,1)</f>
        <v>0</v>
      </c>
      <c r="W512" s="15">
        <f>IF(OR(ISERROR(FIND(検索!F$5,E512)),検索!F$5=""),0,1)</f>
        <v>0</v>
      </c>
      <c r="X512" s="15">
        <f>IF(OR(ISERROR(FIND(検索!G$5,F512)),検索!G$5=""),0,1)</f>
        <v>0</v>
      </c>
      <c r="Y512" s="13">
        <f>IF(OR(検索!J$5="00000",T512&amp;U512&amp;V512&amp;W512&amp;X512&lt;&gt;検索!J$5),0,1)</f>
        <v>0</v>
      </c>
      <c r="Z512" s="16">
        <f t="shared" si="44"/>
        <v>0</v>
      </c>
      <c r="AA512" s="13">
        <f>IF(OR(ISERROR(FIND(DBCS(検索!C$7),DBCS(B512))),検索!C$7=""),0,1)</f>
        <v>0</v>
      </c>
      <c r="AB512" s="13">
        <f>IF(OR(ISERROR(FIND(DBCS(検索!D$7),DBCS(C512))),検索!D$7=""),0,1)</f>
        <v>0</v>
      </c>
      <c r="AC512" s="13">
        <f>IF(OR(ISERROR(FIND(検索!E$7,D512)),検索!E$7=""),0,1)</f>
        <v>0</v>
      </c>
      <c r="AD512" s="13">
        <f>IF(OR(ISERROR(FIND(検索!F$7,E512)),検索!F$7=""),0,1)</f>
        <v>0</v>
      </c>
      <c r="AE512" s="13">
        <f>IF(OR(ISERROR(FIND(検索!G$7,F512)),検索!G$7=""),0,1)</f>
        <v>0</v>
      </c>
      <c r="AF512" s="15">
        <f>IF(OR(検索!J$7="00000",AA512&amp;AB512&amp;AC512&amp;AD512&amp;AE512&lt;&gt;検索!J$7),0,1)</f>
        <v>0</v>
      </c>
      <c r="AG512" s="16">
        <f t="shared" si="45"/>
        <v>0</v>
      </c>
      <c r="AH512" s="13">
        <f>IF(検索!K$3=0,R512,S512)</f>
        <v>0</v>
      </c>
      <c r="AI512" s="13">
        <f>IF(検索!K$5=0,Y512,Z512)</f>
        <v>0</v>
      </c>
      <c r="AJ512" s="13">
        <f>IF(検索!K$7=0,AF512,AG512)</f>
        <v>0</v>
      </c>
      <c r="AK512" s="20">
        <f>IF(IF(検索!J$5="00000",AH512,IF(検索!K$4=0,AH512+AI512,AH512*AI512)*IF(AND(検索!K$6=1,検索!J$7&lt;&gt;"00000"),AJ512,1)+IF(AND(検索!K$6=0,検索!J$7&lt;&gt;"00000"),AJ512,0))&gt;0,MAX($AK$2:AK511)+1,0)</f>
        <v>0</v>
      </c>
    </row>
    <row r="513" spans="1:37" ht="12.6" customHeight="1" x14ac:dyDescent="0.15">
      <c r="A513" s="9">
        <v>5329</v>
      </c>
      <c r="B513" s="2" t="s">
        <v>1008</v>
      </c>
      <c r="C513" s="2" t="s">
        <v>1529</v>
      </c>
      <c r="D513" s="2" t="s">
        <v>1206</v>
      </c>
      <c r="E513" s="10" t="s">
        <v>117</v>
      </c>
      <c r="F513" s="11" t="s">
        <v>2322</v>
      </c>
      <c r="G513" s="2">
        <v>512</v>
      </c>
      <c r="H513" s="153">
        <f t="shared" si="38"/>
        <v>1400000</v>
      </c>
      <c r="J513" s="158">
        <f>IFERROR(INDEX(単価!D$3:G$16,MATCH(D513,単価!B$3:B$16,0),1+((I513&gt;29)+(I513&gt;59)+(I513&gt;89))*INDEX(単価!A:A,MATCH(D513,単価!B:B,0))),0)</f>
        <v>50000</v>
      </c>
      <c r="K513" s="153" t="str">
        <f>IFERROR(INDEX(単価!C:C,MATCH(D513,単価!B:B,0))&amp;IF(INDEX(単価!A:A,MATCH(D513,単価!B:B,0))=1,"（"&amp;INDEX(単価!D$2:G$2,1,1+(I513&gt;29)+(I513&gt;59)+(I513&gt;89))&amp;"）",""),D513)</f>
        <v>共同生活援助</v>
      </c>
      <c r="L513" s="2">
        <f t="shared" ca="1" si="39"/>
        <v>5228</v>
      </c>
      <c r="M513" s="14">
        <f>IF(OR(ISERROR(FIND(DBCS(検索!C$3),DBCS(B513))),検索!C$3=""),0,1)</f>
        <v>0</v>
      </c>
      <c r="N513" s="15">
        <f>IF(OR(ISERROR(FIND(DBCS(検索!D$3),DBCS(C513))),検索!D$3=""),0,1)</f>
        <v>0</v>
      </c>
      <c r="O513" s="15">
        <f>IF(OR(ISERROR(FIND(検索!E$3,D513)),検索!E$3=""),0,1)</f>
        <v>0</v>
      </c>
      <c r="P513" s="13">
        <f>IF(OR(ISERROR(FIND(検索!F$3,E513)),検索!F$3=""),0,1)</f>
        <v>0</v>
      </c>
      <c r="Q513" s="13">
        <f>IF(OR(ISERROR(FIND(検索!G$3,F513)),検索!G$3=""),0,1)</f>
        <v>0</v>
      </c>
      <c r="R513" s="13">
        <f>IF(OR(検索!J$3="00000",M513&amp;N513&amp;O513&amp;P513&amp;Q513&lt;&gt;検索!J$3),0,1)</f>
        <v>0</v>
      </c>
      <c r="S513" s="13">
        <f t="shared" si="43"/>
        <v>0</v>
      </c>
      <c r="T513" s="14">
        <f>IF(OR(ISERROR(FIND(DBCS(検索!C$5),DBCS(B513))),検索!C$5=""),0,1)</f>
        <v>0</v>
      </c>
      <c r="U513" s="15">
        <f>IF(OR(ISERROR(FIND(DBCS(検索!D$5),DBCS(C513))),検索!D$5=""),0,1)</f>
        <v>0</v>
      </c>
      <c r="V513" s="15">
        <f>IF(OR(ISERROR(FIND(検索!E$5,D513)),検索!E$5=""),0,1)</f>
        <v>0</v>
      </c>
      <c r="W513" s="15">
        <f>IF(OR(ISERROR(FIND(検索!F$5,E513)),検索!F$5=""),0,1)</f>
        <v>0</v>
      </c>
      <c r="X513" s="15">
        <f>IF(OR(ISERROR(FIND(検索!G$5,F513)),検索!G$5=""),0,1)</f>
        <v>0</v>
      </c>
      <c r="Y513" s="13">
        <f>IF(OR(検索!J$5="00000",T513&amp;U513&amp;V513&amp;W513&amp;X513&lt;&gt;検索!J$5),0,1)</f>
        <v>0</v>
      </c>
      <c r="Z513" s="16">
        <f t="shared" si="44"/>
        <v>0</v>
      </c>
      <c r="AA513" s="13">
        <f>IF(OR(ISERROR(FIND(DBCS(検索!C$7),DBCS(B513))),検索!C$7=""),0,1)</f>
        <v>0</v>
      </c>
      <c r="AB513" s="13">
        <f>IF(OR(ISERROR(FIND(DBCS(検索!D$7),DBCS(C513))),検索!D$7=""),0,1)</f>
        <v>0</v>
      </c>
      <c r="AC513" s="13">
        <f>IF(OR(ISERROR(FIND(検索!E$7,D513)),検索!E$7=""),0,1)</f>
        <v>0</v>
      </c>
      <c r="AD513" s="13">
        <f>IF(OR(ISERROR(FIND(検索!F$7,E513)),検索!F$7=""),0,1)</f>
        <v>0</v>
      </c>
      <c r="AE513" s="13">
        <f>IF(OR(ISERROR(FIND(検索!G$7,F513)),検索!G$7=""),0,1)</f>
        <v>0</v>
      </c>
      <c r="AF513" s="15">
        <f>IF(OR(検索!J$7="00000",AA513&amp;AB513&amp;AC513&amp;AD513&amp;AE513&lt;&gt;検索!J$7),0,1)</f>
        <v>0</v>
      </c>
      <c r="AG513" s="16">
        <f t="shared" si="45"/>
        <v>0</v>
      </c>
      <c r="AH513" s="13">
        <f>IF(検索!K$3=0,R513,S513)</f>
        <v>0</v>
      </c>
      <c r="AI513" s="13">
        <f>IF(検索!K$5=0,Y513,Z513)</f>
        <v>0</v>
      </c>
      <c r="AJ513" s="13">
        <f>IF(検索!K$7=0,AF513,AG513)</f>
        <v>0</v>
      </c>
      <c r="AK513" s="20">
        <f>IF(IF(検索!J$5="00000",AH513,IF(検索!K$4=0,AH513+AI513,AH513*AI513)*IF(AND(検索!K$6=1,検索!J$7&lt;&gt;"00000"),AJ513,1)+IF(AND(検索!K$6=0,検索!J$7&lt;&gt;"00000"),AJ513,0))&gt;0,MAX($AK$2:AK512)+1,0)</f>
        <v>0</v>
      </c>
    </row>
    <row r="514" spans="1:37" ht="12.6" customHeight="1" x14ac:dyDescent="0.15">
      <c r="A514" s="9">
        <v>5335</v>
      </c>
      <c r="B514" s="2" t="s">
        <v>1008</v>
      </c>
      <c r="C514" s="2" t="s">
        <v>1530</v>
      </c>
      <c r="D514" s="2" t="s">
        <v>1206</v>
      </c>
      <c r="E514" s="10" t="s">
        <v>117</v>
      </c>
      <c r="F514" s="11" t="s">
        <v>2322</v>
      </c>
      <c r="G514" s="2">
        <v>513</v>
      </c>
      <c r="H514" s="153">
        <f t="shared" ref="H514:H577" si="46">SUMIF(B$2:B$1177,B514,J$2:J$1177)</f>
        <v>1400000</v>
      </c>
      <c r="J514" s="158">
        <f>IFERROR(INDEX(単価!D$3:G$16,MATCH(D514,単価!B$3:B$16,0),1+((I514&gt;29)+(I514&gt;59)+(I514&gt;89))*INDEX(単価!A:A,MATCH(D514,単価!B:B,0))),0)</f>
        <v>50000</v>
      </c>
      <c r="K514" s="153" t="str">
        <f>IFERROR(INDEX(単価!C:C,MATCH(D514,単価!B:B,0))&amp;IF(INDEX(単価!A:A,MATCH(D514,単価!B:B,0))=1,"（"&amp;INDEX(単価!D$2:G$2,1,1+(I514&gt;29)+(I514&gt;59)+(I514&gt;89))&amp;"）",""),D514)</f>
        <v>共同生活援助</v>
      </c>
      <c r="L514" s="2">
        <f t="shared" ca="1" si="39"/>
        <v>5238</v>
      </c>
      <c r="M514" s="14">
        <f>IF(OR(ISERROR(FIND(DBCS(検索!C$3),DBCS(B514))),検索!C$3=""),0,1)</f>
        <v>0</v>
      </c>
      <c r="N514" s="15">
        <f>IF(OR(ISERROR(FIND(DBCS(検索!D$3),DBCS(C514))),検索!D$3=""),0,1)</f>
        <v>0</v>
      </c>
      <c r="O514" s="15">
        <f>IF(OR(ISERROR(FIND(検索!E$3,D514)),検索!E$3=""),0,1)</f>
        <v>0</v>
      </c>
      <c r="P514" s="13">
        <f>IF(OR(ISERROR(FIND(検索!F$3,E514)),検索!F$3=""),0,1)</f>
        <v>0</v>
      </c>
      <c r="Q514" s="13">
        <f>IF(OR(ISERROR(FIND(検索!G$3,F514)),検索!G$3=""),0,1)</f>
        <v>0</v>
      </c>
      <c r="R514" s="13">
        <f>IF(OR(検索!J$3="00000",M514&amp;N514&amp;O514&amp;P514&amp;Q514&lt;&gt;検索!J$3),0,1)</f>
        <v>0</v>
      </c>
      <c r="S514" s="13">
        <f t="shared" si="43"/>
        <v>0</v>
      </c>
      <c r="T514" s="14">
        <f>IF(OR(ISERROR(FIND(DBCS(検索!C$5),DBCS(B514))),検索!C$5=""),0,1)</f>
        <v>0</v>
      </c>
      <c r="U514" s="15">
        <f>IF(OR(ISERROR(FIND(DBCS(検索!D$5),DBCS(C514))),検索!D$5=""),0,1)</f>
        <v>0</v>
      </c>
      <c r="V514" s="15">
        <f>IF(OR(ISERROR(FIND(検索!E$5,D514)),検索!E$5=""),0,1)</f>
        <v>0</v>
      </c>
      <c r="W514" s="15">
        <f>IF(OR(ISERROR(FIND(検索!F$5,E514)),検索!F$5=""),0,1)</f>
        <v>0</v>
      </c>
      <c r="X514" s="15">
        <f>IF(OR(ISERROR(FIND(検索!G$5,F514)),検索!G$5=""),0,1)</f>
        <v>0</v>
      </c>
      <c r="Y514" s="13">
        <f>IF(OR(検索!J$5="00000",T514&amp;U514&amp;V514&amp;W514&amp;X514&lt;&gt;検索!J$5),0,1)</f>
        <v>0</v>
      </c>
      <c r="Z514" s="16">
        <f t="shared" si="44"/>
        <v>0</v>
      </c>
      <c r="AA514" s="13">
        <f>IF(OR(ISERROR(FIND(DBCS(検索!C$7),DBCS(B514))),検索!C$7=""),0,1)</f>
        <v>0</v>
      </c>
      <c r="AB514" s="13">
        <f>IF(OR(ISERROR(FIND(DBCS(検索!D$7),DBCS(C514))),検索!D$7=""),0,1)</f>
        <v>0</v>
      </c>
      <c r="AC514" s="13">
        <f>IF(OR(ISERROR(FIND(検索!E$7,D514)),検索!E$7=""),0,1)</f>
        <v>0</v>
      </c>
      <c r="AD514" s="13">
        <f>IF(OR(ISERROR(FIND(検索!F$7,E514)),検索!F$7=""),0,1)</f>
        <v>0</v>
      </c>
      <c r="AE514" s="13">
        <f>IF(OR(ISERROR(FIND(検索!G$7,F514)),検索!G$7=""),0,1)</f>
        <v>0</v>
      </c>
      <c r="AF514" s="15">
        <f>IF(OR(検索!J$7="00000",AA514&amp;AB514&amp;AC514&amp;AD514&amp;AE514&lt;&gt;検索!J$7),0,1)</f>
        <v>0</v>
      </c>
      <c r="AG514" s="16">
        <f t="shared" si="45"/>
        <v>0</v>
      </c>
      <c r="AH514" s="13">
        <f>IF(検索!K$3=0,R514,S514)</f>
        <v>0</v>
      </c>
      <c r="AI514" s="13">
        <f>IF(検索!K$5=0,Y514,Z514)</f>
        <v>0</v>
      </c>
      <c r="AJ514" s="13">
        <f>IF(検索!K$7=0,AF514,AG514)</f>
        <v>0</v>
      </c>
      <c r="AK514" s="20">
        <f>IF(IF(検索!J$5="00000",AH514,IF(検索!K$4=0,AH514+AI514,AH514*AI514)*IF(AND(検索!K$6=1,検索!J$7&lt;&gt;"00000"),AJ514,1)+IF(AND(検索!K$6=0,検索!J$7&lt;&gt;"00000"),AJ514,0))&gt;0,MAX($AK$2:AK513)+1,0)</f>
        <v>0</v>
      </c>
    </row>
    <row r="515" spans="1:37" ht="12.6" customHeight="1" x14ac:dyDescent="0.15">
      <c r="A515" s="9">
        <v>5341</v>
      </c>
      <c r="B515" s="2" t="s">
        <v>1399</v>
      </c>
      <c r="C515" s="2" t="s">
        <v>1531</v>
      </c>
      <c r="D515" s="2" t="s">
        <v>1206</v>
      </c>
      <c r="E515" s="10" t="s">
        <v>563</v>
      </c>
      <c r="F515" s="11" t="s">
        <v>2303</v>
      </c>
      <c r="G515" s="2">
        <v>514</v>
      </c>
      <c r="H515" s="153">
        <f t="shared" si="46"/>
        <v>1350000</v>
      </c>
      <c r="J515" s="158">
        <f>IFERROR(INDEX(単価!D$3:G$16,MATCH(D515,単価!B$3:B$16,0),1+((I515&gt;29)+(I515&gt;59)+(I515&gt;89))*INDEX(単価!A:A,MATCH(D515,単価!B:B,0))),0)</f>
        <v>50000</v>
      </c>
      <c r="K515" s="153" t="str">
        <f>IFERROR(INDEX(単価!C:C,MATCH(D515,単価!B:B,0))&amp;IF(INDEX(単価!A:A,MATCH(D515,単価!B:B,0))=1,"（"&amp;INDEX(単価!D$2:G$2,1,1+(I515&gt;29)+(I515&gt;59)+(I515&gt;89))&amp;"）",""),D515)</f>
        <v>共同生活援助</v>
      </c>
      <c r="L515" s="2">
        <f t="shared" ref="L515:L578" ca="1" si="47">(G515+10)*10+INT(RAND()*10)</f>
        <v>5247</v>
      </c>
      <c r="M515" s="14">
        <f>IF(OR(ISERROR(FIND(DBCS(検索!C$3),DBCS(B515))),検索!C$3=""),0,1)</f>
        <v>0</v>
      </c>
      <c r="N515" s="15">
        <f>IF(OR(ISERROR(FIND(DBCS(検索!D$3),DBCS(C515))),検索!D$3=""),0,1)</f>
        <v>0</v>
      </c>
      <c r="O515" s="15">
        <f>IF(OR(ISERROR(FIND(検索!E$3,D515)),検索!E$3=""),0,1)</f>
        <v>0</v>
      </c>
      <c r="P515" s="13">
        <f>IF(OR(ISERROR(FIND(検索!F$3,E515)),検索!F$3=""),0,1)</f>
        <v>0</v>
      </c>
      <c r="Q515" s="13">
        <f>IF(OR(ISERROR(FIND(検索!G$3,F515)),検索!G$3=""),0,1)</f>
        <v>0</v>
      </c>
      <c r="R515" s="13">
        <f>IF(OR(検索!J$3="00000",M515&amp;N515&amp;O515&amp;P515&amp;Q515&lt;&gt;検索!J$3),0,1)</f>
        <v>0</v>
      </c>
      <c r="S515" s="13">
        <f t="shared" si="43"/>
        <v>0</v>
      </c>
      <c r="T515" s="14">
        <f>IF(OR(ISERROR(FIND(DBCS(検索!C$5),DBCS(B515))),検索!C$5=""),0,1)</f>
        <v>0</v>
      </c>
      <c r="U515" s="15">
        <f>IF(OR(ISERROR(FIND(DBCS(検索!D$5),DBCS(C515))),検索!D$5=""),0,1)</f>
        <v>0</v>
      </c>
      <c r="V515" s="15">
        <f>IF(OR(ISERROR(FIND(検索!E$5,D515)),検索!E$5=""),0,1)</f>
        <v>0</v>
      </c>
      <c r="W515" s="15">
        <f>IF(OR(ISERROR(FIND(検索!F$5,E515)),検索!F$5=""),0,1)</f>
        <v>0</v>
      </c>
      <c r="X515" s="15">
        <f>IF(OR(ISERROR(FIND(検索!G$5,F515)),検索!G$5=""),0,1)</f>
        <v>0</v>
      </c>
      <c r="Y515" s="13">
        <f>IF(OR(検索!J$5="00000",T515&amp;U515&amp;V515&amp;W515&amp;X515&lt;&gt;検索!J$5),0,1)</f>
        <v>0</v>
      </c>
      <c r="Z515" s="16">
        <f t="shared" si="44"/>
        <v>0</v>
      </c>
      <c r="AA515" s="13">
        <f>IF(OR(ISERROR(FIND(DBCS(検索!C$7),DBCS(B515))),検索!C$7=""),0,1)</f>
        <v>0</v>
      </c>
      <c r="AB515" s="13">
        <f>IF(OR(ISERROR(FIND(DBCS(検索!D$7),DBCS(C515))),検索!D$7=""),0,1)</f>
        <v>0</v>
      </c>
      <c r="AC515" s="13">
        <f>IF(OR(ISERROR(FIND(検索!E$7,D515)),検索!E$7=""),0,1)</f>
        <v>0</v>
      </c>
      <c r="AD515" s="13">
        <f>IF(OR(ISERROR(FIND(検索!F$7,E515)),検索!F$7=""),0,1)</f>
        <v>0</v>
      </c>
      <c r="AE515" s="13">
        <f>IF(OR(ISERROR(FIND(検索!G$7,F515)),検索!G$7=""),0,1)</f>
        <v>0</v>
      </c>
      <c r="AF515" s="15">
        <f>IF(OR(検索!J$7="00000",AA515&amp;AB515&amp;AC515&amp;AD515&amp;AE515&lt;&gt;検索!J$7),0,1)</f>
        <v>0</v>
      </c>
      <c r="AG515" s="16">
        <f t="shared" si="45"/>
        <v>0</v>
      </c>
      <c r="AH515" s="13">
        <f>IF(検索!K$3=0,R515,S515)</f>
        <v>0</v>
      </c>
      <c r="AI515" s="13">
        <f>IF(検索!K$5=0,Y515,Z515)</f>
        <v>0</v>
      </c>
      <c r="AJ515" s="13">
        <f>IF(検索!K$7=0,AF515,AG515)</f>
        <v>0</v>
      </c>
      <c r="AK515" s="20">
        <f>IF(IF(検索!J$5="00000",AH515,IF(検索!K$4=0,AH515+AI515,AH515*AI515)*IF(AND(検索!K$6=1,検索!J$7&lt;&gt;"00000"),AJ515,1)+IF(AND(検索!K$6=0,検索!J$7&lt;&gt;"00000"),AJ515,0))&gt;0,MAX($AK$2:AK514)+1,0)</f>
        <v>0</v>
      </c>
    </row>
    <row r="516" spans="1:37" ht="12.6" customHeight="1" x14ac:dyDescent="0.15">
      <c r="A516" s="9">
        <v>5352</v>
      </c>
      <c r="B516" s="2" t="s">
        <v>1008</v>
      </c>
      <c r="C516" s="2" t="s">
        <v>1532</v>
      </c>
      <c r="D516" s="2" t="s">
        <v>1206</v>
      </c>
      <c r="E516" s="10" t="s">
        <v>117</v>
      </c>
      <c r="F516" s="11" t="s">
        <v>2322</v>
      </c>
      <c r="G516" s="2">
        <v>515</v>
      </c>
      <c r="H516" s="153">
        <f t="shared" si="46"/>
        <v>1400000</v>
      </c>
      <c r="J516" s="158">
        <f>IFERROR(INDEX(単価!D$3:G$16,MATCH(D516,単価!B$3:B$16,0),1+((I516&gt;29)+(I516&gt;59)+(I516&gt;89))*INDEX(単価!A:A,MATCH(D516,単価!B:B,0))),0)</f>
        <v>50000</v>
      </c>
      <c r="K516" s="153" t="str">
        <f>IFERROR(INDEX(単価!C:C,MATCH(D516,単価!B:B,0))&amp;IF(INDEX(単価!A:A,MATCH(D516,単価!B:B,0))=1,"（"&amp;INDEX(単価!D$2:G$2,1,1+(I516&gt;29)+(I516&gt;59)+(I516&gt;89))&amp;"）",""),D516)</f>
        <v>共同生活援助</v>
      </c>
      <c r="L516" s="2">
        <f t="shared" ca="1" si="47"/>
        <v>5259</v>
      </c>
      <c r="M516" s="14">
        <f>IF(OR(ISERROR(FIND(DBCS(検索!C$3),DBCS(B516))),検索!C$3=""),0,1)</f>
        <v>0</v>
      </c>
      <c r="N516" s="15">
        <f>IF(OR(ISERROR(FIND(DBCS(検索!D$3),DBCS(C516))),検索!D$3=""),0,1)</f>
        <v>0</v>
      </c>
      <c r="O516" s="15">
        <f>IF(OR(ISERROR(FIND(検索!E$3,D516)),検索!E$3=""),0,1)</f>
        <v>0</v>
      </c>
      <c r="P516" s="13">
        <f>IF(OR(ISERROR(FIND(検索!F$3,E516)),検索!F$3=""),0,1)</f>
        <v>0</v>
      </c>
      <c r="Q516" s="13">
        <f>IF(OR(ISERROR(FIND(検索!G$3,F516)),検索!G$3=""),0,1)</f>
        <v>0</v>
      </c>
      <c r="R516" s="13">
        <f>IF(OR(検索!J$3="00000",M516&amp;N516&amp;O516&amp;P516&amp;Q516&lt;&gt;検索!J$3),0,1)</f>
        <v>0</v>
      </c>
      <c r="S516" s="13">
        <f t="shared" si="43"/>
        <v>0</v>
      </c>
      <c r="T516" s="14">
        <f>IF(OR(ISERROR(FIND(DBCS(検索!C$5),DBCS(B516))),検索!C$5=""),0,1)</f>
        <v>0</v>
      </c>
      <c r="U516" s="15">
        <f>IF(OR(ISERROR(FIND(DBCS(検索!D$5),DBCS(C516))),検索!D$5=""),0,1)</f>
        <v>0</v>
      </c>
      <c r="V516" s="15">
        <f>IF(OR(ISERROR(FIND(検索!E$5,D516)),検索!E$5=""),0,1)</f>
        <v>0</v>
      </c>
      <c r="W516" s="15">
        <f>IF(OR(ISERROR(FIND(検索!F$5,E516)),検索!F$5=""),0,1)</f>
        <v>0</v>
      </c>
      <c r="X516" s="15">
        <f>IF(OR(ISERROR(FIND(検索!G$5,F516)),検索!G$5=""),0,1)</f>
        <v>0</v>
      </c>
      <c r="Y516" s="13">
        <f>IF(OR(検索!J$5="00000",T516&amp;U516&amp;V516&amp;W516&amp;X516&lt;&gt;検索!J$5),0,1)</f>
        <v>0</v>
      </c>
      <c r="Z516" s="16">
        <f t="shared" si="44"/>
        <v>0</v>
      </c>
      <c r="AA516" s="13">
        <f>IF(OR(ISERROR(FIND(DBCS(検索!C$7),DBCS(B516))),検索!C$7=""),0,1)</f>
        <v>0</v>
      </c>
      <c r="AB516" s="13">
        <f>IF(OR(ISERROR(FIND(DBCS(検索!D$7),DBCS(C516))),検索!D$7=""),0,1)</f>
        <v>0</v>
      </c>
      <c r="AC516" s="13">
        <f>IF(OR(ISERROR(FIND(検索!E$7,D516)),検索!E$7=""),0,1)</f>
        <v>0</v>
      </c>
      <c r="AD516" s="13">
        <f>IF(OR(ISERROR(FIND(検索!F$7,E516)),検索!F$7=""),0,1)</f>
        <v>0</v>
      </c>
      <c r="AE516" s="13">
        <f>IF(OR(ISERROR(FIND(検索!G$7,F516)),検索!G$7=""),0,1)</f>
        <v>0</v>
      </c>
      <c r="AF516" s="15">
        <f>IF(OR(検索!J$7="00000",AA516&amp;AB516&amp;AC516&amp;AD516&amp;AE516&lt;&gt;検索!J$7),0,1)</f>
        <v>0</v>
      </c>
      <c r="AG516" s="16">
        <f t="shared" si="45"/>
        <v>0</v>
      </c>
      <c r="AH516" s="13">
        <f>IF(検索!K$3=0,R516,S516)</f>
        <v>0</v>
      </c>
      <c r="AI516" s="13">
        <f>IF(検索!K$5=0,Y516,Z516)</f>
        <v>0</v>
      </c>
      <c r="AJ516" s="13">
        <f>IF(検索!K$7=0,AF516,AG516)</f>
        <v>0</v>
      </c>
      <c r="AK516" s="20">
        <f>IF(IF(検索!J$5="00000",AH516,IF(検索!K$4=0,AH516+AI516,AH516*AI516)*IF(AND(検索!K$6=1,検索!J$7&lt;&gt;"00000"),AJ516,1)+IF(AND(検索!K$6=0,検索!J$7&lt;&gt;"00000"),AJ516,0))&gt;0,MAX($AK$2:AK515)+1,0)</f>
        <v>0</v>
      </c>
    </row>
    <row r="517" spans="1:37" ht="12.6" customHeight="1" x14ac:dyDescent="0.15">
      <c r="A517" s="9">
        <v>5361</v>
      </c>
      <c r="B517" s="2" t="s">
        <v>1008</v>
      </c>
      <c r="C517" s="2" t="s">
        <v>1533</v>
      </c>
      <c r="D517" s="2" t="s">
        <v>1206</v>
      </c>
      <c r="E517" s="10" t="s">
        <v>117</v>
      </c>
      <c r="F517" s="11" t="s">
        <v>2322</v>
      </c>
      <c r="G517" s="2">
        <v>516</v>
      </c>
      <c r="H517" s="153">
        <f t="shared" si="46"/>
        <v>1400000</v>
      </c>
      <c r="J517" s="158">
        <f>IFERROR(INDEX(単価!D$3:G$16,MATCH(D517,単価!B$3:B$16,0),1+((I517&gt;29)+(I517&gt;59)+(I517&gt;89))*INDEX(単価!A:A,MATCH(D517,単価!B:B,0))),0)</f>
        <v>50000</v>
      </c>
      <c r="K517" s="153" t="str">
        <f>IFERROR(INDEX(単価!C:C,MATCH(D517,単価!B:B,0))&amp;IF(INDEX(単価!A:A,MATCH(D517,単価!B:B,0))=1,"（"&amp;INDEX(単価!D$2:G$2,1,1+(I517&gt;29)+(I517&gt;59)+(I517&gt;89))&amp;"）",""),D517)</f>
        <v>共同生活援助</v>
      </c>
      <c r="L517" s="2">
        <f t="shared" ca="1" si="47"/>
        <v>5269</v>
      </c>
      <c r="M517" s="14">
        <f>IF(OR(ISERROR(FIND(DBCS(検索!C$3),DBCS(B517))),検索!C$3=""),0,1)</f>
        <v>0</v>
      </c>
      <c r="N517" s="15">
        <f>IF(OR(ISERROR(FIND(DBCS(検索!D$3),DBCS(C517))),検索!D$3=""),0,1)</f>
        <v>0</v>
      </c>
      <c r="O517" s="15">
        <f>IF(OR(ISERROR(FIND(検索!E$3,D517)),検索!E$3=""),0,1)</f>
        <v>0</v>
      </c>
      <c r="P517" s="13">
        <f>IF(OR(ISERROR(FIND(検索!F$3,E517)),検索!F$3=""),0,1)</f>
        <v>0</v>
      </c>
      <c r="Q517" s="13">
        <f>IF(OR(ISERROR(FIND(検索!G$3,F517)),検索!G$3=""),0,1)</f>
        <v>0</v>
      </c>
      <c r="R517" s="13">
        <f>IF(OR(検索!J$3="00000",M517&amp;N517&amp;O517&amp;P517&amp;Q517&lt;&gt;検索!J$3),0,1)</f>
        <v>0</v>
      </c>
      <c r="S517" s="13">
        <f t="shared" si="43"/>
        <v>0</v>
      </c>
      <c r="T517" s="14">
        <f>IF(OR(ISERROR(FIND(DBCS(検索!C$5),DBCS(B517))),検索!C$5=""),0,1)</f>
        <v>0</v>
      </c>
      <c r="U517" s="15">
        <f>IF(OR(ISERROR(FIND(DBCS(検索!D$5),DBCS(C517))),検索!D$5=""),0,1)</f>
        <v>0</v>
      </c>
      <c r="V517" s="15">
        <f>IF(OR(ISERROR(FIND(検索!E$5,D517)),検索!E$5=""),0,1)</f>
        <v>0</v>
      </c>
      <c r="W517" s="15">
        <f>IF(OR(ISERROR(FIND(検索!F$5,E517)),検索!F$5=""),0,1)</f>
        <v>0</v>
      </c>
      <c r="X517" s="15">
        <f>IF(OR(ISERROR(FIND(検索!G$5,F517)),検索!G$5=""),0,1)</f>
        <v>0</v>
      </c>
      <c r="Y517" s="13">
        <f>IF(OR(検索!J$5="00000",T517&amp;U517&amp;V517&amp;W517&amp;X517&lt;&gt;検索!J$5),0,1)</f>
        <v>0</v>
      </c>
      <c r="Z517" s="16">
        <f t="shared" si="44"/>
        <v>0</v>
      </c>
      <c r="AA517" s="13">
        <f>IF(OR(ISERROR(FIND(DBCS(検索!C$7),DBCS(B517))),検索!C$7=""),0,1)</f>
        <v>0</v>
      </c>
      <c r="AB517" s="13">
        <f>IF(OR(ISERROR(FIND(DBCS(検索!D$7),DBCS(C517))),検索!D$7=""),0,1)</f>
        <v>0</v>
      </c>
      <c r="AC517" s="13">
        <f>IF(OR(ISERROR(FIND(検索!E$7,D517)),検索!E$7=""),0,1)</f>
        <v>0</v>
      </c>
      <c r="AD517" s="13">
        <f>IF(OR(ISERROR(FIND(検索!F$7,E517)),検索!F$7=""),0,1)</f>
        <v>0</v>
      </c>
      <c r="AE517" s="13">
        <f>IF(OR(ISERROR(FIND(検索!G$7,F517)),検索!G$7=""),0,1)</f>
        <v>0</v>
      </c>
      <c r="AF517" s="15">
        <f>IF(OR(検索!J$7="00000",AA517&amp;AB517&amp;AC517&amp;AD517&amp;AE517&lt;&gt;検索!J$7),0,1)</f>
        <v>0</v>
      </c>
      <c r="AG517" s="16">
        <f t="shared" si="45"/>
        <v>0</v>
      </c>
      <c r="AH517" s="13">
        <f>IF(検索!K$3=0,R517,S517)</f>
        <v>0</v>
      </c>
      <c r="AI517" s="13">
        <f>IF(検索!K$5=0,Y517,Z517)</f>
        <v>0</v>
      </c>
      <c r="AJ517" s="13">
        <f>IF(検索!K$7=0,AF517,AG517)</f>
        <v>0</v>
      </c>
      <c r="AK517" s="20">
        <f>IF(IF(検索!J$5="00000",AH517,IF(検索!K$4=0,AH517+AI517,AH517*AI517)*IF(AND(検索!K$6=1,検索!J$7&lt;&gt;"00000"),AJ517,1)+IF(AND(検索!K$6=0,検索!J$7&lt;&gt;"00000"),AJ517,0))&gt;0,MAX($AK$2:AK516)+1,0)</f>
        <v>0</v>
      </c>
    </row>
    <row r="518" spans="1:37" ht="12.6" customHeight="1" x14ac:dyDescent="0.15">
      <c r="A518" s="9">
        <v>5371</v>
      </c>
      <c r="B518" s="2" t="s">
        <v>1008</v>
      </c>
      <c r="C518" s="2" t="s">
        <v>1534</v>
      </c>
      <c r="D518" s="2" t="s">
        <v>1206</v>
      </c>
      <c r="E518" s="10" t="s">
        <v>117</v>
      </c>
      <c r="F518" s="11" t="s">
        <v>2322</v>
      </c>
      <c r="G518" s="2">
        <v>517</v>
      </c>
      <c r="H518" s="153">
        <f t="shared" si="46"/>
        <v>1400000</v>
      </c>
      <c r="J518" s="158">
        <f>IFERROR(INDEX(単価!D$3:G$16,MATCH(D518,単価!B$3:B$16,0),1+((I518&gt;29)+(I518&gt;59)+(I518&gt;89))*INDEX(単価!A:A,MATCH(D518,単価!B:B,0))),0)</f>
        <v>50000</v>
      </c>
      <c r="K518" s="153" t="str">
        <f>IFERROR(INDEX(単価!C:C,MATCH(D518,単価!B:B,0))&amp;IF(INDEX(単価!A:A,MATCH(D518,単価!B:B,0))=1,"（"&amp;INDEX(単価!D$2:G$2,1,1+(I518&gt;29)+(I518&gt;59)+(I518&gt;89))&amp;"）",""),D518)</f>
        <v>共同生活援助</v>
      </c>
      <c r="L518" s="2">
        <f t="shared" ca="1" si="47"/>
        <v>5279</v>
      </c>
      <c r="M518" s="14">
        <f>IF(OR(ISERROR(FIND(DBCS(検索!C$3),DBCS(B518))),検索!C$3=""),0,1)</f>
        <v>0</v>
      </c>
      <c r="N518" s="15">
        <f>IF(OR(ISERROR(FIND(DBCS(検索!D$3),DBCS(C518))),検索!D$3=""),0,1)</f>
        <v>0</v>
      </c>
      <c r="O518" s="15">
        <f>IF(OR(ISERROR(FIND(検索!E$3,D518)),検索!E$3=""),0,1)</f>
        <v>0</v>
      </c>
      <c r="P518" s="13">
        <f>IF(OR(ISERROR(FIND(検索!F$3,E518)),検索!F$3=""),0,1)</f>
        <v>0</v>
      </c>
      <c r="Q518" s="13">
        <f>IF(OR(ISERROR(FIND(検索!G$3,F518)),検索!G$3=""),0,1)</f>
        <v>0</v>
      </c>
      <c r="R518" s="13">
        <f>IF(OR(検索!J$3="00000",M518&amp;N518&amp;O518&amp;P518&amp;Q518&lt;&gt;検索!J$3),0,1)</f>
        <v>0</v>
      </c>
      <c r="S518" s="13">
        <f t="shared" si="43"/>
        <v>0</v>
      </c>
      <c r="T518" s="14">
        <f>IF(OR(ISERROR(FIND(DBCS(検索!C$5),DBCS(B518))),検索!C$5=""),0,1)</f>
        <v>0</v>
      </c>
      <c r="U518" s="15">
        <f>IF(OR(ISERROR(FIND(DBCS(検索!D$5),DBCS(C518))),検索!D$5=""),0,1)</f>
        <v>0</v>
      </c>
      <c r="V518" s="15">
        <f>IF(OR(ISERROR(FIND(検索!E$5,D518)),検索!E$5=""),0,1)</f>
        <v>0</v>
      </c>
      <c r="W518" s="15">
        <f>IF(OR(ISERROR(FIND(検索!F$5,E518)),検索!F$5=""),0,1)</f>
        <v>0</v>
      </c>
      <c r="X518" s="15">
        <f>IF(OR(ISERROR(FIND(検索!G$5,F518)),検索!G$5=""),0,1)</f>
        <v>0</v>
      </c>
      <c r="Y518" s="13">
        <f>IF(OR(検索!J$5="00000",T518&amp;U518&amp;V518&amp;W518&amp;X518&lt;&gt;検索!J$5),0,1)</f>
        <v>0</v>
      </c>
      <c r="Z518" s="16">
        <f t="shared" si="44"/>
        <v>0</v>
      </c>
      <c r="AA518" s="13">
        <f>IF(OR(ISERROR(FIND(DBCS(検索!C$7),DBCS(B518))),検索!C$7=""),0,1)</f>
        <v>0</v>
      </c>
      <c r="AB518" s="13">
        <f>IF(OR(ISERROR(FIND(DBCS(検索!D$7),DBCS(C518))),検索!D$7=""),0,1)</f>
        <v>0</v>
      </c>
      <c r="AC518" s="13">
        <f>IF(OR(ISERROR(FIND(検索!E$7,D518)),検索!E$7=""),0,1)</f>
        <v>0</v>
      </c>
      <c r="AD518" s="13">
        <f>IF(OR(ISERROR(FIND(検索!F$7,E518)),検索!F$7=""),0,1)</f>
        <v>0</v>
      </c>
      <c r="AE518" s="13">
        <f>IF(OR(ISERROR(FIND(検索!G$7,F518)),検索!G$7=""),0,1)</f>
        <v>0</v>
      </c>
      <c r="AF518" s="15">
        <f>IF(OR(検索!J$7="00000",AA518&amp;AB518&amp;AC518&amp;AD518&amp;AE518&lt;&gt;検索!J$7),0,1)</f>
        <v>0</v>
      </c>
      <c r="AG518" s="16">
        <f t="shared" si="45"/>
        <v>0</v>
      </c>
      <c r="AH518" s="13">
        <f>IF(検索!K$3=0,R518,S518)</f>
        <v>0</v>
      </c>
      <c r="AI518" s="13">
        <f>IF(検索!K$5=0,Y518,Z518)</f>
        <v>0</v>
      </c>
      <c r="AJ518" s="13">
        <f>IF(検索!K$7=0,AF518,AG518)</f>
        <v>0</v>
      </c>
      <c r="AK518" s="20">
        <f>IF(IF(検索!J$5="00000",AH518,IF(検索!K$4=0,AH518+AI518,AH518*AI518)*IF(AND(検索!K$6=1,検索!J$7&lt;&gt;"00000"),AJ518,1)+IF(AND(検索!K$6=0,検索!J$7&lt;&gt;"00000"),AJ518,0))&gt;0,MAX($AK$2:AK517)+1,0)</f>
        <v>0</v>
      </c>
    </row>
    <row r="519" spans="1:37" ht="12.6" customHeight="1" x14ac:dyDescent="0.15">
      <c r="A519" s="9">
        <v>5388</v>
      </c>
      <c r="B519" s="2" t="s">
        <v>1535</v>
      </c>
      <c r="C519" s="2" t="s">
        <v>1536</v>
      </c>
      <c r="D519" s="2" t="s">
        <v>674</v>
      </c>
      <c r="E519" s="10" t="s">
        <v>163</v>
      </c>
      <c r="F519" s="11" t="s">
        <v>1537</v>
      </c>
      <c r="G519" s="2">
        <v>518</v>
      </c>
      <c r="H519" s="153">
        <f t="shared" si="46"/>
        <v>50000</v>
      </c>
      <c r="J519" s="158">
        <f>IFERROR(INDEX(単価!D$3:G$16,MATCH(D519,単価!B$3:B$16,0),1+((I519&gt;29)+(I519&gt;59)+(I519&gt;89))*INDEX(単価!A:A,MATCH(D519,単価!B:B,0))),0)</f>
        <v>50000</v>
      </c>
      <c r="K519" s="153" t="str">
        <f>IFERROR(INDEX(単価!C:C,MATCH(D519,単価!B:B,0))&amp;IF(INDEX(単価!A:A,MATCH(D519,単価!B:B,0))=1,"（"&amp;INDEX(単価!D$2:G$2,1,1+(I519&gt;29)+(I519&gt;59)+(I519&gt;89))&amp;"）",""),D519)</f>
        <v>計画相談支援</v>
      </c>
      <c r="L519" s="2">
        <f t="shared" ca="1" si="47"/>
        <v>5284</v>
      </c>
      <c r="M519" s="14">
        <f>IF(OR(ISERROR(FIND(DBCS(検索!C$3),DBCS(B519))),検索!C$3=""),0,1)</f>
        <v>0</v>
      </c>
      <c r="N519" s="15">
        <f>IF(OR(ISERROR(FIND(DBCS(検索!D$3),DBCS(C519))),検索!D$3=""),0,1)</f>
        <v>0</v>
      </c>
      <c r="O519" s="15">
        <f>IF(OR(ISERROR(FIND(検索!E$3,D519)),検索!E$3=""),0,1)</f>
        <v>0</v>
      </c>
      <c r="P519" s="13">
        <f>IF(OR(ISERROR(FIND(検索!F$3,E519)),検索!F$3=""),0,1)</f>
        <v>0</v>
      </c>
      <c r="Q519" s="13">
        <f>IF(OR(ISERROR(FIND(検索!G$3,F519)),検索!G$3=""),0,1)</f>
        <v>0</v>
      </c>
      <c r="R519" s="13">
        <f>IF(OR(検索!J$3="00000",M519&amp;N519&amp;O519&amp;P519&amp;Q519&lt;&gt;検索!J$3),0,1)</f>
        <v>0</v>
      </c>
      <c r="S519" s="13">
        <f t="shared" si="43"/>
        <v>0</v>
      </c>
      <c r="T519" s="14">
        <f>IF(OR(ISERROR(FIND(DBCS(検索!C$5),DBCS(B519))),検索!C$5=""),0,1)</f>
        <v>0</v>
      </c>
      <c r="U519" s="15">
        <f>IF(OR(ISERROR(FIND(DBCS(検索!D$5),DBCS(C519))),検索!D$5=""),0,1)</f>
        <v>0</v>
      </c>
      <c r="V519" s="15">
        <f>IF(OR(ISERROR(FIND(検索!E$5,D519)),検索!E$5=""),0,1)</f>
        <v>0</v>
      </c>
      <c r="W519" s="15">
        <f>IF(OR(ISERROR(FIND(検索!F$5,E519)),検索!F$5=""),0,1)</f>
        <v>0</v>
      </c>
      <c r="X519" s="15">
        <f>IF(OR(ISERROR(FIND(検索!G$5,F519)),検索!G$5=""),0,1)</f>
        <v>0</v>
      </c>
      <c r="Y519" s="13">
        <f>IF(OR(検索!J$5="00000",T519&amp;U519&amp;V519&amp;W519&amp;X519&lt;&gt;検索!J$5),0,1)</f>
        <v>0</v>
      </c>
      <c r="Z519" s="16">
        <f t="shared" si="44"/>
        <v>0</v>
      </c>
      <c r="AA519" s="13">
        <f>IF(OR(ISERROR(FIND(DBCS(検索!C$7),DBCS(B519))),検索!C$7=""),0,1)</f>
        <v>0</v>
      </c>
      <c r="AB519" s="13">
        <f>IF(OR(ISERROR(FIND(DBCS(検索!D$7),DBCS(C519))),検索!D$7=""),0,1)</f>
        <v>0</v>
      </c>
      <c r="AC519" s="13">
        <f>IF(OR(ISERROR(FIND(検索!E$7,D519)),検索!E$7=""),0,1)</f>
        <v>0</v>
      </c>
      <c r="AD519" s="13">
        <f>IF(OR(ISERROR(FIND(検索!F$7,E519)),検索!F$7=""),0,1)</f>
        <v>0</v>
      </c>
      <c r="AE519" s="13">
        <f>IF(OR(ISERROR(FIND(検索!G$7,F519)),検索!G$7=""),0,1)</f>
        <v>0</v>
      </c>
      <c r="AF519" s="15">
        <f>IF(OR(検索!J$7="00000",AA519&amp;AB519&amp;AC519&amp;AD519&amp;AE519&lt;&gt;検索!J$7),0,1)</f>
        <v>0</v>
      </c>
      <c r="AG519" s="16">
        <f t="shared" si="45"/>
        <v>0</v>
      </c>
      <c r="AH519" s="13">
        <f>IF(検索!K$3=0,R519,S519)</f>
        <v>0</v>
      </c>
      <c r="AI519" s="13">
        <f>IF(検索!K$5=0,Y519,Z519)</f>
        <v>0</v>
      </c>
      <c r="AJ519" s="13">
        <f>IF(検索!K$7=0,AF519,AG519)</f>
        <v>0</v>
      </c>
      <c r="AK519" s="20">
        <f>IF(IF(検索!J$5="00000",AH519,IF(検索!K$4=0,AH519+AI519,AH519*AI519)*IF(AND(検索!K$6=1,検索!J$7&lt;&gt;"00000"),AJ519,1)+IF(AND(検索!K$6=0,検索!J$7&lt;&gt;"00000"),AJ519,0))&gt;0,MAX($AK$2:AK518)+1,0)</f>
        <v>0</v>
      </c>
    </row>
    <row r="520" spans="1:37" ht="12.6" customHeight="1" x14ac:dyDescent="0.15">
      <c r="A520" s="9">
        <v>5396</v>
      </c>
      <c r="B520" s="2" t="s">
        <v>1538</v>
      </c>
      <c r="C520" s="2" t="s">
        <v>1539</v>
      </c>
      <c r="D520" s="2" t="s">
        <v>674</v>
      </c>
      <c r="E520" s="10" t="s">
        <v>148</v>
      </c>
      <c r="F520" s="11" t="s">
        <v>1540</v>
      </c>
      <c r="G520" s="2">
        <v>519</v>
      </c>
      <c r="H520" s="153">
        <f t="shared" si="46"/>
        <v>50000</v>
      </c>
      <c r="J520" s="158">
        <f>IFERROR(INDEX(単価!D$3:G$16,MATCH(D520,単価!B$3:B$16,0),1+((I520&gt;29)+(I520&gt;59)+(I520&gt;89))*INDEX(単価!A:A,MATCH(D520,単価!B:B,0))),0)</f>
        <v>50000</v>
      </c>
      <c r="K520" s="153" t="str">
        <f>IFERROR(INDEX(単価!C:C,MATCH(D520,単価!B:B,0))&amp;IF(INDEX(単価!A:A,MATCH(D520,単価!B:B,0))=1,"（"&amp;INDEX(単価!D$2:G$2,1,1+(I520&gt;29)+(I520&gt;59)+(I520&gt;89))&amp;"）",""),D520)</f>
        <v>計画相談支援</v>
      </c>
      <c r="L520" s="2">
        <f t="shared" ca="1" si="47"/>
        <v>5299</v>
      </c>
      <c r="M520" s="14">
        <f>IF(OR(ISERROR(FIND(DBCS(検索!C$3),DBCS(B520))),検索!C$3=""),0,1)</f>
        <v>0</v>
      </c>
      <c r="N520" s="15">
        <f>IF(OR(ISERROR(FIND(DBCS(検索!D$3),DBCS(C520))),検索!D$3=""),0,1)</f>
        <v>0</v>
      </c>
      <c r="O520" s="15">
        <f>IF(OR(ISERROR(FIND(検索!E$3,D520)),検索!E$3=""),0,1)</f>
        <v>0</v>
      </c>
      <c r="P520" s="13">
        <f>IF(OR(ISERROR(FIND(検索!F$3,E520)),検索!F$3=""),0,1)</f>
        <v>0</v>
      </c>
      <c r="Q520" s="13">
        <f>IF(OR(ISERROR(FIND(検索!G$3,F520)),検索!G$3=""),0,1)</f>
        <v>0</v>
      </c>
      <c r="R520" s="13">
        <f>IF(OR(検索!J$3="00000",M520&amp;N520&amp;O520&amp;P520&amp;Q520&lt;&gt;検索!J$3),0,1)</f>
        <v>0</v>
      </c>
      <c r="S520" s="13">
        <f t="shared" si="43"/>
        <v>0</v>
      </c>
      <c r="T520" s="14">
        <f>IF(OR(ISERROR(FIND(DBCS(検索!C$5),DBCS(B520))),検索!C$5=""),0,1)</f>
        <v>0</v>
      </c>
      <c r="U520" s="15">
        <f>IF(OR(ISERROR(FIND(DBCS(検索!D$5),DBCS(C520))),検索!D$5=""),0,1)</f>
        <v>0</v>
      </c>
      <c r="V520" s="15">
        <f>IF(OR(ISERROR(FIND(検索!E$5,D520)),検索!E$5=""),0,1)</f>
        <v>0</v>
      </c>
      <c r="W520" s="15">
        <f>IF(OR(ISERROR(FIND(検索!F$5,E520)),検索!F$5=""),0,1)</f>
        <v>0</v>
      </c>
      <c r="X520" s="15">
        <f>IF(OR(ISERROR(FIND(検索!G$5,F520)),検索!G$5=""),0,1)</f>
        <v>0</v>
      </c>
      <c r="Y520" s="13">
        <f>IF(OR(検索!J$5="00000",T520&amp;U520&amp;V520&amp;W520&amp;X520&lt;&gt;検索!J$5),0,1)</f>
        <v>0</v>
      </c>
      <c r="Z520" s="16">
        <f t="shared" si="44"/>
        <v>0</v>
      </c>
      <c r="AA520" s="13">
        <f>IF(OR(ISERROR(FIND(DBCS(検索!C$7),DBCS(B520))),検索!C$7=""),0,1)</f>
        <v>0</v>
      </c>
      <c r="AB520" s="13">
        <f>IF(OR(ISERROR(FIND(DBCS(検索!D$7),DBCS(C520))),検索!D$7=""),0,1)</f>
        <v>0</v>
      </c>
      <c r="AC520" s="13">
        <f>IF(OR(ISERROR(FIND(検索!E$7,D520)),検索!E$7=""),0,1)</f>
        <v>0</v>
      </c>
      <c r="AD520" s="13">
        <f>IF(OR(ISERROR(FIND(検索!F$7,E520)),検索!F$7=""),0,1)</f>
        <v>0</v>
      </c>
      <c r="AE520" s="13">
        <f>IF(OR(ISERROR(FIND(検索!G$7,F520)),検索!G$7=""),0,1)</f>
        <v>0</v>
      </c>
      <c r="AF520" s="15">
        <f>IF(OR(検索!J$7="00000",AA520&amp;AB520&amp;AC520&amp;AD520&amp;AE520&lt;&gt;検索!J$7),0,1)</f>
        <v>0</v>
      </c>
      <c r="AG520" s="16">
        <f t="shared" si="45"/>
        <v>0</v>
      </c>
      <c r="AH520" s="13">
        <f>IF(検索!K$3=0,R520,S520)</f>
        <v>0</v>
      </c>
      <c r="AI520" s="13">
        <f>IF(検索!K$5=0,Y520,Z520)</f>
        <v>0</v>
      </c>
      <c r="AJ520" s="13">
        <f>IF(検索!K$7=0,AF520,AG520)</f>
        <v>0</v>
      </c>
      <c r="AK520" s="20">
        <f>IF(IF(検索!J$5="00000",AH520,IF(検索!K$4=0,AH520+AI520,AH520*AI520)*IF(AND(検索!K$6=1,検索!J$7&lt;&gt;"00000"),AJ520,1)+IF(AND(検索!K$6=0,検索!J$7&lt;&gt;"00000"),AJ520,0))&gt;0,MAX($AK$2:AK519)+1,0)</f>
        <v>0</v>
      </c>
    </row>
    <row r="521" spans="1:37" ht="12.6" customHeight="1" x14ac:dyDescent="0.15">
      <c r="A521" s="9">
        <v>5408</v>
      </c>
      <c r="B521" s="2" t="s">
        <v>920</v>
      </c>
      <c r="C521" s="2" t="s">
        <v>296</v>
      </c>
      <c r="D521" s="2" t="s">
        <v>674</v>
      </c>
      <c r="E521" s="10" t="s">
        <v>141</v>
      </c>
      <c r="F521" s="11" t="s">
        <v>1541</v>
      </c>
      <c r="G521" s="2">
        <v>520</v>
      </c>
      <c r="H521" s="153">
        <f t="shared" si="46"/>
        <v>300000</v>
      </c>
      <c r="J521" s="158">
        <f>IFERROR(INDEX(単価!D$3:G$16,MATCH(D521,単価!B$3:B$16,0),1+((I521&gt;29)+(I521&gt;59)+(I521&gt;89))*INDEX(単価!A:A,MATCH(D521,単価!B:B,0))),0)</f>
        <v>50000</v>
      </c>
      <c r="K521" s="153" t="str">
        <f>IFERROR(INDEX(単価!C:C,MATCH(D521,単価!B:B,0))&amp;IF(INDEX(単価!A:A,MATCH(D521,単価!B:B,0))=1,"（"&amp;INDEX(単価!D$2:G$2,1,1+(I521&gt;29)+(I521&gt;59)+(I521&gt;89))&amp;"）",""),D521)</f>
        <v>計画相談支援</v>
      </c>
      <c r="L521" s="2">
        <f t="shared" ca="1" si="47"/>
        <v>5301</v>
      </c>
      <c r="M521" s="14">
        <f>IF(OR(ISERROR(FIND(DBCS(検索!C$3),DBCS(B521))),検索!C$3=""),0,1)</f>
        <v>0</v>
      </c>
      <c r="N521" s="15">
        <f>IF(OR(ISERROR(FIND(DBCS(検索!D$3),DBCS(C521))),検索!D$3=""),0,1)</f>
        <v>0</v>
      </c>
      <c r="O521" s="15">
        <f>IF(OR(ISERROR(FIND(検索!E$3,D521)),検索!E$3=""),0,1)</f>
        <v>0</v>
      </c>
      <c r="P521" s="13">
        <f>IF(OR(ISERROR(FIND(検索!F$3,E521)),検索!F$3=""),0,1)</f>
        <v>0</v>
      </c>
      <c r="Q521" s="13">
        <f>IF(OR(ISERROR(FIND(検索!G$3,F521)),検索!G$3=""),0,1)</f>
        <v>0</v>
      </c>
      <c r="R521" s="13">
        <f>IF(OR(検索!J$3="00000",M521&amp;N521&amp;O521&amp;P521&amp;Q521&lt;&gt;検索!J$3),0,1)</f>
        <v>0</v>
      </c>
      <c r="S521" s="13">
        <f t="shared" si="43"/>
        <v>0</v>
      </c>
      <c r="T521" s="14">
        <f>IF(OR(ISERROR(FIND(DBCS(検索!C$5),DBCS(B521))),検索!C$5=""),0,1)</f>
        <v>0</v>
      </c>
      <c r="U521" s="15">
        <f>IF(OR(ISERROR(FIND(DBCS(検索!D$5),DBCS(C521))),検索!D$5=""),0,1)</f>
        <v>0</v>
      </c>
      <c r="V521" s="15">
        <f>IF(OR(ISERROR(FIND(検索!E$5,D521)),検索!E$5=""),0,1)</f>
        <v>0</v>
      </c>
      <c r="W521" s="15">
        <f>IF(OR(ISERROR(FIND(検索!F$5,E521)),検索!F$5=""),0,1)</f>
        <v>0</v>
      </c>
      <c r="X521" s="15">
        <f>IF(OR(ISERROR(FIND(検索!G$5,F521)),検索!G$5=""),0,1)</f>
        <v>0</v>
      </c>
      <c r="Y521" s="13">
        <f>IF(OR(検索!J$5="00000",T521&amp;U521&amp;V521&amp;W521&amp;X521&lt;&gt;検索!J$5),0,1)</f>
        <v>0</v>
      </c>
      <c r="Z521" s="16">
        <f t="shared" si="44"/>
        <v>0</v>
      </c>
      <c r="AA521" s="13">
        <f>IF(OR(ISERROR(FIND(DBCS(検索!C$7),DBCS(B521))),検索!C$7=""),0,1)</f>
        <v>0</v>
      </c>
      <c r="AB521" s="13">
        <f>IF(OR(ISERROR(FIND(DBCS(検索!D$7),DBCS(C521))),検索!D$7=""),0,1)</f>
        <v>0</v>
      </c>
      <c r="AC521" s="13">
        <f>IF(OR(ISERROR(FIND(検索!E$7,D521)),検索!E$7=""),0,1)</f>
        <v>0</v>
      </c>
      <c r="AD521" s="13">
        <f>IF(OR(ISERROR(FIND(検索!F$7,E521)),検索!F$7=""),0,1)</f>
        <v>0</v>
      </c>
      <c r="AE521" s="13">
        <f>IF(OR(ISERROR(FIND(検索!G$7,F521)),検索!G$7=""),0,1)</f>
        <v>0</v>
      </c>
      <c r="AF521" s="15">
        <f>IF(OR(検索!J$7="00000",AA521&amp;AB521&amp;AC521&amp;AD521&amp;AE521&lt;&gt;検索!J$7),0,1)</f>
        <v>0</v>
      </c>
      <c r="AG521" s="16">
        <f t="shared" si="45"/>
        <v>0</v>
      </c>
      <c r="AH521" s="13">
        <f>IF(検索!K$3=0,R521,S521)</f>
        <v>0</v>
      </c>
      <c r="AI521" s="13">
        <f>IF(検索!K$5=0,Y521,Z521)</f>
        <v>0</v>
      </c>
      <c r="AJ521" s="13">
        <f>IF(検索!K$7=0,AF521,AG521)</f>
        <v>0</v>
      </c>
      <c r="AK521" s="20">
        <f>IF(IF(検索!J$5="00000",AH521,IF(検索!K$4=0,AH521+AI521,AH521*AI521)*IF(AND(検索!K$6=1,検索!J$7&lt;&gt;"00000"),AJ521,1)+IF(AND(検索!K$6=0,検索!J$7&lt;&gt;"00000"),AJ521,0))&gt;0,MAX($AK$2:AK520)+1,0)</f>
        <v>0</v>
      </c>
    </row>
    <row r="522" spans="1:37" ht="12.6" customHeight="1" x14ac:dyDescent="0.15">
      <c r="A522" s="9">
        <v>5416</v>
      </c>
      <c r="B522" s="2" t="s">
        <v>1542</v>
      </c>
      <c r="C522" s="2" t="s">
        <v>1543</v>
      </c>
      <c r="D522" s="2" t="s">
        <v>674</v>
      </c>
      <c r="E522" s="10" t="s">
        <v>653</v>
      </c>
      <c r="F522" s="11" t="s">
        <v>1544</v>
      </c>
      <c r="G522" s="2">
        <v>521</v>
      </c>
      <c r="H522" s="153">
        <f t="shared" si="46"/>
        <v>50000</v>
      </c>
      <c r="J522" s="158">
        <f>IFERROR(INDEX(単価!D$3:G$16,MATCH(D522,単価!B$3:B$16,0),1+((I522&gt;29)+(I522&gt;59)+(I522&gt;89))*INDEX(単価!A:A,MATCH(D522,単価!B:B,0))),0)</f>
        <v>50000</v>
      </c>
      <c r="K522" s="153" t="str">
        <f>IFERROR(INDEX(単価!C:C,MATCH(D522,単価!B:B,0))&amp;IF(INDEX(単価!A:A,MATCH(D522,単価!B:B,0))=1,"（"&amp;INDEX(単価!D$2:G$2,1,1+(I522&gt;29)+(I522&gt;59)+(I522&gt;89))&amp;"）",""),D522)</f>
        <v>計画相談支援</v>
      </c>
      <c r="L522" s="2">
        <f t="shared" ca="1" si="47"/>
        <v>5313</v>
      </c>
      <c r="M522" s="14">
        <f>IF(OR(ISERROR(FIND(DBCS(検索!C$3),DBCS(B522))),検索!C$3=""),0,1)</f>
        <v>0</v>
      </c>
      <c r="N522" s="15">
        <f>IF(OR(ISERROR(FIND(DBCS(検索!D$3),DBCS(C522))),検索!D$3=""),0,1)</f>
        <v>0</v>
      </c>
      <c r="O522" s="15">
        <f>IF(OR(ISERROR(FIND(検索!E$3,D522)),検索!E$3=""),0,1)</f>
        <v>0</v>
      </c>
      <c r="P522" s="13">
        <f>IF(OR(ISERROR(FIND(検索!F$3,E522)),検索!F$3=""),0,1)</f>
        <v>0</v>
      </c>
      <c r="Q522" s="13">
        <f>IF(OR(ISERROR(FIND(検索!G$3,F522)),検索!G$3=""),0,1)</f>
        <v>0</v>
      </c>
      <c r="R522" s="13">
        <f>IF(OR(検索!J$3="00000",M522&amp;N522&amp;O522&amp;P522&amp;Q522&lt;&gt;検索!J$3),0,1)</f>
        <v>0</v>
      </c>
      <c r="S522" s="13">
        <f t="shared" si="43"/>
        <v>0</v>
      </c>
      <c r="T522" s="14">
        <f>IF(OR(ISERROR(FIND(DBCS(検索!C$5),DBCS(B522))),検索!C$5=""),0,1)</f>
        <v>0</v>
      </c>
      <c r="U522" s="15">
        <f>IF(OR(ISERROR(FIND(DBCS(検索!D$5),DBCS(C522))),検索!D$5=""),0,1)</f>
        <v>0</v>
      </c>
      <c r="V522" s="15">
        <f>IF(OR(ISERROR(FIND(検索!E$5,D522)),検索!E$5=""),0,1)</f>
        <v>0</v>
      </c>
      <c r="W522" s="15">
        <f>IF(OR(ISERROR(FIND(検索!F$5,E522)),検索!F$5=""),0,1)</f>
        <v>0</v>
      </c>
      <c r="X522" s="15">
        <f>IF(OR(ISERROR(FIND(検索!G$5,F522)),検索!G$5=""),0,1)</f>
        <v>0</v>
      </c>
      <c r="Y522" s="13">
        <f>IF(OR(検索!J$5="00000",T522&amp;U522&amp;V522&amp;W522&amp;X522&lt;&gt;検索!J$5),0,1)</f>
        <v>0</v>
      </c>
      <c r="Z522" s="16">
        <f t="shared" si="44"/>
        <v>0</v>
      </c>
      <c r="AA522" s="13">
        <f>IF(OR(ISERROR(FIND(DBCS(検索!C$7),DBCS(B522))),検索!C$7=""),0,1)</f>
        <v>0</v>
      </c>
      <c r="AB522" s="13">
        <f>IF(OR(ISERROR(FIND(DBCS(検索!D$7),DBCS(C522))),検索!D$7=""),0,1)</f>
        <v>0</v>
      </c>
      <c r="AC522" s="13">
        <f>IF(OR(ISERROR(FIND(検索!E$7,D522)),検索!E$7=""),0,1)</f>
        <v>0</v>
      </c>
      <c r="AD522" s="13">
        <f>IF(OR(ISERROR(FIND(検索!F$7,E522)),検索!F$7=""),0,1)</f>
        <v>0</v>
      </c>
      <c r="AE522" s="13">
        <f>IF(OR(ISERROR(FIND(検索!G$7,F522)),検索!G$7=""),0,1)</f>
        <v>0</v>
      </c>
      <c r="AF522" s="15">
        <f>IF(OR(検索!J$7="00000",AA522&amp;AB522&amp;AC522&amp;AD522&amp;AE522&lt;&gt;検索!J$7),0,1)</f>
        <v>0</v>
      </c>
      <c r="AG522" s="16">
        <f t="shared" si="45"/>
        <v>0</v>
      </c>
      <c r="AH522" s="13">
        <f>IF(検索!K$3=0,R522,S522)</f>
        <v>0</v>
      </c>
      <c r="AI522" s="13">
        <f>IF(検索!K$5=0,Y522,Z522)</f>
        <v>0</v>
      </c>
      <c r="AJ522" s="13">
        <f>IF(検索!K$7=0,AF522,AG522)</f>
        <v>0</v>
      </c>
      <c r="AK522" s="20">
        <f>IF(IF(検索!J$5="00000",AH522,IF(検索!K$4=0,AH522+AI522,AH522*AI522)*IF(AND(検索!K$6=1,検索!J$7&lt;&gt;"00000"),AJ522,1)+IF(AND(検索!K$6=0,検索!J$7&lt;&gt;"00000"),AJ522,0))&gt;0,MAX($AK$2:AK521)+1,0)</f>
        <v>0</v>
      </c>
    </row>
    <row r="523" spans="1:37" ht="12.6" customHeight="1" x14ac:dyDescent="0.15">
      <c r="A523" s="9">
        <v>5420</v>
      </c>
      <c r="B523" s="2" t="s">
        <v>1545</v>
      </c>
      <c r="C523" s="2" t="s">
        <v>1546</v>
      </c>
      <c r="D523" s="2" t="s">
        <v>674</v>
      </c>
      <c r="E523" s="10" t="s">
        <v>106</v>
      </c>
      <c r="F523" s="11" t="s">
        <v>1547</v>
      </c>
      <c r="G523" s="2">
        <v>522</v>
      </c>
      <c r="H523" s="153">
        <f t="shared" si="46"/>
        <v>50000</v>
      </c>
      <c r="J523" s="158">
        <f>IFERROR(INDEX(単価!D$3:G$16,MATCH(D523,単価!B$3:B$16,0),1+((I523&gt;29)+(I523&gt;59)+(I523&gt;89))*INDEX(単価!A:A,MATCH(D523,単価!B:B,0))),0)</f>
        <v>50000</v>
      </c>
      <c r="K523" s="153" t="str">
        <f>IFERROR(INDEX(単価!C:C,MATCH(D523,単価!B:B,0))&amp;IF(INDEX(単価!A:A,MATCH(D523,単価!B:B,0))=1,"（"&amp;INDEX(単価!D$2:G$2,1,1+(I523&gt;29)+(I523&gt;59)+(I523&gt;89))&amp;"）",""),D523)</f>
        <v>計画相談支援</v>
      </c>
      <c r="L523" s="2">
        <f t="shared" ca="1" si="47"/>
        <v>5329</v>
      </c>
      <c r="M523" s="14">
        <f>IF(OR(ISERROR(FIND(DBCS(検索!C$3),DBCS(B523))),検索!C$3=""),0,1)</f>
        <v>0</v>
      </c>
      <c r="N523" s="15">
        <f>IF(OR(ISERROR(FIND(DBCS(検索!D$3),DBCS(C523))),検索!D$3=""),0,1)</f>
        <v>0</v>
      </c>
      <c r="O523" s="15">
        <f>IF(OR(ISERROR(FIND(検索!E$3,D523)),検索!E$3=""),0,1)</f>
        <v>0</v>
      </c>
      <c r="P523" s="13">
        <f>IF(OR(ISERROR(FIND(検索!F$3,E523)),検索!F$3=""),0,1)</f>
        <v>0</v>
      </c>
      <c r="Q523" s="13">
        <f>IF(OR(ISERROR(FIND(検索!G$3,F523)),検索!G$3=""),0,1)</f>
        <v>0</v>
      </c>
      <c r="R523" s="13">
        <f>IF(OR(検索!J$3="00000",M523&amp;N523&amp;O523&amp;P523&amp;Q523&lt;&gt;検索!J$3),0,1)</f>
        <v>0</v>
      </c>
      <c r="S523" s="13">
        <f t="shared" si="43"/>
        <v>0</v>
      </c>
      <c r="T523" s="14">
        <f>IF(OR(ISERROR(FIND(DBCS(検索!C$5),DBCS(B523))),検索!C$5=""),0,1)</f>
        <v>0</v>
      </c>
      <c r="U523" s="15">
        <f>IF(OR(ISERROR(FIND(DBCS(検索!D$5),DBCS(C523))),検索!D$5=""),0,1)</f>
        <v>0</v>
      </c>
      <c r="V523" s="15">
        <f>IF(OR(ISERROR(FIND(検索!E$5,D523)),検索!E$5=""),0,1)</f>
        <v>0</v>
      </c>
      <c r="W523" s="15">
        <f>IF(OR(ISERROR(FIND(検索!F$5,E523)),検索!F$5=""),0,1)</f>
        <v>0</v>
      </c>
      <c r="X523" s="15">
        <f>IF(OR(ISERROR(FIND(検索!G$5,F523)),検索!G$5=""),0,1)</f>
        <v>0</v>
      </c>
      <c r="Y523" s="13">
        <f>IF(OR(検索!J$5="00000",T523&amp;U523&amp;V523&amp;W523&amp;X523&lt;&gt;検索!J$5),0,1)</f>
        <v>0</v>
      </c>
      <c r="Z523" s="16">
        <f t="shared" si="44"/>
        <v>0</v>
      </c>
      <c r="AA523" s="13">
        <f>IF(OR(ISERROR(FIND(DBCS(検索!C$7),DBCS(B523))),検索!C$7=""),0,1)</f>
        <v>0</v>
      </c>
      <c r="AB523" s="13">
        <f>IF(OR(ISERROR(FIND(DBCS(検索!D$7),DBCS(C523))),検索!D$7=""),0,1)</f>
        <v>0</v>
      </c>
      <c r="AC523" s="13">
        <f>IF(OR(ISERROR(FIND(検索!E$7,D523)),検索!E$7=""),0,1)</f>
        <v>0</v>
      </c>
      <c r="AD523" s="13">
        <f>IF(OR(ISERROR(FIND(検索!F$7,E523)),検索!F$7=""),0,1)</f>
        <v>0</v>
      </c>
      <c r="AE523" s="13">
        <f>IF(OR(ISERROR(FIND(検索!G$7,F523)),検索!G$7=""),0,1)</f>
        <v>0</v>
      </c>
      <c r="AF523" s="15">
        <f>IF(OR(検索!J$7="00000",AA523&amp;AB523&amp;AC523&amp;AD523&amp;AE523&lt;&gt;検索!J$7),0,1)</f>
        <v>0</v>
      </c>
      <c r="AG523" s="16">
        <f t="shared" si="45"/>
        <v>0</v>
      </c>
      <c r="AH523" s="13">
        <f>IF(検索!K$3=0,R523,S523)</f>
        <v>0</v>
      </c>
      <c r="AI523" s="13">
        <f>IF(検索!K$5=0,Y523,Z523)</f>
        <v>0</v>
      </c>
      <c r="AJ523" s="13">
        <f>IF(検索!K$7=0,AF523,AG523)</f>
        <v>0</v>
      </c>
      <c r="AK523" s="20">
        <f>IF(IF(検索!J$5="00000",AH523,IF(検索!K$4=0,AH523+AI523,AH523*AI523)*IF(AND(検索!K$6=1,検索!J$7&lt;&gt;"00000"),AJ523,1)+IF(AND(検索!K$6=0,検索!J$7&lt;&gt;"00000"),AJ523,0))&gt;0,MAX($AK$2:AK522)+1,0)</f>
        <v>0</v>
      </c>
    </row>
    <row r="524" spans="1:37" ht="12.6" customHeight="1" x14ac:dyDescent="0.15">
      <c r="A524" s="9">
        <v>5436</v>
      </c>
      <c r="B524" s="2" t="s">
        <v>1548</v>
      </c>
      <c r="C524" s="2" t="s">
        <v>1549</v>
      </c>
      <c r="D524" s="2" t="s">
        <v>674</v>
      </c>
      <c r="E524" s="10" t="s">
        <v>512</v>
      </c>
      <c r="F524" s="11" t="s">
        <v>1550</v>
      </c>
      <c r="G524" s="2">
        <v>523</v>
      </c>
      <c r="H524" s="153">
        <f t="shared" si="46"/>
        <v>50000</v>
      </c>
      <c r="J524" s="158">
        <f>IFERROR(INDEX(単価!D$3:G$16,MATCH(D524,単価!B$3:B$16,0),1+((I524&gt;29)+(I524&gt;59)+(I524&gt;89))*INDEX(単価!A:A,MATCH(D524,単価!B:B,0))),0)</f>
        <v>50000</v>
      </c>
      <c r="K524" s="153" t="str">
        <f>IFERROR(INDEX(単価!C:C,MATCH(D524,単価!B:B,0))&amp;IF(INDEX(単価!A:A,MATCH(D524,単価!B:B,0))=1,"（"&amp;INDEX(単価!D$2:G$2,1,1+(I524&gt;29)+(I524&gt;59)+(I524&gt;89))&amp;"）",""),D524)</f>
        <v>計画相談支援</v>
      </c>
      <c r="L524" s="2">
        <f t="shared" ca="1" si="47"/>
        <v>5337</v>
      </c>
      <c r="M524" s="14">
        <f>IF(OR(ISERROR(FIND(DBCS(検索!C$3),DBCS(B524))),検索!C$3=""),0,1)</f>
        <v>0</v>
      </c>
      <c r="N524" s="15">
        <f>IF(OR(ISERROR(FIND(DBCS(検索!D$3),DBCS(C524))),検索!D$3=""),0,1)</f>
        <v>0</v>
      </c>
      <c r="O524" s="15">
        <f>IF(OR(ISERROR(FIND(検索!E$3,D524)),検索!E$3=""),0,1)</f>
        <v>0</v>
      </c>
      <c r="P524" s="13">
        <f>IF(OR(ISERROR(FIND(検索!F$3,E524)),検索!F$3=""),0,1)</f>
        <v>0</v>
      </c>
      <c r="Q524" s="13">
        <f>IF(OR(ISERROR(FIND(検索!G$3,F524)),検索!G$3=""),0,1)</f>
        <v>0</v>
      </c>
      <c r="R524" s="13">
        <f>IF(OR(検索!J$3="00000",M524&amp;N524&amp;O524&amp;P524&amp;Q524&lt;&gt;検索!J$3),0,1)</f>
        <v>0</v>
      </c>
      <c r="S524" s="13">
        <f t="shared" si="43"/>
        <v>0</v>
      </c>
      <c r="T524" s="14">
        <f>IF(OR(ISERROR(FIND(DBCS(検索!C$5),DBCS(B524))),検索!C$5=""),0,1)</f>
        <v>0</v>
      </c>
      <c r="U524" s="15">
        <f>IF(OR(ISERROR(FIND(DBCS(検索!D$5),DBCS(C524))),検索!D$5=""),0,1)</f>
        <v>0</v>
      </c>
      <c r="V524" s="15">
        <f>IF(OR(ISERROR(FIND(検索!E$5,D524)),検索!E$5=""),0,1)</f>
        <v>0</v>
      </c>
      <c r="W524" s="15">
        <f>IF(OR(ISERROR(FIND(検索!F$5,E524)),検索!F$5=""),0,1)</f>
        <v>0</v>
      </c>
      <c r="X524" s="15">
        <f>IF(OR(ISERROR(FIND(検索!G$5,F524)),検索!G$5=""),0,1)</f>
        <v>0</v>
      </c>
      <c r="Y524" s="13">
        <f>IF(OR(検索!J$5="00000",T524&amp;U524&amp;V524&amp;W524&amp;X524&lt;&gt;検索!J$5),0,1)</f>
        <v>0</v>
      </c>
      <c r="Z524" s="16">
        <f t="shared" si="44"/>
        <v>0</v>
      </c>
      <c r="AA524" s="13">
        <f>IF(OR(ISERROR(FIND(DBCS(検索!C$7),DBCS(B524))),検索!C$7=""),0,1)</f>
        <v>0</v>
      </c>
      <c r="AB524" s="13">
        <f>IF(OR(ISERROR(FIND(DBCS(検索!D$7),DBCS(C524))),検索!D$7=""),0,1)</f>
        <v>0</v>
      </c>
      <c r="AC524" s="13">
        <f>IF(OR(ISERROR(FIND(検索!E$7,D524)),検索!E$7=""),0,1)</f>
        <v>0</v>
      </c>
      <c r="AD524" s="13">
        <f>IF(OR(ISERROR(FIND(検索!F$7,E524)),検索!F$7=""),0,1)</f>
        <v>0</v>
      </c>
      <c r="AE524" s="13">
        <f>IF(OR(ISERROR(FIND(検索!G$7,F524)),検索!G$7=""),0,1)</f>
        <v>0</v>
      </c>
      <c r="AF524" s="15">
        <f>IF(OR(検索!J$7="00000",AA524&amp;AB524&amp;AC524&amp;AD524&amp;AE524&lt;&gt;検索!J$7),0,1)</f>
        <v>0</v>
      </c>
      <c r="AG524" s="16">
        <f t="shared" si="45"/>
        <v>0</v>
      </c>
      <c r="AH524" s="13">
        <f>IF(検索!K$3=0,R524,S524)</f>
        <v>0</v>
      </c>
      <c r="AI524" s="13">
        <f>IF(検索!K$5=0,Y524,Z524)</f>
        <v>0</v>
      </c>
      <c r="AJ524" s="13">
        <f>IF(検索!K$7=0,AF524,AG524)</f>
        <v>0</v>
      </c>
      <c r="AK524" s="20">
        <f>IF(IF(検索!J$5="00000",AH524,IF(検索!K$4=0,AH524+AI524,AH524*AI524)*IF(AND(検索!K$6=1,検索!J$7&lt;&gt;"00000"),AJ524,1)+IF(AND(検索!K$6=0,検索!J$7&lt;&gt;"00000"),AJ524,0))&gt;0,MAX($AK$2:AK523)+1,0)</f>
        <v>0</v>
      </c>
    </row>
    <row r="525" spans="1:37" ht="12.6" customHeight="1" x14ac:dyDescent="0.15">
      <c r="A525" s="9">
        <v>5442</v>
      </c>
      <c r="B525" s="2" t="s">
        <v>1551</v>
      </c>
      <c r="C525" s="2" t="s">
        <v>1552</v>
      </c>
      <c r="D525" s="2" t="s">
        <v>674</v>
      </c>
      <c r="E525" s="10" t="s">
        <v>150</v>
      </c>
      <c r="F525" s="11" t="s">
        <v>1553</v>
      </c>
      <c r="G525" s="2">
        <v>524</v>
      </c>
      <c r="H525" s="153">
        <f t="shared" si="46"/>
        <v>450000</v>
      </c>
      <c r="J525" s="158">
        <f>IFERROR(INDEX(単価!D$3:G$16,MATCH(D525,単価!B$3:B$16,0),1+((I525&gt;29)+(I525&gt;59)+(I525&gt;89))*INDEX(単価!A:A,MATCH(D525,単価!B:B,0))),0)</f>
        <v>50000</v>
      </c>
      <c r="K525" s="153" t="str">
        <f>IFERROR(INDEX(単価!C:C,MATCH(D525,単価!B:B,0))&amp;IF(INDEX(単価!A:A,MATCH(D525,単価!B:B,0))=1,"（"&amp;INDEX(単価!D$2:G$2,1,1+(I525&gt;29)+(I525&gt;59)+(I525&gt;89))&amp;"）",""),D525)</f>
        <v>計画相談支援</v>
      </c>
      <c r="L525" s="2">
        <f t="shared" ca="1" si="47"/>
        <v>5341</v>
      </c>
      <c r="M525" s="14">
        <f>IF(OR(ISERROR(FIND(DBCS(検索!C$3),DBCS(B525))),検索!C$3=""),0,1)</f>
        <v>0</v>
      </c>
      <c r="N525" s="15">
        <f>IF(OR(ISERROR(FIND(DBCS(検索!D$3),DBCS(C525))),検索!D$3=""),0,1)</f>
        <v>0</v>
      </c>
      <c r="O525" s="15">
        <f>IF(OR(ISERROR(FIND(検索!E$3,D525)),検索!E$3=""),0,1)</f>
        <v>0</v>
      </c>
      <c r="P525" s="13">
        <f>IF(OR(ISERROR(FIND(検索!F$3,E525)),検索!F$3=""),0,1)</f>
        <v>0</v>
      </c>
      <c r="Q525" s="13">
        <f>IF(OR(ISERROR(FIND(検索!G$3,F525)),検索!G$3=""),0,1)</f>
        <v>0</v>
      </c>
      <c r="R525" s="13">
        <f>IF(OR(検索!J$3="00000",M525&amp;N525&amp;O525&amp;P525&amp;Q525&lt;&gt;検索!J$3),0,1)</f>
        <v>0</v>
      </c>
      <c r="S525" s="13">
        <f t="shared" si="43"/>
        <v>0</v>
      </c>
      <c r="T525" s="14">
        <f>IF(OR(ISERROR(FIND(DBCS(検索!C$5),DBCS(B525))),検索!C$5=""),0,1)</f>
        <v>0</v>
      </c>
      <c r="U525" s="15">
        <f>IF(OR(ISERROR(FIND(DBCS(検索!D$5),DBCS(C525))),検索!D$5=""),0,1)</f>
        <v>0</v>
      </c>
      <c r="V525" s="15">
        <f>IF(OR(ISERROR(FIND(検索!E$5,D525)),検索!E$5=""),0,1)</f>
        <v>0</v>
      </c>
      <c r="W525" s="15">
        <f>IF(OR(ISERROR(FIND(検索!F$5,E525)),検索!F$5=""),0,1)</f>
        <v>0</v>
      </c>
      <c r="X525" s="15">
        <f>IF(OR(ISERROR(FIND(検索!G$5,F525)),検索!G$5=""),0,1)</f>
        <v>0</v>
      </c>
      <c r="Y525" s="13">
        <f>IF(OR(検索!J$5="00000",T525&amp;U525&amp;V525&amp;W525&amp;X525&lt;&gt;検索!J$5),0,1)</f>
        <v>0</v>
      </c>
      <c r="Z525" s="16">
        <f t="shared" si="44"/>
        <v>0</v>
      </c>
      <c r="AA525" s="13">
        <f>IF(OR(ISERROR(FIND(DBCS(検索!C$7),DBCS(B525))),検索!C$7=""),0,1)</f>
        <v>0</v>
      </c>
      <c r="AB525" s="13">
        <f>IF(OR(ISERROR(FIND(DBCS(検索!D$7),DBCS(C525))),検索!D$7=""),0,1)</f>
        <v>0</v>
      </c>
      <c r="AC525" s="13">
        <f>IF(OR(ISERROR(FIND(検索!E$7,D525)),検索!E$7=""),0,1)</f>
        <v>0</v>
      </c>
      <c r="AD525" s="13">
        <f>IF(OR(ISERROR(FIND(検索!F$7,E525)),検索!F$7=""),0,1)</f>
        <v>0</v>
      </c>
      <c r="AE525" s="13">
        <f>IF(OR(ISERROR(FIND(検索!G$7,F525)),検索!G$7=""),0,1)</f>
        <v>0</v>
      </c>
      <c r="AF525" s="15">
        <f>IF(OR(検索!J$7="00000",AA525&amp;AB525&amp;AC525&amp;AD525&amp;AE525&lt;&gt;検索!J$7),0,1)</f>
        <v>0</v>
      </c>
      <c r="AG525" s="16">
        <f t="shared" si="45"/>
        <v>0</v>
      </c>
      <c r="AH525" s="13">
        <f>IF(検索!K$3=0,R525,S525)</f>
        <v>0</v>
      </c>
      <c r="AI525" s="13">
        <f>IF(検索!K$5=0,Y525,Z525)</f>
        <v>0</v>
      </c>
      <c r="AJ525" s="13">
        <f>IF(検索!K$7=0,AF525,AG525)</f>
        <v>0</v>
      </c>
      <c r="AK525" s="20">
        <f>IF(IF(検索!J$5="00000",AH525,IF(検索!K$4=0,AH525+AI525,AH525*AI525)*IF(AND(検索!K$6=1,検索!J$7&lt;&gt;"00000"),AJ525,1)+IF(AND(検索!K$6=0,検索!J$7&lt;&gt;"00000"),AJ525,0))&gt;0,MAX($AK$2:AK524)+1,0)</f>
        <v>0</v>
      </c>
    </row>
    <row r="526" spans="1:37" ht="12.6" customHeight="1" x14ac:dyDescent="0.15">
      <c r="A526" s="9">
        <v>5451</v>
      </c>
      <c r="B526" s="2" t="s">
        <v>1554</v>
      </c>
      <c r="C526" s="2" t="s">
        <v>1555</v>
      </c>
      <c r="D526" s="2" t="s">
        <v>674</v>
      </c>
      <c r="E526" s="10" t="s">
        <v>74</v>
      </c>
      <c r="F526" s="11" t="s">
        <v>1556</v>
      </c>
      <c r="G526" s="2">
        <v>525</v>
      </c>
      <c r="H526" s="153">
        <f t="shared" si="46"/>
        <v>350000</v>
      </c>
      <c r="J526" s="158">
        <f>IFERROR(INDEX(単価!D$3:G$16,MATCH(D526,単価!B$3:B$16,0),1+((I526&gt;29)+(I526&gt;59)+(I526&gt;89))*INDEX(単価!A:A,MATCH(D526,単価!B:B,0))),0)</f>
        <v>50000</v>
      </c>
      <c r="K526" s="153" t="str">
        <f>IFERROR(INDEX(単価!C:C,MATCH(D526,単価!B:B,0))&amp;IF(INDEX(単価!A:A,MATCH(D526,単価!B:B,0))=1,"（"&amp;INDEX(単価!D$2:G$2,1,1+(I526&gt;29)+(I526&gt;59)+(I526&gt;89))&amp;"）",""),D526)</f>
        <v>計画相談支援</v>
      </c>
      <c r="L526" s="2">
        <f t="shared" ca="1" si="47"/>
        <v>5354</v>
      </c>
      <c r="M526" s="14">
        <f>IF(OR(ISERROR(FIND(DBCS(検索!C$3),DBCS(B526))),検索!C$3=""),0,1)</f>
        <v>0</v>
      </c>
      <c r="N526" s="15">
        <f>IF(OR(ISERROR(FIND(DBCS(検索!D$3),DBCS(C526))),検索!D$3=""),0,1)</f>
        <v>0</v>
      </c>
      <c r="O526" s="15">
        <f>IF(OR(ISERROR(FIND(検索!E$3,D526)),検索!E$3=""),0,1)</f>
        <v>0</v>
      </c>
      <c r="P526" s="13">
        <f>IF(OR(ISERROR(FIND(検索!F$3,E526)),検索!F$3=""),0,1)</f>
        <v>0</v>
      </c>
      <c r="Q526" s="13">
        <f>IF(OR(ISERROR(FIND(検索!G$3,F526)),検索!G$3=""),0,1)</f>
        <v>0</v>
      </c>
      <c r="R526" s="13">
        <f>IF(OR(検索!J$3="00000",M526&amp;N526&amp;O526&amp;P526&amp;Q526&lt;&gt;検索!J$3),0,1)</f>
        <v>0</v>
      </c>
      <c r="S526" s="13">
        <f t="shared" si="43"/>
        <v>0</v>
      </c>
      <c r="T526" s="14">
        <f>IF(OR(ISERROR(FIND(DBCS(検索!C$5),DBCS(B526))),検索!C$5=""),0,1)</f>
        <v>0</v>
      </c>
      <c r="U526" s="15">
        <f>IF(OR(ISERROR(FIND(DBCS(検索!D$5),DBCS(C526))),検索!D$5=""),0,1)</f>
        <v>0</v>
      </c>
      <c r="V526" s="15">
        <f>IF(OR(ISERROR(FIND(検索!E$5,D526)),検索!E$5=""),0,1)</f>
        <v>0</v>
      </c>
      <c r="W526" s="15">
        <f>IF(OR(ISERROR(FIND(検索!F$5,E526)),検索!F$5=""),0,1)</f>
        <v>0</v>
      </c>
      <c r="X526" s="15">
        <f>IF(OR(ISERROR(FIND(検索!G$5,F526)),検索!G$5=""),0,1)</f>
        <v>0</v>
      </c>
      <c r="Y526" s="13">
        <f>IF(OR(検索!J$5="00000",T526&amp;U526&amp;V526&amp;W526&amp;X526&lt;&gt;検索!J$5),0,1)</f>
        <v>0</v>
      </c>
      <c r="Z526" s="16">
        <f t="shared" si="44"/>
        <v>0</v>
      </c>
      <c r="AA526" s="13">
        <f>IF(OR(ISERROR(FIND(DBCS(検索!C$7),DBCS(B526))),検索!C$7=""),0,1)</f>
        <v>0</v>
      </c>
      <c r="AB526" s="13">
        <f>IF(OR(ISERROR(FIND(DBCS(検索!D$7),DBCS(C526))),検索!D$7=""),0,1)</f>
        <v>0</v>
      </c>
      <c r="AC526" s="13">
        <f>IF(OR(ISERROR(FIND(検索!E$7,D526)),検索!E$7=""),0,1)</f>
        <v>0</v>
      </c>
      <c r="AD526" s="13">
        <f>IF(OR(ISERROR(FIND(検索!F$7,E526)),検索!F$7=""),0,1)</f>
        <v>0</v>
      </c>
      <c r="AE526" s="13">
        <f>IF(OR(ISERROR(FIND(検索!G$7,F526)),検索!G$7=""),0,1)</f>
        <v>0</v>
      </c>
      <c r="AF526" s="15">
        <f>IF(OR(検索!J$7="00000",AA526&amp;AB526&amp;AC526&amp;AD526&amp;AE526&lt;&gt;検索!J$7),0,1)</f>
        <v>0</v>
      </c>
      <c r="AG526" s="16">
        <f t="shared" si="45"/>
        <v>0</v>
      </c>
      <c r="AH526" s="13">
        <f>IF(検索!K$3=0,R526,S526)</f>
        <v>0</v>
      </c>
      <c r="AI526" s="13">
        <f>IF(検索!K$5=0,Y526,Z526)</f>
        <v>0</v>
      </c>
      <c r="AJ526" s="13">
        <f>IF(検索!K$7=0,AF526,AG526)</f>
        <v>0</v>
      </c>
      <c r="AK526" s="20">
        <f>IF(IF(検索!J$5="00000",AH526,IF(検索!K$4=0,AH526+AI526,AH526*AI526)*IF(AND(検索!K$6=1,検索!J$7&lt;&gt;"00000"),AJ526,1)+IF(AND(検索!K$6=0,検索!J$7&lt;&gt;"00000"),AJ526,0))&gt;0,MAX($AK$2:AK525)+1,0)</f>
        <v>0</v>
      </c>
    </row>
    <row r="527" spans="1:37" ht="12.6" customHeight="1" x14ac:dyDescent="0.15">
      <c r="A527" s="9">
        <v>5468</v>
      </c>
      <c r="B527" s="2" t="s">
        <v>1557</v>
      </c>
      <c r="C527" s="2" t="s">
        <v>1558</v>
      </c>
      <c r="D527" s="2" t="s">
        <v>674</v>
      </c>
      <c r="E527" s="10" t="s">
        <v>118</v>
      </c>
      <c r="F527" s="11" t="s">
        <v>1559</v>
      </c>
      <c r="G527" s="2">
        <v>526</v>
      </c>
      <c r="H527" s="153">
        <f t="shared" si="46"/>
        <v>50000</v>
      </c>
      <c r="J527" s="158">
        <f>IFERROR(INDEX(単価!D$3:G$16,MATCH(D527,単価!B$3:B$16,0),1+((I527&gt;29)+(I527&gt;59)+(I527&gt;89))*INDEX(単価!A:A,MATCH(D527,単価!B:B,0))),0)</f>
        <v>50000</v>
      </c>
      <c r="K527" s="153" t="str">
        <f>IFERROR(INDEX(単価!C:C,MATCH(D527,単価!B:B,0))&amp;IF(INDEX(単価!A:A,MATCH(D527,単価!B:B,0))=1,"（"&amp;INDEX(単価!D$2:G$2,1,1+(I527&gt;29)+(I527&gt;59)+(I527&gt;89))&amp;"）",""),D527)</f>
        <v>計画相談支援</v>
      </c>
      <c r="L527" s="2">
        <f t="shared" ca="1" si="47"/>
        <v>5369</v>
      </c>
      <c r="M527" s="14">
        <f>IF(OR(ISERROR(FIND(DBCS(検索!C$3),DBCS(B527))),検索!C$3=""),0,1)</f>
        <v>0</v>
      </c>
      <c r="N527" s="15">
        <f>IF(OR(ISERROR(FIND(DBCS(検索!D$3),DBCS(C527))),検索!D$3=""),0,1)</f>
        <v>0</v>
      </c>
      <c r="O527" s="15">
        <f>IF(OR(ISERROR(FIND(検索!E$3,D527)),検索!E$3=""),0,1)</f>
        <v>0</v>
      </c>
      <c r="P527" s="13">
        <f>IF(OR(ISERROR(FIND(検索!F$3,E527)),検索!F$3=""),0,1)</f>
        <v>0</v>
      </c>
      <c r="Q527" s="13">
        <f>IF(OR(ISERROR(FIND(検索!G$3,F527)),検索!G$3=""),0,1)</f>
        <v>0</v>
      </c>
      <c r="R527" s="13">
        <f>IF(OR(検索!J$3="00000",M527&amp;N527&amp;O527&amp;P527&amp;Q527&lt;&gt;検索!J$3),0,1)</f>
        <v>0</v>
      </c>
      <c r="S527" s="13">
        <f t="shared" si="43"/>
        <v>0</v>
      </c>
      <c r="T527" s="14">
        <f>IF(OR(ISERROR(FIND(DBCS(検索!C$5),DBCS(B527))),検索!C$5=""),0,1)</f>
        <v>0</v>
      </c>
      <c r="U527" s="15">
        <f>IF(OR(ISERROR(FIND(DBCS(検索!D$5),DBCS(C527))),検索!D$5=""),0,1)</f>
        <v>0</v>
      </c>
      <c r="V527" s="15">
        <f>IF(OR(ISERROR(FIND(検索!E$5,D527)),検索!E$5=""),0,1)</f>
        <v>0</v>
      </c>
      <c r="W527" s="15">
        <f>IF(OR(ISERROR(FIND(検索!F$5,E527)),検索!F$5=""),0,1)</f>
        <v>0</v>
      </c>
      <c r="X527" s="15">
        <f>IF(OR(ISERROR(FIND(検索!G$5,F527)),検索!G$5=""),0,1)</f>
        <v>0</v>
      </c>
      <c r="Y527" s="13">
        <f>IF(OR(検索!J$5="00000",T527&amp;U527&amp;V527&amp;W527&amp;X527&lt;&gt;検索!J$5),0,1)</f>
        <v>0</v>
      </c>
      <c r="Z527" s="16">
        <f t="shared" si="44"/>
        <v>0</v>
      </c>
      <c r="AA527" s="13">
        <f>IF(OR(ISERROR(FIND(DBCS(検索!C$7),DBCS(B527))),検索!C$7=""),0,1)</f>
        <v>0</v>
      </c>
      <c r="AB527" s="13">
        <f>IF(OR(ISERROR(FIND(DBCS(検索!D$7),DBCS(C527))),検索!D$7=""),0,1)</f>
        <v>0</v>
      </c>
      <c r="AC527" s="13">
        <f>IF(OR(ISERROR(FIND(検索!E$7,D527)),検索!E$7=""),0,1)</f>
        <v>0</v>
      </c>
      <c r="AD527" s="13">
        <f>IF(OR(ISERROR(FIND(検索!F$7,E527)),検索!F$7=""),0,1)</f>
        <v>0</v>
      </c>
      <c r="AE527" s="13">
        <f>IF(OR(ISERROR(FIND(検索!G$7,F527)),検索!G$7=""),0,1)</f>
        <v>0</v>
      </c>
      <c r="AF527" s="15">
        <f>IF(OR(検索!J$7="00000",AA527&amp;AB527&amp;AC527&amp;AD527&amp;AE527&lt;&gt;検索!J$7),0,1)</f>
        <v>0</v>
      </c>
      <c r="AG527" s="16">
        <f t="shared" si="45"/>
        <v>0</v>
      </c>
      <c r="AH527" s="13">
        <f>IF(検索!K$3=0,R527,S527)</f>
        <v>0</v>
      </c>
      <c r="AI527" s="13">
        <f>IF(検索!K$5=0,Y527,Z527)</f>
        <v>0</v>
      </c>
      <c r="AJ527" s="13">
        <f>IF(検索!K$7=0,AF527,AG527)</f>
        <v>0</v>
      </c>
      <c r="AK527" s="20">
        <f>IF(IF(検索!J$5="00000",AH527,IF(検索!K$4=0,AH527+AI527,AH527*AI527)*IF(AND(検索!K$6=1,検索!J$7&lt;&gt;"00000"),AJ527,1)+IF(AND(検索!K$6=0,検索!J$7&lt;&gt;"00000"),AJ527,0))&gt;0,MAX($AK$2:AK526)+1,0)</f>
        <v>0</v>
      </c>
    </row>
    <row r="528" spans="1:37" ht="12.6" customHeight="1" x14ac:dyDescent="0.15">
      <c r="A528" s="9">
        <v>5472</v>
      </c>
      <c r="B528" s="2" t="s">
        <v>1560</v>
      </c>
      <c r="C528" s="2" t="s">
        <v>1561</v>
      </c>
      <c r="D528" s="2" t="s">
        <v>674</v>
      </c>
      <c r="E528" s="10" t="s">
        <v>131</v>
      </c>
      <c r="F528" s="11" t="s">
        <v>1562</v>
      </c>
      <c r="G528" s="2">
        <v>527</v>
      </c>
      <c r="H528" s="153">
        <f t="shared" si="46"/>
        <v>50000</v>
      </c>
      <c r="J528" s="158">
        <f>IFERROR(INDEX(単価!D$3:G$16,MATCH(D528,単価!B$3:B$16,0),1+((I528&gt;29)+(I528&gt;59)+(I528&gt;89))*INDEX(単価!A:A,MATCH(D528,単価!B:B,0))),0)</f>
        <v>50000</v>
      </c>
      <c r="K528" s="153" t="str">
        <f>IFERROR(INDEX(単価!C:C,MATCH(D528,単価!B:B,0))&amp;IF(INDEX(単価!A:A,MATCH(D528,単価!B:B,0))=1,"（"&amp;INDEX(単価!D$2:G$2,1,1+(I528&gt;29)+(I528&gt;59)+(I528&gt;89))&amp;"）",""),D528)</f>
        <v>計画相談支援</v>
      </c>
      <c r="L528" s="2">
        <f t="shared" ca="1" si="47"/>
        <v>5370</v>
      </c>
      <c r="M528" s="14">
        <f>IF(OR(ISERROR(FIND(DBCS(検索!C$3),DBCS(B528))),検索!C$3=""),0,1)</f>
        <v>0</v>
      </c>
      <c r="N528" s="15">
        <f>IF(OR(ISERROR(FIND(DBCS(検索!D$3),DBCS(C528))),検索!D$3=""),0,1)</f>
        <v>0</v>
      </c>
      <c r="O528" s="15">
        <f>IF(OR(ISERROR(FIND(検索!E$3,D528)),検索!E$3=""),0,1)</f>
        <v>0</v>
      </c>
      <c r="P528" s="13">
        <f>IF(OR(ISERROR(FIND(検索!F$3,E528)),検索!F$3=""),0,1)</f>
        <v>0</v>
      </c>
      <c r="Q528" s="13">
        <f>IF(OR(ISERROR(FIND(検索!G$3,F528)),検索!G$3=""),0,1)</f>
        <v>0</v>
      </c>
      <c r="R528" s="13">
        <f>IF(OR(検索!J$3="00000",M528&amp;N528&amp;O528&amp;P528&amp;Q528&lt;&gt;検索!J$3),0,1)</f>
        <v>0</v>
      </c>
      <c r="S528" s="13">
        <f t="shared" si="43"/>
        <v>0</v>
      </c>
      <c r="T528" s="14">
        <f>IF(OR(ISERROR(FIND(DBCS(検索!C$5),DBCS(B528))),検索!C$5=""),0,1)</f>
        <v>0</v>
      </c>
      <c r="U528" s="15">
        <f>IF(OR(ISERROR(FIND(DBCS(検索!D$5),DBCS(C528))),検索!D$5=""),0,1)</f>
        <v>0</v>
      </c>
      <c r="V528" s="15">
        <f>IF(OR(ISERROR(FIND(検索!E$5,D528)),検索!E$5=""),0,1)</f>
        <v>0</v>
      </c>
      <c r="W528" s="15">
        <f>IF(OR(ISERROR(FIND(検索!F$5,E528)),検索!F$5=""),0,1)</f>
        <v>0</v>
      </c>
      <c r="X528" s="15">
        <f>IF(OR(ISERROR(FIND(検索!G$5,F528)),検索!G$5=""),0,1)</f>
        <v>0</v>
      </c>
      <c r="Y528" s="13">
        <f>IF(OR(検索!J$5="00000",T528&amp;U528&amp;V528&amp;W528&amp;X528&lt;&gt;検索!J$5),0,1)</f>
        <v>0</v>
      </c>
      <c r="Z528" s="16">
        <f t="shared" si="44"/>
        <v>0</v>
      </c>
      <c r="AA528" s="13">
        <f>IF(OR(ISERROR(FIND(DBCS(検索!C$7),DBCS(B528))),検索!C$7=""),0,1)</f>
        <v>0</v>
      </c>
      <c r="AB528" s="13">
        <f>IF(OR(ISERROR(FIND(DBCS(検索!D$7),DBCS(C528))),検索!D$7=""),0,1)</f>
        <v>0</v>
      </c>
      <c r="AC528" s="13">
        <f>IF(OR(ISERROR(FIND(検索!E$7,D528)),検索!E$7=""),0,1)</f>
        <v>0</v>
      </c>
      <c r="AD528" s="13">
        <f>IF(OR(ISERROR(FIND(検索!F$7,E528)),検索!F$7=""),0,1)</f>
        <v>0</v>
      </c>
      <c r="AE528" s="13">
        <f>IF(OR(ISERROR(FIND(検索!G$7,F528)),検索!G$7=""),0,1)</f>
        <v>0</v>
      </c>
      <c r="AF528" s="15">
        <f>IF(OR(検索!J$7="00000",AA528&amp;AB528&amp;AC528&amp;AD528&amp;AE528&lt;&gt;検索!J$7),0,1)</f>
        <v>0</v>
      </c>
      <c r="AG528" s="16">
        <f t="shared" si="45"/>
        <v>0</v>
      </c>
      <c r="AH528" s="13">
        <f>IF(検索!K$3=0,R528,S528)</f>
        <v>0</v>
      </c>
      <c r="AI528" s="13">
        <f>IF(検索!K$5=0,Y528,Z528)</f>
        <v>0</v>
      </c>
      <c r="AJ528" s="13">
        <f>IF(検索!K$7=0,AF528,AG528)</f>
        <v>0</v>
      </c>
      <c r="AK528" s="20">
        <f>IF(IF(検索!J$5="00000",AH528,IF(検索!K$4=0,AH528+AI528,AH528*AI528)*IF(AND(検索!K$6=1,検索!J$7&lt;&gt;"00000"),AJ528,1)+IF(AND(検索!K$6=0,検索!J$7&lt;&gt;"00000"),AJ528,0))&gt;0,MAX($AK$2:AK527)+1,0)</f>
        <v>0</v>
      </c>
    </row>
    <row r="529" spans="1:37" ht="12.6" customHeight="1" x14ac:dyDescent="0.15">
      <c r="A529" s="9">
        <v>5485</v>
      </c>
      <c r="B529" s="2" t="s">
        <v>1563</v>
      </c>
      <c r="C529" s="2" t="s">
        <v>1564</v>
      </c>
      <c r="D529" s="2" t="s">
        <v>674</v>
      </c>
      <c r="E529" s="10" t="s">
        <v>516</v>
      </c>
      <c r="F529" s="11" t="s">
        <v>1565</v>
      </c>
      <c r="G529" s="2">
        <v>528</v>
      </c>
      <c r="H529" s="153">
        <f t="shared" si="46"/>
        <v>50000</v>
      </c>
      <c r="J529" s="158">
        <f>IFERROR(INDEX(単価!D$3:G$16,MATCH(D529,単価!B$3:B$16,0),1+((I529&gt;29)+(I529&gt;59)+(I529&gt;89))*INDEX(単価!A:A,MATCH(D529,単価!B:B,0))),0)</f>
        <v>50000</v>
      </c>
      <c r="K529" s="153" t="str">
        <f>IFERROR(INDEX(単価!C:C,MATCH(D529,単価!B:B,0))&amp;IF(INDEX(単価!A:A,MATCH(D529,単価!B:B,0))=1,"（"&amp;INDEX(単価!D$2:G$2,1,1+(I529&gt;29)+(I529&gt;59)+(I529&gt;89))&amp;"）",""),D529)</f>
        <v>計画相談支援</v>
      </c>
      <c r="L529" s="2">
        <f t="shared" ca="1" si="47"/>
        <v>5385</v>
      </c>
      <c r="M529" s="14">
        <f>IF(OR(ISERROR(FIND(DBCS(検索!C$3),DBCS(B529))),検索!C$3=""),0,1)</f>
        <v>0</v>
      </c>
      <c r="N529" s="15">
        <f>IF(OR(ISERROR(FIND(DBCS(検索!D$3),DBCS(C529))),検索!D$3=""),0,1)</f>
        <v>0</v>
      </c>
      <c r="O529" s="15">
        <f>IF(OR(ISERROR(FIND(検索!E$3,D529)),検索!E$3=""),0,1)</f>
        <v>0</v>
      </c>
      <c r="P529" s="13">
        <f>IF(OR(ISERROR(FIND(検索!F$3,E529)),検索!F$3=""),0,1)</f>
        <v>0</v>
      </c>
      <c r="Q529" s="13">
        <f>IF(OR(ISERROR(FIND(検索!G$3,F529)),検索!G$3=""),0,1)</f>
        <v>0</v>
      </c>
      <c r="R529" s="13">
        <f>IF(OR(検索!J$3="00000",M529&amp;N529&amp;O529&amp;P529&amp;Q529&lt;&gt;検索!J$3),0,1)</f>
        <v>0</v>
      </c>
      <c r="S529" s="13">
        <f t="shared" si="43"/>
        <v>0</v>
      </c>
      <c r="T529" s="14">
        <f>IF(OR(ISERROR(FIND(DBCS(検索!C$5),DBCS(B529))),検索!C$5=""),0,1)</f>
        <v>0</v>
      </c>
      <c r="U529" s="15">
        <f>IF(OR(ISERROR(FIND(DBCS(検索!D$5),DBCS(C529))),検索!D$5=""),0,1)</f>
        <v>0</v>
      </c>
      <c r="V529" s="15">
        <f>IF(OR(ISERROR(FIND(検索!E$5,D529)),検索!E$5=""),0,1)</f>
        <v>0</v>
      </c>
      <c r="W529" s="15">
        <f>IF(OR(ISERROR(FIND(検索!F$5,E529)),検索!F$5=""),0,1)</f>
        <v>0</v>
      </c>
      <c r="X529" s="15">
        <f>IF(OR(ISERROR(FIND(検索!G$5,F529)),検索!G$5=""),0,1)</f>
        <v>0</v>
      </c>
      <c r="Y529" s="13">
        <f>IF(OR(検索!J$5="00000",T529&amp;U529&amp;V529&amp;W529&amp;X529&lt;&gt;検索!J$5),0,1)</f>
        <v>0</v>
      </c>
      <c r="Z529" s="16">
        <f t="shared" si="44"/>
        <v>0</v>
      </c>
      <c r="AA529" s="13">
        <f>IF(OR(ISERROR(FIND(DBCS(検索!C$7),DBCS(B529))),検索!C$7=""),0,1)</f>
        <v>0</v>
      </c>
      <c r="AB529" s="13">
        <f>IF(OR(ISERROR(FIND(DBCS(検索!D$7),DBCS(C529))),検索!D$7=""),0,1)</f>
        <v>0</v>
      </c>
      <c r="AC529" s="13">
        <f>IF(OR(ISERROR(FIND(検索!E$7,D529)),検索!E$7=""),0,1)</f>
        <v>0</v>
      </c>
      <c r="AD529" s="13">
        <f>IF(OR(ISERROR(FIND(検索!F$7,E529)),検索!F$7=""),0,1)</f>
        <v>0</v>
      </c>
      <c r="AE529" s="13">
        <f>IF(OR(ISERROR(FIND(検索!G$7,F529)),検索!G$7=""),0,1)</f>
        <v>0</v>
      </c>
      <c r="AF529" s="15">
        <f>IF(OR(検索!J$7="00000",AA529&amp;AB529&amp;AC529&amp;AD529&amp;AE529&lt;&gt;検索!J$7),0,1)</f>
        <v>0</v>
      </c>
      <c r="AG529" s="16">
        <f t="shared" si="45"/>
        <v>0</v>
      </c>
      <c r="AH529" s="13">
        <f>IF(検索!K$3=0,R529,S529)</f>
        <v>0</v>
      </c>
      <c r="AI529" s="13">
        <f>IF(検索!K$5=0,Y529,Z529)</f>
        <v>0</v>
      </c>
      <c r="AJ529" s="13">
        <f>IF(検索!K$7=0,AF529,AG529)</f>
        <v>0</v>
      </c>
      <c r="AK529" s="20">
        <f>IF(IF(検索!J$5="00000",AH529,IF(検索!K$4=0,AH529+AI529,AH529*AI529)*IF(AND(検索!K$6=1,検索!J$7&lt;&gt;"00000"),AJ529,1)+IF(AND(検索!K$6=0,検索!J$7&lt;&gt;"00000"),AJ529,0))&gt;0,MAX($AK$2:AK528)+1,0)</f>
        <v>0</v>
      </c>
    </row>
    <row r="530" spans="1:37" ht="12.6" customHeight="1" x14ac:dyDescent="0.15">
      <c r="A530" s="9">
        <v>5491</v>
      </c>
      <c r="B530" s="2" t="s">
        <v>1342</v>
      </c>
      <c r="C530" s="2" t="s">
        <v>1566</v>
      </c>
      <c r="D530" s="2" t="s">
        <v>674</v>
      </c>
      <c r="E530" s="10" t="s">
        <v>142</v>
      </c>
      <c r="F530" s="11" t="s">
        <v>1567</v>
      </c>
      <c r="G530" s="2">
        <v>529</v>
      </c>
      <c r="H530" s="153">
        <f t="shared" si="46"/>
        <v>500000</v>
      </c>
      <c r="J530" s="158">
        <f>IFERROR(INDEX(単価!D$3:G$16,MATCH(D530,単価!B$3:B$16,0),1+((I530&gt;29)+(I530&gt;59)+(I530&gt;89))*INDEX(単価!A:A,MATCH(D530,単価!B:B,0))),0)</f>
        <v>50000</v>
      </c>
      <c r="K530" s="153" t="str">
        <f>IFERROR(INDEX(単価!C:C,MATCH(D530,単価!B:B,0))&amp;IF(INDEX(単価!A:A,MATCH(D530,単価!B:B,0))=1,"（"&amp;INDEX(単価!D$2:G$2,1,1+(I530&gt;29)+(I530&gt;59)+(I530&gt;89))&amp;"）",""),D530)</f>
        <v>計画相談支援</v>
      </c>
      <c r="L530" s="2">
        <f t="shared" ca="1" si="47"/>
        <v>5398</v>
      </c>
      <c r="M530" s="14">
        <f>IF(OR(ISERROR(FIND(DBCS(検索!C$3),DBCS(B530))),検索!C$3=""),0,1)</f>
        <v>0</v>
      </c>
      <c r="N530" s="15">
        <f>IF(OR(ISERROR(FIND(DBCS(検索!D$3),DBCS(C530))),検索!D$3=""),0,1)</f>
        <v>0</v>
      </c>
      <c r="O530" s="15">
        <f>IF(OR(ISERROR(FIND(検索!E$3,D530)),検索!E$3=""),0,1)</f>
        <v>0</v>
      </c>
      <c r="P530" s="13">
        <f>IF(OR(ISERROR(FIND(検索!F$3,E530)),検索!F$3=""),0,1)</f>
        <v>0</v>
      </c>
      <c r="Q530" s="13">
        <f>IF(OR(ISERROR(FIND(検索!G$3,F530)),検索!G$3=""),0,1)</f>
        <v>0</v>
      </c>
      <c r="R530" s="13">
        <f>IF(OR(検索!J$3="00000",M530&amp;N530&amp;O530&amp;P530&amp;Q530&lt;&gt;検索!J$3),0,1)</f>
        <v>0</v>
      </c>
      <c r="S530" s="13">
        <f t="shared" si="43"/>
        <v>0</v>
      </c>
      <c r="T530" s="14">
        <f>IF(OR(ISERROR(FIND(DBCS(検索!C$5),DBCS(B530))),検索!C$5=""),0,1)</f>
        <v>0</v>
      </c>
      <c r="U530" s="15">
        <f>IF(OR(ISERROR(FIND(DBCS(検索!D$5),DBCS(C530))),検索!D$5=""),0,1)</f>
        <v>0</v>
      </c>
      <c r="V530" s="15">
        <f>IF(OR(ISERROR(FIND(検索!E$5,D530)),検索!E$5=""),0,1)</f>
        <v>0</v>
      </c>
      <c r="W530" s="15">
        <f>IF(OR(ISERROR(FIND(検索!F$5,E530)),検索!F$5=""),0,1)</f>
        <v>0</v>
      </c>
      <c r="X530" s="15">
        <f>IF(OR(ISERROR(FIND(検索!G$5,F530)),検索!G$5=""),0,1)</f>
        <v>0</v>
      </c>
      <c r="Y530" s="13">
        <f>IF(OR(検索!J$5="00000",T530&amp;U530&amp;V530&amp;W530&amp;X530&lt;&gt;検索!J$5),0,1)</f>
        <v>0</v>
      </c>
      <c r="Z530" s="16">
        <f t="shared" si="44"/>
        <v>0</v>
      </c>
      <c r="AA530" s="13">
        <f>IF(OR(ISERROR(FIND(DBCS(検索!C$7),DBCS(B530))),検索!C$7=""),0,1)</f>
        <v>0</v>
      </c>
      <c r="AB530" s="13">
        <f>IF(OR(ISERROR(FIND(DBCS(検索!D$7),DBCS(C530))),検索!D$7=""),0,1)</f>
        <v>0</v>
      </c>
      <c r="AC530" s="13">
        <f>IF(OR(ISERROR(FIND(検索!E$7,D530)),検索!E$7=""),0,1)</f>
        <v>0</v>
      </c>
      <c r="AD530" s="13">
        <f>IF(OR(ISERROR(FIND(検索!F$7,E530)),検索!F$7=""),0,1)</f>
        <v>0</v>
      </c>
      <c r="AE530" s="13">
        <f>IF(OR(ISERROR(FIND(検索!G$7,F530)),検索!G$7=""),0,1)</f>
        <v>0</v>
      </c>
      <c r="AF530" s="15">
        <f>IF(OR(検索!J$7="00000",AA530&amp;AB530&amp;AC530&amp;AD530&amp;AE530&lt;&gt;検索!J$7),0,1)</f>
        <v>0</v>
      </c>
      <c r="AG530" s="16">
        <f t="shared" si="45"/>
        <v>0</v>
      </c>
      <c r="AH530" s="13">
        <f>IF(検索!K$3=0,R530,S530)</f>
        <v>0</v>
      </c>
      <c r="AI530" s="13">
        <f>IF(検索!K$5=0,Y530,Z530)</f>
        <v>0</v>
      </c>
      <c r="AJ530" s="13">
        <f>IF(検索!K$7=0,AF530,AG530)</f>
        <v>0</v>
      </c>
      <c r="AK530" s="20">
        <f>IF(IF(検索!J$5="00000",AH530,IF(検索!K$4=0,AH530+AI530,AH530*AI530)*IF(AND(検索!K$6=1,検索!J$7&lt;&gt;"00000"),AJ530,1)+IF(AND(検索!K$6=0,検索!J$7&lt;&gt;"00000"),AJ530,0))&gt;0,MAX($AK$2:AK529)+1,0)</f>
        <v>0</v>
      </c>
    </row>
    <row r="531" spans="1:37" ht="12.6" customHeight="1" x14ac:dyDescent="0.15">
      <c r="A531" s="9">
        <v>5501</v>
      </c>
      <c r="B531" s="2" t="s">
        <v>750</v>
      </c>
      <c r="C531" s="2" t="s">
        <v>617</v>
      </c>
      <c r="D531" s="2" t="s">
        <v>674</v>
      </c>
      <c r="E531" s="10" t="s">
        <v>103</v>
      </c>
      <c r="F531" s="11" t="s">
        <v>751</v>
      </c>
      <c r="G531" s="2">
        <v>530</v>
      </c>
      <c r="H531" s="153">
        <f t="shared" si="46"/>
        <v>100000</v>
      </c>
      <c r="J531" s="158">
        <f>IFERROR(INDEX(単価!D$3:G$16,MATCH(D531,単価!B$3:B$16,0),1+((I531&gt;29)+(I531&gt;59)+(I531&gt;89))*INDEX(単価!A:A,MATCH(D531,単価!B:B,0))),0)</f>
        <v>50000</v>
      </c>
      <c r="K531" s="153" t="str">
        <f>IFERROR(INDEX(単価!C:C,MATCH(D531,単価!B:B,0))&amp;IF(INDEX(単価!A:A,MATCH(D531,単価!B:B,0))=1,"（"&amp;INDEX(単価!D$2:G$2,1,1+(I531&gt;29)+(I531&gt;59)+(I531&gt;89))&amp;"）",""),D531)</f>
        <v>計画相談支援</v>
      </c>
      <c r="L531" s="2">
        <f t="shared" ca="1" si="47"/>
        <v>5408</v>
      </c>
      <c r="M531" s="14">
        <f>IF(OR(ISERROR(FIND(DBCS(検索!C$3),DBCS(B531))),検索!C$3=""),0,1)</f>
        <v>0</v>
      </c>
      <c r="N531" s="15">
        <f>IF(OR(ISERROR(FIND(DBCS(検索!D$3),DBCS(C531))),検索!D$3=""),0,1)</f>
        <v>0</v>
      </c>
      <c r="O531" s="15">
        <f>IF(OR(ISERROR(FIND(検索!E$3,D531)),検索!E$3=""),0,1)</f>
        <v>0</v>
      </c>
      <c r="P531" s="13">
        <f>IF(OR(ISERROR(FIND(検索!F$3,E531)),検索!F$3=""),0,1)</f>
        <v>0</v>
      </c>
      <c r="Q531" s="13">
        <f>IF(OR(ISERROR(FIND(検索!G$3,F531)),検索!G$3=""),0,1)</f>
        <v>0</v>
      </c>
      <c r="R531" s="13">
        <f>IF(OR(検索!J$3="00000",M531&amp;N531&amp;O531&amp;P531&amp;Q531&lt;&gt;検索!J$3),0,1)</f>
        <v>0</v>
      </c>
      <c r="S531" s="13">
        <f t="shared" si="43"/>
        <v>0</v>
      </c>
      <c r="T531" s="14">
        <f>IF(OR(ISERROR(FIND(DBCS(検索!C$5),DBCS(B531))),検索!C$5=""),0,1)</f>
        <v>0</v>
      </c>
      <c r="U531" s="15">
        <f>IF(OR(ISERROR(FIND(DBCS(検索!D$5),DBCS(C531))),検索!D$5=""),0,1)</f>
        <v>0</v>
      </c>
      <c r="V531" s="15">
        <f>IF(OR(ISERROR(FIND(検索!E$5,D531)),検索!E$5=""),0,1)</f>
        <v>0</v>
      </c>
      <c r="W531" s="15">
        <f>IF(OR(ISERROR(FIND(検索!F$5,E531)),検索!F$5=""),0,1)</f>
        <v>0</v>
      </c>
      <c r="X531" s="15">
        <f>IF(OR(ISERROR(FIND(検索!G$5,F531)),検索!G$5=""),0,1)</f>
        <v>0</v>
      </c>
      <c r="Y531" s="13">
        <f>IF(OR(検索!J$5="00000",T531&amp;U531&amp;V531&amp;W531&amp;X531&lt;&gt;検索!J$5),0,1)</f>
        <v>0</v>
      </c>
      <c r="Z531" s="16">
        <f t="shared" si="44"/>
        <v>0</v>
      </c>
      <c r="AA531" s="13">
        <f>IF(OR(ISERROR(FIND(DBCS(検索!C$7),DBCS(B531))),検索!C$7=""),0,1)</f>
        <v>0</v>
      </c>
      <c r="AB531" s="13">
        <f>IF(OR(ISERROR(FIND(DBCS(検索!D$7),DBCS(C531))),検索!D$7=""),0,1)</f>
        <v>0</v>
      </c>
      <c r="AC531" s="13">
        <f>IF(OR(ISERROR(FIND(検索!E$7,D531)),検索!E$7=""),0,1)</f>
        <v>0</v>
      </c>
      <c r="AD531" s="13">
        <f>IF(OR(ISERROR(FIND(検索!F$7,E531)),検索!F$7=""),0,1)</f>
        <v>0</v>
      </c>
      <c r="AE531" s="13">
        <f>IF(OR(ISERROR(FIND(検索!G$7,F531)),検索!G$7=""),0,1)</f>
        <v>0</v>
      </c>
      <c r="AF531" s="15">
        <f>IF(OR(検索!J$7="00000",AA531&amp;AB531&amp;AC531&amp;AD531&amp;AE531&lt;&gt;検索!J$7),0,1)</f>
        <v>0</v>
      </c>
      <c r="AG531" s="16">
        <f t="shared" si="45"/>
        <v>0</v>
      </c>
      <c r="AH531" s="13">
        <f>IF(検索!K$3=0,R531,S531)</f>
        <v>0</v>
      </c>
      <c r="AI531" s="13">
        <f>IF(検索!K$5=0,Y531,Z531)</f>
        <v>0</v>
      </c>
      <c r="AJ531" s="13">
        <f>IF(検索!K$7=0,AF531,AG531)</f>
        <v>0</v>
      </c>
      <c r="AK531" s="20">
        <f>IF(IF(検索!J$5="00000",AH531,IF(検索!K$4=0,AH531+AI531,AH531*AI531)*IF(AND(検索!K$6=1,検索!J$7&lt;&gt;"00000"),AJ531,1)+IF(AND(検索!K$6=0,検索!J$7&lt;&gt;"00000"),AJ531,0))&gt;0,MAX($AK$2:AK530)+1,0)</f>
        <v>0</v>
      </c>
    </row>
    <row r="532" spans="1:37" ht="12.6" customHeight="1" x14ac:dyDescent="0.15">
      <c r="A532" s="9">
        <v>5519</v>
      </c>
      <c r="B532" s="2" t="s">
        <v>684</v>
      </c>
      <c r="C532" s="2" t="s">
        <v>659</v>
      </c>
      <c r="D532" s="2" t="s">
        <v>674</v>
      </c>
      <c r="E532" s="10" t="s">
        <v>109</v>
      </c>
      <c r="F532" s="11" t="s">
        <v>1568</v>
      </c>
      <c r="G532" s="2">
        <v>531</v>
      </c>
      <c r="H532" s="153">
        <f t="shared" si="46"/>
        <v>200000</v>
      </c>
      <c r="J532" s="158">
        <f>IFERROR(INDEX(単価!D$3:G$16,MATCH(D532,単価!B$3:B$16,0),1+((I532&gt;29)+(I532&gt;59)+(I532&gt;89))*INDEX(単価!A:A,MATCH(D532,単価!B:B,0))),0)</f>
        <v>50000</v>
      </c>
      <c r="K532" s="153" t="str">
        <f>IFERROR(INDEX(単価!C:C,MATCH(D532,単価!B:B,0))&amp;IF(INDEX(単価!A:A,MATCH(D532,単価!B:B,0))=1,"（"&amp;INDEX(単価!D$2:G$2,1,1+(I532&gt;29)+(I532&gt;59)+(I532&gt;89))&amp;"）",""),D532)</f>
        <v>計画相談支援</v>
      </c>
      <c r="L532" s="2">
        <f t="shared" ca="1" si="47"/>
        <v>5410</v>
      </c>
      <c r="M532" s="14">
        <f>IF(OR(ISERROR(FIND(DBCS(検索!C$3),DBCS(B532))),検索!C$3=""),0,1)</f>
        <v>0</v>
      </c>
      <c r="N532" s="15">
        <f>IF(OR(ISERROR(FIND(DBCS(検索!D$3),DBCS(C532))),検索!D$3=""),0,1)</f>
        <v>0</v>
      </c>
      <c r="O532" s="15">
        <f>IF(OR(ISERROR(FIND(検索!E$3,D532)),検索!E$3=""),0,1)</f>
        <v>0</v>
      </c>
      <c r="P532" s="13">
        <f>IF(OR(ISERROR(FIND(検索!F$3,E532)),検索!F$3=""),0,1)</f>
        <v>0</v>
      </c>
      <c r="Q532" s="13">
        <f>IF(OR(ISERROR(FIND(検索!G$3,F532)),検索!G$3=""),0,1)</f>
        <v>0</v>
      </c>
      <c r="R532" s="13">
        <f>IF(OR(検索!J$3="00000",M532&amp;N532&amp;O532&amp;P532&amp;Q532&lt;&gt;検索!J$3),0,1)</f>
        <v>0</v>
      </c>
      <c r="S532" s="13">
        <f t="shared" si="43"/>
        <v>0</v>
      </c>
      <c r="T532" s="14">
        <f>IF(OR(ISERROR(FIND(DBCS(検索!C$5),DBCS(B532))),検索!C$5=""),0,1)</f>
        <v>0</v>
      </c>
      <c r="U532" s="15">
        <f>IF(OR(ISERROR(FIND(DBCS(検索!D$5),DBCS(C532))),検索!D$5=""),0,1)</f>
        <v>0</v>
      </c>
      <c r="V532" s="15">
        <f>IF(OR(ISERROR(FIND(検索!E$5,D532)),検索!E$5=""),0,1)</f>
        <v>0</v>
      </c>
      <c r="W532" s="15">
        <f>IF(OR(ISERROR(FIND(検索!F$5,E532)),検索!F$5=""),0,1)</f>
        <v>0</v>
      </c>
      <c r="X532" s="15">
        <f>IF(OR(ISERROR(FIND(検索!G$5,F532)),検索!G$5=""),0,1)</f>
        <v>0</v>
      </c>
      <c r="Y532" s="13">
        <f>IF(OR(検索!J$5="00000",T532&amp;U532&amp;V532&amp;W532&amp;X532&lt;&gt;検索!J$5),0,1)</f>
        <v>0</v>
      </c>
      <c r="Z532" s="16">
        <f t="shared" si="44"/>
        <v>0</v>
      </c>
      <c r="AA532" s="13">
        <f>IF(OR(ISERROR(FIND(DBCS(検索!C$7),DBCS(B532))),検索!C$7=""),0,1)</f>
        <v>0</v>
      </c>
      <c r="AB532" s="13">
        <f>IF(OR(ISERROR(FIND(DBCS(検索!D$7),DBCS(C532))),検索!D$7=""),0,1)</f>
        <v>0</v>
      </c>
      <c r="AC532" s="13">
        <f>IF(OR(ISERROR(FIND(検索!E$7,D532)),検索!E$7=""),0,1)</f>
        <v>0</v>
      </c>
      <c r="AD532" s="13">
        <f>IF(OR(ISERROR(FIND(検索!F$7,E532)),検索!F$7=""),0,1)</f>
        <v>0</v>
      </c>
      <c r="AE532" s="13">
        <f>IF(OR(ISERROR(FIND(検索!G$7,F532)),検索!G$7=""),0,1)</f>
        <v>0</v>
      </c>
      <c r="AF532" s="15">
        <f>IF(OR(検索!J$7="00000",AA532&amp;AB532&amp;AC532&amp;AD532&amp;AE532&lt;&gt;検索!J$7),0,1)</f>
        <v>0</v>
      </c>
      <c r="AG532" s="16">
        <f t="shared" si="45"/>
        <v>0</v>
      </c>
      <c r="AH532" s="13">
        <f>IF(検索!K$3=0,R532,S532)</f>
        <v>0</v>
      </c>
      <c r="AI532" s="13">
        <f>IF(検索!K$5=0,Y532,Z532)</f>
        <v>0</v>
      </c>
      <c r="AJ532" s="13">
        <f>IF(検索!K$7=0,AF532,AG532)</f>
        <v>0</v>
      </c>
      <c r="AK532" s="20">
        <f>IF(IF(検索!J$5="00000",AH532,IF(検索!K$4=0,AH532+AI532,AH532*AI532)*IF(AND(検索!K$6=1,検索!J$7&lt;&gt;"00000"),AJ532,1)+IF(AND(検索!K$6=0,検索!J$7&lt;&gt;"00000"),AJ532,0))&gt;0,MAX($AK$2:AK531)+1,0)</f>
        <v>0</v>
      </c>
    </row>
    <row r="533" spans="1:37" ht="12.6" customHeight="1" x14ac:dyDescent="0.15">
      <c r="A533" s="9">
        <v>5525</v>
      </c>
      <c r="B533" s="2" t="s">
        <v>928</v>
      </c>
      <c r="C533" s="2" t="s">
        <v>1569</v>
      </c>
      <c r="D533" s="2" t="s">
        <v>674</v>
      </c>
      <c r="E533" s="10" t="s">
        <v>49</v>
      </c>
      <c r="F533" s="11" t="s">
        <v>1570</v>
      </c>
      <c r="G533" s="2">
        <v>532</v>
      </c>
      <c r="H533" s="153">
        <f t="shared" si="46"/>
        <v>800000</v>
      </c>
      <c r="J533" s="158">
        <f>IFERROR(INDEX(単価!D$3:G$16,MATCH(D533,単価!B$3:B$16,0),1+((I533&gt;29)+(I533&gt;59)+(I533&gt;89))*INDEX(単価!A:A,MATCH(D533,単価!B:B,0))),0)</f>
        <v>50000</v>
      </c>
      <c r="K533" s="153" t="str">
        <f>IFERROR(INDEX(単価!C:C,MATCH(D533,単価!B:B,0))&amp;IF(INDEX(単価!A:A,MATCH(D533,単価!B:B,0))=1,"（"&amp;INDEX(単価!D$2:G$2,1,1+(I533&gt;29)+(I533&gt;59)+(I533&gt;89))&amp;"）",""),D533)</f>
        <v>計画相談支援</v>
      </c>
      <c r="L533" s="2">
        <f t="shared" ca="1" si="47"/>
        <v>5429</v>
      </c>
      <c r="M533" s="14">
        <f>IF(OR(ISERROR(FIND(DBCS(検索!C$3),DBCS(B533))),検索!C$3=""),0,1)</f>
        <v>0</v>
      </c>
      <c r="N533" s="15">
        <f>IF(OR(ISERROR(FIND(DBCS(検索!D$3),DBCS(C533))),検索!D$3=""),0,1)</f>
        <v>0</v>
      </c>
      <c r="O533" s="15">
        <f>IF(OR(ISERROR(FIND(検索!E$3,D533)),検索!E$3=""),0,1)</f>
        <v>0</v>
      </c>
      <c r="P533" s="13">
        <f>IF(OR(ISERROR(FIND(検索!F$3,E533)),検索!F$3=""),0,1)</f>
        <v>0</v>
      </c>
      <c r="Q533" s="13">
        <f>IF(OR(ISERROR(FIND(検索!G$3,F533)),検索!G$3=""),0,1)</f>
        <v>0</v>
      </c>
      <c r="R533" s="13">
        <f>IF(OR(検索!J$3="00000",M533&amp;N533&amp;O533&amp;P533&amp;Q533&lt;&gt;検索!J$3),0,1)</f>
        <v>0</v>
      </c>
      <c r="S533" s="13">
        <f t="shared" si="43"/>
        <v>0</v>
      </c>
      <c r="T533" s="14">
        <f>IF(OR(ISERROR(FIND(DBCS(検索!C$5),DBCS(B533))),検索!C$5=""),0,1)</f>
        <v>0</v>
      </c>
      <c r="U533" s="15">
        <f>IF(OR(ISERROR(FIND(DBCS(検索!D$5),DBCS(C533))),検索!D$5=""),0,1)</f>
        <v>0</v>
      </c>
      <c r="V533" s="15">
        <f>IF(OR(ISERROR(FIND(検索!E$5,D533)),検索!E$5=""),0,1)</f>
        <v>0</v>
      </c>
      <c r="W533" s="15">
        <f>IF(OR(ISERROR(FIND(検索!F$5,E533)),検索!F$5=""),0,1)</f>
        <v>0</v>
      </c>
      <c r="X533" s="15">
        <f>IF(OR(ISERROR(FIND(検索!G$5,F533)),検索!G$5=""),0,1)</f>
        <v>0</v>
      </c>
      <c r="Y533" s="13">
        <f>IF(OR(検索!J$5="00000",T533&amp;U533&amp;V533&amp;W533&amp;X533&lt;&gt;検索!J$5),0,1)</f>
        <v>0</v>
      </c>
      <c r="Z533" s="16">
        <f t="shared" si="44"/>
        <v>0</v>
      </c>
      <c r="AA533" s="13">
        <f>IF(OR(ISERROR(FIND(DBCS(検索!C$7),DBCS(B533))),検索!C$7=""),0,1)</f>
        <v>0</v>
      </c>
      <c r="AB533" s="13">
        <f>IF(OR(ISERROR(FIND(DBCS(検索!D$7),DBCS(C533))),検索!D$7=""),0,1)</f>
        <v>0</v>
      </c>
      <c r="AC533" s="13">
        <f>IF(OR(ISERROR(FIND(検索!E$7,D533)),検索!E$7=""),0,1)</f>
        <v>0</v>
      </c>
      <c r="AD533" s="13">
        <f>IF(OR(ISERROR(FIND(検索!F$7,E533)),検索!F$7=""),0,1)</f>
        <v>0</v>
      </c>
      <c r="AE533" s="13">
        <f>IF(OR(ISERROR(FIND(検索!G$7,F533)),検索!G$7=""),0,1)</f>
        <v>0</v>
      </c>
      <c r="AF533" s="15">
        <f>IF(OR(検索!J$7="00000",AA533&amp;AB533&amp;AC533&amp;AD533&amp;AE533&lt;&gt;検索!J$7),0,1)</f>
        <v>0</v>
      </c>
      <c r="AG533" s="16">
        <f t="shared" si="45"/>
        <v>0</v>
      </c>
      <c r="AH533" s="13">
        <f>IF(検索!K$3=0,R533,S533)</f>
        <v>0</v>
      </c>
      <c r="AI533" s="13">
        <f>IF(検索!K$5=0,Y533,Z533)</f>
        <v>0</v>
      </c>
      <c r="AJ533" s="13">
        <f>IF(検索!K$7=0,AF533,AG533)</f>
        <v>0</v>
      </c>
      <c r="AK533" s="20">
        <f>IF(IF(検索!J$5="00000",AH533,IF(検索!K$4=0,AH533+AI533,AH533*AI533)*IF(AND(検索!K$6=1,検索!J$7&lt;&gt;"00000"),AJ533,1)+IF(AND(検索!K$6=0,検索!J$7&lt;&gt;"00000"),AJ533,0))&gt;0,MAX($AK$2:AK532)+1,0)</f>
        <v>0</v>
      </c>
    </row>
    <row r="534" spans="1:37" ht="12.6" customHeight="1" x14ac:dyDescent="0.15">
      <c r="A534" s="9">
        <v>5537</v>
      </c>
      <c r="B534" s="2" t="s">
        <v>1571</v>
      </c>
      <c r="C534" s="2" t="s">
        <v>1572</v>
      </c>
      <c r="D534" s="2" t="s">
        <v>674</v>
      </c>
      <c r="E534" s="10" t="s">
        <v>138</v>
      </c>
      <c r="F534" s="11" t="s">
        <v>1573</v>
      </c>
      <c r="G534" s="2">
        <v>533</v>
      </c>
      <c r="H534" s="153">
        <f t="shared" si="46"/>
        <v>50000</v>
      </c>
      <c r="J534" s="158">
        <f>IFERROR(INDEX(単価!D$3:G$16,MATCH(D534,単価!B$3:B$16,0),1+((I534&gt;29)+(I534&gt;59)+(I534&gt;89))*INDEX(単価!A:A,MATCH(D534,単価!B:B,0))),0)</f>
        <v>50000</v>
      </c>
      <c r="K534" s="153" t="str">
        <f>IFERROR(INDEX(単価!C:C,MATCH(D534,単価!B:B,0))&amp;IF(INDEX(単価!A:A,MATCH(D534,単価!B:B,0))=1,"（"&amp;INDEX(単価!D$2:G$2,1,1+(I534&gt;29)+(I534&gt;59)+(I534&gt;89))&amp;"）",""),D534)</f>
        <v>計画相談支援</v>
      </c>
      <c r="L534" s="2">
        <f t="shared" ca="1" si="47"/>
        <v>5439</v>
      </c>
      <c r="M534" s="14">
        <f>IF(OR(ISERROR(FIND(DBCS(検索!C$3),DBCS(B534))),検索!C$3=""),0,1)</f>
        <v>0</v>
      </c>
      <c r="N534" s="15">
        <f>IF(OR(ISERROR(FIND(DBCS(検索!D$3),DBCS(C534))),検索!D$3=""),0,1)</f>
        <v>0</v>
      </c>
      <c r="O534" s="15">
        <f>IF(OR(ISERROR(FIND(検索!E$3,D534)),検索!E$3=""),0,1)</f>
        <v>0</v>
      </c>
      <c r="P534" s="13">
        <f>IF(OR(ISERROR(FIND(検索!F$3,E534)),検索!F$3=""),0,1)</f>
        <v>0</v>
      </c>
      <c r="Q534" s="13">
        <f>IF(OR(ISERROR(FIND(検索!G$3,F534)),検索!G$3=""),0,1)</f>
        <v>0</v>
      </c>
      <c r="R534" s="13">
        <f>IF(OR(検索!J$3="00000",M534&amp;N534&amp;O534&amp;P534&amp;Q534&lt;&gt;検索!J$3),0,1)</f>
        <v>0</v>
      </c>
      <c r="S534" s="13">
        <f t="shared" si="43"/>
        <v>0</v>
      </c>
      <c r="T534" s="14">
        <f>IF(OR(ISERROR(FIND(DBCS(検索!C$5),DBCS(B534))),検索!C$5=""),0,1)</f>
        <v>0</v>
      </c>
      <c r="U534" s="15">
        <f>IF(OR(ISERROR(FIND(DBCS(検索!D$5),DBCS(C534))),検索!D$5=""),0,1)</f>
        <v>0</v>
      </c>
      <c r="V534" s="15">
        <f>IF(OR(ISERROR(FIND(検索!E$5,D534)),検索!E$5=""),0,1)</f>
        <v>0</v>
      </c>
      <c r="W534" s="15">
        <f>IF(OR(ISERROR(FIND(検索!F$5,E534)),検索!F$5=""),0,1)</f>
        <v>0</v>
      </c>
      <c r="X534" s="15">
        <f>IF(OR(ISERROR(FIND(検索!G$5,F534)),検索!G$5=""),0,1)</f>
        <v>0</v>
      </c>
      <c r="Y534" s="13">
        <f>IF(OR(検索!J$5="00000",T534&amp;U534&amp;V534&amp;W534&amp;X534&lt;&gt;検索!J$5),0,1)</f>
        <v>0</v>
      </c>
      <c r="Z534" s="16">
        <f t="shared" si="44"/>
        <v>0</v>
      </c>
      <c r="AA534" s="13">
        <f>IF(OR(ISERROR(FIND(DBCS(検索!C$7),DBCS(B534))),検索!C$7=""),0,1)</f>
        <v>0</v>
      </c>
      <c r="AB534" s="13">
        <f>IF(OR(ISERROR(FIND(DBCS(検索!D$7),DBCS(C534))),検索!D$7=""),0,1)</f>
        <v>0</v>
      </c>
      <c r="AC534" s="13">
        <f>IF(OR(ISERROR(FIND(検索!E$7,D534)),検索!E$7=""),0,1)</f>
        <v>0</v>
      </c>
      <c r="AD534" s="13">
        <f>IF(OR(ISERROR(FIND(検索!F$7,E534)),検索!F$7=""),0,1)</f>
        <v>0</v>
      </c>
      <c r="AE534" s="13">
        <f>IF(OR(ISERROR(FIND(検索!G$7,F534)),検索!G$7=""),0,1)</f>
        <v>0</v>
      </c>
      <c r="AF534" s="15">
        <f>IF(OR(検索!J$7="00000",AA534&amp;AB534&amp;AC534&amp;AD534&amp;AE534&lt;&gt;検索!J$7),0,1)</f>
        <v>0</v>
      </c>
      <c r="AG534" s="16">
        <f t="shared" si="45"/>
        <v>0</v>
      </c>
      <c r="AH534" s="13">
        <f>IF(検索!K$3=0,R534,S534)</f>
        <v>0</v>
      </c>
      <c r="AI534" s="13">
        <f>IF(検索!K$5=0,Y534,Z534)</f>
        <v>0</v>
      </c>
      <c r="AJ534" s="13">
        <f>IF(検索!K$7=0,AF534,AG534)</f>
        <v>0</v>
      </c>
      <c r="AK534" s="20">
        <f>IF(IF(検索!J$5="00000",AH534,IF(検索!K$4=0,AH534+AI534,AH534*AI534)*IF(AND(検索!K$6=1,検索!J$7&lt;&gt;"00000"),AJ534,1)+IF(AND(検索!K$6=0,検索!J$7&lt;&gt;"00000"),AJ534,0))&gt;0,MAX($AK$2:AK533)+1,0)</f>
        <v>0</v>
      </c>
    </row>
    <row r="535" spans="1:37" ht="12.6" customHeight="1" x14ac:dyDescent="0.15">
      <c r="A535" s="9">
        <v>5546</v>
      </c>
      <c r="B535" s="2" t="s">
        <v>814</v>
      </c>
      <c r="C535" s="2" t="s">
        <v>1574</v>
      </c>
      <c r="D535" s="2" t="s">
        <v>674</v>
      </c>
      <c r="E535" s="10" t="s">
        <v>143</v>
      </c>
      <c r="F535" s="11" t="s">
        <v>816</v>
      </c>
      <c r="G535" s="2">
        <v>534</v>
      </c>
      <c r="H535" s="153">
        <f t="shared" si="46"/>
        <v>100000</v>
      </c>
      <c r="J535" s="158">
        <f>IFERROR(INDEX(単価!D$3:G$16,MATCH(D535,単価!B$3:B$16,0),1+((I535&gt;29)+(I535&gt;59)+(I535&gt;89))*INDEX(単価!A:A,MATCH(D535,単価!B:B,0))),0)</f>
        <v>50000</v>
      </c>
      <c r="K535" s="153" t="str">
        <f>IFERROR(INDEX(単価!C:C,MATCH(D535,単価!B:B,0))&amp;IF(INDEX(単価!A:A,MATCH(D535,単価!B:B,0))=1,"（"&amp;INDEX(単価!D$2:G$2,1,1+(I535&gt;29)+(I535&gt;59)+(I535&gt;89))&amp;"）",""),D535)</f>
        <v>計画相談支援</v>
      </c>
      <c r="L535" s="2">
        <f t="shared" ca="1" si="47"/>
        <v>5446</v>
      </c>
      <c r="M535" s="14">
        <f>IF(OR(ISERROR(FIND(DBCS(検索!C$3),DBCS(B535))),検索!C$3=""),0,1)</f>
        <v>0</v>
      </c>
      <c r="N535" s="15">
        <f>IF(OR(ISERROR(FIND(DBCS(検索!D$3),DBCS(C535))),検索!D$3=""),0,1)</f>
        <v>0</v>
      </c>
      <c r="O535" s="15">
        <f>IF(OR(ISERROR(FIND(検索!E$3,D535)),検索!E$3=""),0,1)</f>
        <v>0</v>
      </c>
      <c r="P535" s="13">
        <f>IF(OR(ISERROR(FIND(検索!F$3,E535)),検索!F$3=""),0,1)</f>
        <v>0</v>
      </c>
      <c r="Q535" s="13">
        <f>IF(OR(ISERROR(FIND(検索!G$3,F535)),検索!G$3=""),0,1)</f>
        <v>0</v>
      </c>
      <c r="R535" s="13">
        <f>IF(OR(検索!J$3="00000",M535&amp;N535&amp;O535&amp;P535&amp;Q535&lt;&gt;検索!J$3),0,1)</f>
        <v>0</v>
      </c>
      <c r="S535" s="13">
        <f t="shared" si="43"/>
        <v>0</v>
      </c>
      <c r="T535" s="14">
        <f>IF(OR(ISERROR(FIND(DBCS(検索!C$5),DBCS(B535))),検索!C$5=""),0,1)</f>
        <v>0</v>
      </c>
      <c r="U535" s="15">
        <f>IF(OR(ISERROR(FIND(DBCS(検索!D$5),DBCS(C535))),検索!D$5=""),0,1)</f>
        <v>0</v>
      </c>
      <c r="V535" s="15">
        <f>IF(OR(ISERROR(FIND(検索!E$5,D535)),検索!E$5=""),0,1)</f>
        <v>0</v>
      </c>
      <c r="W535" s="15">
        <f>IF(OR(ISERROR(FIND(検索!F$5,E535)),検索!F$5=""),0,1)</f>
        <v>0</v>
      </c>
      <c r="X535" s="15">
        <f>IF(OR(ISERROR(FIND(検索!G$5,F535)),検索!G$5=""),0,1)</f>
        <v>0</v>
      </c>
      <c r="Y535" s="13">
        <f>IF(OR(検索!J$5="00000",T535&amp;U535&amp;V535&amp;W535&amp;X535&lt;&gt;検索!J$5),0,1)</f>
        <v>0</v>
      </c>
      <c r="Z535" s="16">
        <f t="shared" si="44"/>
        <v>0</v>
      </c>
      <c r="AA535" s="13">
        <f>IF(OR(ISERROR(FIND(DBCS(検索!C$7),DBCS(B535))),検索!C$7=""),0,1)</f>
        <v>0</v>
      </c>
      <c r="AB535" s="13">
        <f>IF(OR(ISERROR(FIND(DBCS(検索!D$7),DBCS(C535))),検索!D$7=""),0,1)</f>
        <v>0</v>
      </c>
      <c r="AC535" s="13">
        <f>IF(OR(ISERROR(FIND(検索!E$7,D535)),検索!E$7=""),0,1)</f>
        <v>0</v>
      </c>
      <c r="AD535" s="13">
        <f>IF(OR(ISERROR(FIND(検索!F$7,E535)),検索!F$7=""),0,1)</f>
        <v>0</v>
      </c>
      <c r="AE535" s="13">
        <f>IF(OR(ISERROR(FIND(検索!G$7,F535)),検索!G$7=""),0,1)</f>
        <v>0</v>
      </c>
      <c r="AF535" s="15">
        <f>IF(OR(検索!J$7="00000",AA535&amp;AB535&amp;AC535&amp;AD535&amp;AE535&lt;&gt;検索!J$7),0,1)</f>
        <v>0</v>
      </c>
      <c r="AG535" s="16">
        <f t="shared" si="45"/>
        <v>0</v>
      </c>
      <c r="AH535" s="13">
        <f>IF(検索!K$3=0,R535,S535)</f>
        <v>0</v>
      </c>
      <c r="AI535" s="13">
        <f>IF(検索!K$5=0,Y535,Z535)</f>
        <v>0</v>
      </c>
      <c r="AJ535" s="13">
        <f>IF(検索!K$7=0,AF535,AG535)</f>
        <v>0</v>
      </c>
      <c r="AK535" s="20">
        <f>IF(IF(検索!J$5="00000",AH535,IF(検索!K$4=0,AH535+AI535,AH535*AI535)*IF(AND(検索!K$6=1,検索!J$7&lt;&gt;"00000"),AJ535,1)+IF(AND(検索!K$6=0,検索!J$7&lt;&gt;"00000"),AJ535,0))&gt;0,MAX($AK$2:AK534)+1,0)</f>
        <v>0</v>
      </c>
    </row>
    <row r="536" spans="1:37" ht="12.6" customHeight="1" x14ac:dyDescent="0.15">
      <c r="A536" s="9">
        <v>5550</v>
      </c>
      <c r="B536" s="2" t="s">
        <v>1575</v>
      </c>
      <c r="C536" s="2" t="s">
        <v>1576</v>
      </c>
      <c r="D536" s="2" t="s">
        <v>674</v>
      </c>
      <c r="E536" s="10" t="s">
        <v>543</v>
      </c>
      <c r="F536" s="11" t="s">
        <v>1577</v>
      </c>
      <c r="G536" s="2">
        <v>535</v>
      </c>
      <c r="H536" s="153">
        <f t="shared" si="46"/>
        <v>50000</v>
      </c>
      <c r="J536" s="158">
        <f>IFERROR(INDEX(単価!D$3:G$16,MATCH(D536,単価!B$3:B$16,0),1+((I536&gt;29)+(I536&gt;59)+(I536&gt;89))*INDEX(単価!A:A,MATCH(D536,単価!B:B,0))),0)</f>
        <v>50000</v>
      </c>
      <c r="K536" s="153" t="str">
        <f>IFERROR(INDEX(単価!C:C,MATCH(D536,単価!B:B,0))&amp;IF(INDEX(単価!A:A,MATCH(D536,単価!B:B,0))=1,"（"&amp;INDEX(単価!D$2:G$2,1,1+(I536&gt;29)+(I536&gt;59)+(I536&gt;89))&amp;"）",""),D536)</f>
        <v>計画相談支援</v>
      </c>
      <c r="L536" s="2">
        <f t="shared" ca="1" si="47"/>
        <v>5455</v>
      </c>
      <c r="M536" s="14">
        <f>IF(OR(ISERROR(FIND(DBCS(検索!C$3),DBCS(B536))),検索!C$3=""),0,1)</f>
        <v>0</v>
      </c>
      <c r="N536" s="15">
        <f>IF(OR(ISERROR(FIND(DBCS(検索!D$3),DBCS(C536))),検索!D$3=""),0,1)</f>
        <v>0</v>
      </c>
      <c r="O536" s="15">
        <f>IF(OR(ISERROR(FIND(検索!E$3,D536)),検索!E$3=""),0,1)</f>
        <v>0</v>
      </c>
      <c r="P536" s="13">
        <f>IF(OR(ISERROR(FIND(検索!F$3,E536)),検索!F$3=""),0,1)</f>
        <v>0</v>
      </c>
      <c r="Q536" s="13">
        <f>IF(OR(ISERROR(FIND(検索!G$3,F536)),検索!G$3=""),0,1)</f>
        <v>0</v>
      </c>
      <c r="R536" s="13">
        <f>IF(OR(検索!J$3="00000",M536&amp;N536&amp;O536&amp;P536&amp;Q536&lt;&gt;検索!J$3),0,1)</f>
        <v>0</v>
      </c>
      <c r="S536" s="13">
        <f t="shared" si="43"/>
        <v>0</v>
      </c>
      <c r="T536" s="14">
        <f>IF(OR(ISERROR(FIND(DBCS(検索!C$5),DBCS(B536))),検索!C$5=""),0,1)</f>
        <v>0</v>
      </c>
      <c r="U536" s="15">
        <f>IF(OR(ISERROR(FIND(DBCS(検索!D$5),DBCS(C536))),検索!D$5=""),0,1)</f>
        <v>0</v>
      </c>
      <c r="V536" s="15">
        <f>IF(OR(ISERROR(FIND(検索!E$5,D536)),検索!E$5=""),0,1)</f>
        <v>0</v>
      </c>
      <c r="W536" s="15">
        <f>IF(OR(ISERROR(FIND(検索!F$5,E536)),検索!F$5=""),0,1)</f>
        <v>0</v>
      </c>
      <c r="X536" s="15">
        <f>IF(OR(ISERROR(FIND(検索!G$5,F536)),検索!G$5=""),0,1)</f>
        <v>0</v>
      </c>
      <c r="Y536" s="13">
        <f>IF(OR(検索!J$5="00000",T536&amp;U536&amp;V536&amp;W536&amp;X536&lt;&gt;検索!J$5),0,1)</f>
        <v>0</v>
      </c>
      <c r="Z536" s="16">
        <f t="shared" si="44"/>
        <v>0</v>
      </c>
      <c r="AA536" s="13">
        <f>IF(OR(ISERROR(FIND(DBCS(検索!C$7),DBCS(B536))),検索!C$7=""),0,1)</f>
        <v>0</v>
      </c>
      <c r="AB536" s="13">
        <f>IF(OR(ISERROR(FIND(DBCS(検索!D$7),DBCS(C536))),検索!D$7=""),0,1)</f>
        <v>0</v>
      </c>
      <c r="AC536" s="13">
        <f>IF(OR(ISERROR(FIND(検索!E$7,D536)),検索!E$7=""),0,1)</f>
        <v>0</v>
      </c>
      <c r="AD536" s="13">
        <f>IF(OR(ISERROR(FIND(検索!F$7,E536)),検索!F$7=""),0,1)</f>
        <v>0</v>
      </c>
      <c r="AE536" s="13">
        <f>IF(OR(ISERROR(FIND(検索!G$7,F536)),検索!G$7=""),0,1)</f>
        <v>0</v>
      </c>
      <c r="AF536" s="15">
        <f>IF(OR(検索!J$7="00000",AA536&amp;AB536&amp;AC536&amp;AD536&amp;AE536&lt;&gt;検索!J$7),0,1)</f>
        <v>0</v>
      </c>
      <c r="AG536" s="16">
        <f t="shared" si="45"/>
        <v>0</v>
      </c>
      <c r="AH536" s="13">
        <f>IF(検索!K$3=0,R536,S536)</f>
        <v>0</v>
      </c>
      <c r="AI536" s="13">
        <f>IF(検索!K$5=0,Y536,Z536)</f>
        <v>0</v>
      </c>
      <c r="AJ536" s="13">
        <f>IF(検索!K$7=0,AF536,AG536)</f>
        <v>0</v>
      </c>
      <c r="AK536" s="20">
        <f>IF(IF(検索!J$5="00000",AH536,IF(検索!K$4=0,AH536+AI536,AH536*AI536)*IF(AND(検索!K$6=1,検索!J$7&lt;&gt;"00000"),AJ536,1)+IF(AND(検索!K$6=0,検索!J$7&lt;&gt;"00000"),AJ536,0))&gt;0,MAX($AK$2:AK535)+1,0)</f>
        <v>0</v>
      </c>
    </row>
    <row r="537" spans="1:37" ht="12.6" customHeight="1" x14ac:dyDescent="0.15">
      <c r="A537" s="9">
        <v>5560</v>
      </c>
      <c r="B537" s="2" t="s">
        <v>1578</v>
      </c>
      <c r="C537" s="2" t="s">
        <v>660</v>
      </c>
      <c r="D537" s="2" t="s">
        <v>674</v>
      </c>
      <c r="E537" s="10" t="s">
        <v>74</v>
      </c>
      <c r="F537" s="11" t="s">
        <v>1579</v>
      </c>
      <c r="G537" s="2">
        <v>536</v>
      </c>
      <c r="H537" s="153">
        <f t="shared" si="46"/>
        <v>50000</v>
      </c>
      <c r="J537" s="158">
        <f>IFERROR(INDEX(単価!D$3:G$16,MATCH(D537,単価!B$3:B$16,0),1+((I537&gt;29)+(I537&gt;59)+(I537&gt;89))*INDEX(単価!A:A,MATCH(D537,単価!B:B,0))),0)</f>
        <v>50000</v>
      </c>
      <c r="K537" s="153" t="str">
        <f>IFERROR(INDEX(単価!C:C,MATCH(D537,単価!B:B,0))&amp;IF(INDEX(単価!A:A,MATCH(D537,単価!B:B,0))=1,"（"&amp;INDEX(単価!D$2:G$2,1,1+(I537&gt;29)+(I537&gt;59)+(I537&gt;89))&amp;"）",""),D537)</f>
        <v>計画相談支援</v>
      </c>
      <c r="L537" s="2">
        <f t="shared" ca="1" si="47"/>
        <v>5466</v>
      </c>
      <c r="M537" s="14">
        <f>IF(OR(ISERROR(FIND(DBCS(検索!C$3),DBCS(B537))),検索!C$3=""),0,1)</f>
        <v>0</v>
      </c>
      <c r="N537" s="15">
        <f>IF(OR(ISERROR(FIND(DBCS(検索!D$3),DBCS(C537))),検索!D$3=""),0,1)</f>
        <v>0</v>
      </c>
      <c r="O537" s="15">
        <f>IF(OR(ISERROR(FIND(検索!E$3,D537)),検索!E$3=""),0,1)</f>
        <v>0</v>
      </c>
      <c r="P537" s="13">
        <f>IF(OR(ISERROR(FIND(検索!F$3,E537)),検索!F$3=""),0,1)</f>
        <v>0</v>
      </c>
      <c r="Q537" s="13">
        <f>IF(OR(ISERROR(FIND(検索!G$3,F537)),検索!G$3=""),0,1)</f>
        <v>0</v>
      </c>
      <c r="R537" s="13">
        <f>IF(OR(検索!J$3="00000",M537&amp;N537&amp;O537&amp;P537&amp;Q537&lt;&gt;検索!J$3),0,1)</f>
        <v>0</v>
      </c>
      <c r="S537" s="13">
        <f t="shared" si="43"/>
        <v>0</v>
      </c>
      <c r="T537" s="14">
        <f>IF(OR(ISERROR(FIND(DBCS(検索!C$5),DBCS(B537))),検索!C$5=""),0,1)</f>
        <v>0</v>
      </c>
      <c r="U537" s="15">
        <f>IF(OR(ISERROR(FIND(DBCS(検索!D$5),DBCS(C537))),検索!D$5=""),0,1)</f>
        <v>0</v>
      </c>
      <c r="V537" s="15">
        <f>IF(OR(ISERROR(FIND(検索!E$5,D537)),検索!E$5=""),0,1)</f>
        <v>0</v>
      </c>
      <c r="W537" s="15">
        <f>IF(OR(ISERROR(FIND(検索!F$5,E537)),検索!F$5=""),0,1)</f>
        <v>0</v>
      </c>
      <c r="X537" s="15">
        <f>IF(OR(ISERROR(FIND(検索!G$5,F537)),検索!G$5=""),0,1)</f>
        <v>0</v>
      </c>
      <c r="Y537" s="13">
        <f>IF(OR(検索!J$5="00000",T537&amp;U537&amp;V537&amp;W537&amp;X537&lt;&gt;検索!J$5),0,1)</f>
        <v>0</v>
      </c>
      <c r="Z537" s="16">
        <f t="shared" si="44"/>
        <v>0</v>
      </c>
      <c r="AA537" s="13">
        <f>IF(OR(ISERROR(FIND(DBCS(検索!C$7),DBCS(B537))),検索!C$7=""),0,1)</f>
        <v>0</v>
      </c>
      <c r="AB537" s="13">
        <f>IF(OR(ISERROR(FIND(DBCS(検索!D$7),DBCS(C537))),検索!D$7=""),0,1)</f>
        <v>0</v>
      </c>
      <c r="AC537" s="13">
        <f>IF(OR(ISERROR(FIND(検索!E$7,D537)),検索!E$7=""),0,1)</f>
        <v>0</v>
      </c>
      <c r="AD537" s="13">
        <f>IF(OR(ISERROR(FIND(検索!F$7,E537)),検索!F$7=""),0,1)</f>
        <v>0</v>
      </c>
      <c r="AE537" s="13">
        <f>IF(OR(ISERROR(FIND(検索!G$7,F537)),検索!G$7=""),0,1)</f>
        <v>0</v>
      </c>
      <c r="AF537" s="15">
        <f>IF(OR(検索!J$7="00000",AA537&amp;AB537&amp;AC537&amp;AD537&amp;AE537&lt;&gt;検索!J$7),0,1)</f>
        <v>0</v>
      </c>
      <c r="AG537" s="16">
        <f t="shared" si="45"/>
        <v>0</v>
      </c>
      <c r="AH537" s="13">
        <f>IF(検索!K$3=0,R537,S537)</f>
        <v>0</v>
      </c>
      <c r="AI537" s="13">
        <f>IF(検索!K$5=0,Y537,Z537)</f>
        <v>0</v>
      </c>
      <c r="AJ537" s="13">
        <f>IF(検索!K$7=0,AF537,AG537)</f>
        <v>0</v>
      </c>
      <c r="AK537" s="20">
        <f>IF(IF(検索!J$5="00000",AH537,IF(検索!K$4=0,AH537+AI537,AH537*AI537)*IF(AND(検索!K$6=1,検索!J$7&lt;&gt;"00000"),AJ537,1)+IF(AND(検索!K$6=0,検索!J$7&lt;&gt;"00000"),AJ537,0))&gt;0,MAX($AK$2:AK536)+1,0)</f>
        <v>0</v>
      </c>
    </row>
    <row r="538" spans="1:37" ht="12.6" customHeight="1" x14ac:dyDescent="0.15">
      <c r="A538" s="9">
        <v>5578</v>
      </c>
      <c r="B538" s="2" t="s">
        <v>1580</v>
      </c>
      <c r="C538" s="2" t="s">
        <v>1581</v>
      </c>
      <c r="D538" s="2" t="s">
        <v>674</v>
      </c>
      <c r="E538" s="10" t="s">
        <v>137</v>
      </c>
      <c r="F538" s="11" t="s">
        <v>1582</v>
      </c>
      <c r="G538" s="2">
        <v>537</v>
      </c>
      <c r="H538" s="153">
        <f t="shared" si="46"/>
        <v>250000</v>
      </c>
      <c r="J538" s="158">
        <f>IFERROR(INDEX(単価!D$3:G$16,MATCH(D538,単価!B$3:B$16,0),1+((I538&gt;29)+(I538&gt;59)+(I538&gt;89))*INDEX(単価!A:A,MATCH(D538,単価!B:B,0))),0)</f>
        <v>50000</v>
      </c>
      <c r="K538" s="153" t="str">
        <f>IFERROR(INDEX(単価!C:C,MATCH(D538,単価!B:B,0))&amp;IF(INDEX(単価!A:A,MATCH(D538,単価!B:B,0))=1,"（"&amp;INDEX(単価!D$2:G$2,1,1+(I538&gt;29)+(I538&gt;59)+(I538&gt;89))&amp;"）",""),D538)</f>
        <v>計画相談支援</v>
      </c>
      <c r="L538" s="2">
        <f t="shared" ca="1" si="47"/>
        <v>5478</v>
      </c>
      <c r="M538" s="14">
        <f>IF(OR(ISERROR(FIND(DBCS(検索!C$3),DBCS(B538))),検索!C$3=""),0,1)</f>
        <v>0</v>
      </c>
      <c r="N538" s="15">
        <f>IF(OR(ISERROR(FIND(DBCS(検索!D$3),DBCS(C538))),検索!D$3=""),0,1)</f>
        <v>0</v>
      </c>
      <c r="O538" s="15">
        <f>IF(OR(ISERROR(FIND(検索!E$3,D538)),検索!E$3=""),0,1)</f>
        <v>0</v>
      </c>
      <c r="P538" s="13">
        <f>IF(OR(ISERROR(FIND(検索!F$3,E538)),検索!F$3=""),0,1)</f>
        <v>0</v>
      </c>
      <c r="Q538" s="13">
        <f>IF(OR(ISERROR(FIND(検索!G$3,F538)),検索!G$3=""),0,1)</f>
        <v>0</v>
      </c>
      <c r="R538" s="13">
        <f>IF(OR(検索!J$3="00000",M538&amp;N538&amp;O538&amp;P538&amp;Q538&lt;&gt;検索!J$3),0,1)</f>
        <v>0</v>
      </c>
      <c r="S538" s="13">
        <f t="shared" si="43"/>
        <v>0</v>
      </c>
      <c r="T538" s="14">
        <f>IF(OR(ISERROR(FIND(DBCS(検索!C$5),DBCS(B538))),検索!C$5=""),0,1)</f>
        <v>0</v>
      </c>
      <c r="U538" s="15">
        <f>IF(OR(ISERROR(FIND(DBCS(検索!D$5),DBCS(C538))),検索!D$5=""),0,1)</f>
        <v>0</v>
      </c>
      <c r="V538" s="15">
        <f>IF(OR(ISERROR(FIND(検索!E$5,D538)),検索!E$5=""),0,1)</f>
        <v>0</v>
      </c>
      <c r="W538" s="15">
        <f>IF(OR(ISERROR(FIND(検索!F$5,E538)),検索!F$5=""),0,1)</f>
        <v>0</v>
      </c>
      <c r="X538" s="15">
        <f>IF(OR(ISERROR(FIND(検索!G$5,F538)),検索!G$5=""),0,1)</f>
        <v>0</v>
      </c>
      <c r="Y538" s="13">
        <f>IF(OR(検索!J$5="00000",T538&amp;U538&amp;V538&amp;W538&amp;X538&lt;&gt;検索!J$5),0,1)</f>
        <v>0</v>
      </c>
      <c r="Z538" s="16">
        <f t="shared" si="44"/>
        <v>0</v>
      </c>
      <c r="AA538" s="13">
        <f>IF(OR(ISERROR(FIND(DBCS(検索!C$7),DBCS(B538))),検索!C$7=""),0,1)</f>
        <v>0</v>
      </c>
      <c r="AB538" s="13">
        <f>IF(OR(ISERROR(FIND(DBCS(検索!D$7),DBCS(C538))),検索!D$7=""),0,1)</f>
        <v>0</v>
      </c>
      <c r="AC538" s="13">
        <f>IF(OR(ISERROR(FIND(検索!E$7,D538)),検索!E$7=""),0,1)</f>
        <v>0</v>
      </c>
      <c r="AD538" s="13">
        <f>IF(OR(ISERROR(FIND(検索!F$7,E538)),検索!F$7=""),0,1)</f>
        <v>0</v>
      </c>
      <c r="AE538" s="13">
        <f>IF(OR(ISERROR(FIND(検索!G$7,F538)),検索!G$7=""),0,1)</f>
        <v>0</v>
      </c>
      <c r="AF538" s="15">
        <f>IF(OR(検索!J$7="00000",AA538&amp;AB538&amp;AC538&amp;AD538&amp;AE538&lt;&gt;検索!J$7),0,1)</f>
        <v>0</v>
      </c>
      <c r="AG538" s="16">
        <f t="shared" si="45"/>
        <v>0</v>
      </c>
      <c r="AH538" s="13">
        <f>IF(検索!K$3=0,R538,S538)</f>
        <v>0</v>
      </c>
      <c r="AI538" s="13">
        <f>IF(検索!K$5=0,Y538,Z538)</f>
        <v>0</v>
      </c>
      <c r="AJ538" s="13">
        <f>IF(検索!K$7=0,AF538,AG538)</f>
        <v>0</v>
      </c>
      <c r="AK538" s="20">
        <f>IF(IF(検索!J$5="00000",AH538,IF(検索!K$4=0,AH538+AI538,AH538*AI538)*IF(AND(検索!K$6=1,検索!J$7&lt;&gt;"00000"),AJ538,1)+IF(AND(検索!K$6=0,検索!J$7&lt;&gt;"00000"),AJ538,0))&gt;0,MAX($AK$2:AK537)+1,0)</f>
        <v>0</v>
      </c>
    </row>
    <row r="539" spans="1:37" ht="12.6" customHeight="1" x14ac:dyDescent="0.15">
      <c r="A539" s="9">
        <v>5584</v>
      </c>
      <c r="B539" s="2" t="s">
        <v>854</v>
      </c>
      <c r="C539" s="2" t="s">
        <v>1583</v>
      </c>
      <c r="D539" s="2" t="s">
        <v>674</v>
      </c>
      <c r="E539" s="10" t="s">
        <v>106</v>
      </c>
      <c r="F539" s="11" t="s">
        <v>855</v>
      </c>
      <c r="G539" s="2">
        <v>538</v>
      </c>
      <c r="H539" s="153">
        <f t="shared" si="46"/>
        <v>100000</v>
      </c>
      <c r="J539" s="158">
        <f>IFERROR(INDEX(単価!D$3:G$16,MATCH(D539,単価!B$3:B$16,0),1+((I539&gt;29)+(I539&gt;59)+(I539&gt;89))*INDEX(単価!A:A,MATCH(D539,単価!B:B,0))),0)</f>
        <v>50000</v>
      </c>
      <c r="K539" s="153" t="str">
        <f>IFERROR(INDEX(単価!C:C,MATCH(D539,単価!B:B,0))&amp;IF(INDEX(単価!A:A,MATCH(D539,単価!B:B,0))=1,"（"&amp;INDEX(単価!D$2:G$2,1,1+(I539&gt;29)+(I539&gt;59)+(I539&gt;89))&amp;"）",""),D539)</f>
        <v>計画相談支援</v>
      </c>
      <c r="L539" s="2">
        <f t="shared" ca="1" si="47"/>
        <v>5485</v>
      </c>
      <c r="M539" s="14">
        <f>IF(OR(ISERROR(FIND(DBCS(検索!C$3),DBCS(B539))),検索!C$3=""),0,1)</f>
        <v>0</v>
      </c>
      <c r="N539" s="15">
        <f>IF(OR(ISERROR(FIND(DBCS(検索!D$3),DBCS(C539))),検索!D$3=""),0,1)</f>
        <v>0</v>
      </c>
      <c r="O539" s="15">
        <f>IF(OR(ISERROR(FIND(検索!E$3,D539)),検索!E$3=""),0,1)</f>
        <v>0</v>
      </c>
      <c r="P539" s="13">
        <f>IF(OR(ISERROR(FIND(検索!F$3,E539)),検索!F$3=""),0,1)</f>
        <v>0</v>
      </c>
      <c r="Q539" s="13">
        <f>IF(OR(ISERROR(FIND(検索!G$3,F539)),検索!G$3=""),0,1)</f>
        <v>0</v>
      </c>
      <c r="R539" s="13">
        <f>IF(OR(検索!J$3="00000",M539&amp;N539&amp;O539&amp;P539&amp;Q539&lt;&gt;検索!J$3),0,1)</f>
        <v>0</v>
      </c>
      <c r="S539" s="13">
        <f t="shared" si="43"/>
        <v>0</v>
      </c>
      <c r="T539" s="14">
        <f>IF(OR(ISERROR(FIND(DBCS(検索!C$5),DBCS(B539))),検索!C$5=""),0,1)</f>
        <v>0</v>
      </c>
      <c r="U539" s="15">
        <f>IF(OR(ISERROR(FIND(DBCS(検索!D$5),DBCS(C539))),検索!D$5=""),0,1)</f>
        <v>0</v>
      </c>
      <c r="V539" s="15">
        <f>IF(OR(ISERROR(FIND(検索!E$5,D539)),検索!E$5=""),0,1)</f>
        <v>0</v>
      </c>
      <c r="W539" s="15">
        <f>IF(OR(ISERROR(FIND(検索!F$5,E539)),検索!F$5=""),0,1)</f>
        <v>0</v>
      </c>
      <c r="X539" s="15">
        <f>IF(OR(ISERROR(FIND(検索!G$5,F539)),検索!G$5=""),0,1)</f>
        <v>0</v>
      </c>
      <c r="Y539" s="13">
        <f>IF(OR(検索!J$5="00000",T539&amp;U539&amp;V539&amp;W539&amp;X539&lt;&gt;検索!J$5),0,1)</f>
        <v>0</v>
      </c>
      <c r="Z539" s="16">
        <f t="shared" si="44"/>
        <v>0</v>
      </c>
      <c r="AA539" s="13">
        <f>IF(OR(ISERROR(FIND(DBCS(検索!C$7),DBCS(B539))),検索!C$7=""),0,1)</f>
        <v>0</v>
      </c>
      <c r="AB539" s="13">
        <f>IF(OR(ISERROR(FIND(DBCS(検索!D$7),DBCS(C539))),検索!D$7=""),0,1)</f>
        <v>0</v>
      </c>
      <c r="AC539" s="13">
        <f>IF(OR(ISERROR(FIND(検索!E$7,D539)),検索!E$7=""),0,1)</f>
        <v>0</v>
      </c>
      <c r="AD539" s="13">
        <f>IF(OR(ISERROR(FIND(検索!F$7,E539)),検索!F$7=""),0,1)</f>
        <v>0</v>
      </c>
      <c r="AE539" s="13">
        <f>IF(OR(ISERROR(FIND(検索!G$7,F539)),検索!G$7=""),0,1)</f>
        <v>0</v>
      </c>
      <c r="AF539" s="15">
        <f>IF(OR(検索!J$7="00000",AA539&amp;AB539&amp;AC539&amp;AD539&amp;AE539&lt;&gt;検索!J$7),0,1)</f>
        <v>0</v>
      </c>
      <c r="AG539" s="16">
        <f t="shared" si="45"/>
        <v>0</v>
      </c>
      <c r="AH539" s="13">
        <f>IF(検索!K$3=0,R539,S539)</f>
        <v>0</v>
      </c>
      <c r="AI539" s="13">
        <f>IF(検索!K$5=0,Y539,Z539)</f>
        <v>0</v>
      </c>
      <c r="AJ539" s="13">
        <f>IF(検索!K$7=0,AF539,AG539)</f>
        <v>0</v>
      </c>
      <c r="AK539" s="20">
        <f>IF(IF(検索!J$5="00000",AH539,IF(検索!K$4=0,AH539+AI539,AH539*AI539)*IF(AND(検索!K$6=1,検索!J$7&lt;&gt;"00000"),AJ539,1)+IF(AND(検索!K$6=0,検索!J$7&lt;&gt;"00000"),AJ539,0))&gt;0,MAX($AK$2:AK538)+1,0)</f>
        <v>0</v>
      </c>
    </row>
    <row r="540" spans="1:37" ht="12.6" customHeight="1" x14ac:dyDescent="0.15">
      <c r="A540" s="9">
        <v>5599</v>
      </c>
      <c r="B540" s="2" t="s">
        <v>860</v>
      </c>
      <c r="C540" s="2" t="s">
        <v>539</v>
      </c>
      <c r="D540" s="2" t="s">
        <v>674</v>
      </c>
      <c r="E540" s="10" t="s">
        <v>74</v>
      </c>
      <c r="F540" s="11" t="s">
        <v>861</v>
      </c>
      <c r="G540" s="2">
        <v>539</v>
      </c>
      <c r="H540" s="153">
        <f t="shared" si="46"/>
        <v>100000</v>
      </c>
      <c r="J540" s="158">
        <f>IFERROR(INDEX(単価!D$3:G$16,MATCH(D540,単価!B$3:B$16,0),1+((I540&gt;29)+(I540&gt;59)+(I540&gt;89))*INDEX(単価!A:A,MATCH(D540,単価!B:B,0))),0)</f>
        <v>50000</v>
      </c>
      <c r="K540" s="153" t="str">
        <f>IFERROR(INDEX(単価!C:C,MATCH(D540,単価!B:B,0))&amp;IF(INDEX(単価!A:A,MATCH(D540,単価!B:B,0))=1,"（"&amp;INDEX(単価!D$2:G$2,1,1+(I540&gt;29)+(I540&gt;59)+(I540&gt;89))&amp;"）",""),D540)</f>
        <v>計画相談支援</v>
      </c>
      <c r="L540" s="2">
        <f t="shared" ca="1" si="47"/>
        <v>5490</v>
      </c>
      <c r="M540" s="14">
        <f>IF(OR(ISERROR(FIND(DBCS(検索!C$3),DBCS(B540))),検索!C$3=""),0,1)</f>
        <v>0</v>
      </c>
      <c r="N540" s="15">
        <f>IF(OR(ISERROR(FIND(DBCS(検索!D$3),DBCS(C540))),検索!D$3=""),0,1)</f>
        <v>0</v>
      </c>
      <c r="O540" s="15">
        <f>IF(OR(ISERROR(FIND(検索!E$3,D540)),検索!E$3=""),0,1)</f>
        <v>0</v>
      </c>
      <c r="P540" s="13">
        <f>IF(OR(ISERROR(FIND(検索!F$3,E540)),検索!F$3=""),0,1)</f>
        <v>0</v>
      </c>
      <c r="Q540" s="13">
        <f>IF(OR(ISERROR(FIND(検索!G$3,F540)),検索!G$3=""),0,1)</f>
        <v>0</v>
      </c>
      <c r="R540" s="13">
        <f>IF(OR(検索!J$3="00000",M540&amp;N540&amp;O540&amp;P540&amp;Q540&lt;&gt;検索!J$3),0,1)</f>
        <v>0</v>
      </c>
      <c r="S540" s="13">
        <f t="shared" si="43"/>
        <v>0</v>
      </c>
      <c r="T540" s="14">
        <f>IF(OR(ISERROR(FIND(DBCS(検索!C$5),DBCS(B540))),検索!C$5=""),0,1)</f>
        <v>0</v>
      </c>
      <c r="U540" s="15">
        <f>IF(OR(ISERROR(FIND(DBCS(検索!D$5),DBCS(C540))),検索!D$5=""),0,1)</f>
        <v>0</v>
      </c>
      <c r="V540" s="15">
        <f>IF(OR(ISERROR(FIND(検索!E$5,D540)),検索!E$5=""),0,1)</f>
        <v>0</v>
      </c>
      <c r="W540" s="15">
        <f>IF(OR(ISERROR(FIND(検索!F$5,E540)),検索!F$5=""),0,1)</f>
        <v>0</v>
      </c>
      <c r="X540" s="15">
        <f>IF(OR(ISERROR(FIND(検索!G$5,F540)),検索!G$5=""),0,1)</f>
        <v>0</v>
      </c>
      <c r="Y540" s="13">
        <f>IF(OR(検索!J$5="00000",T540&amp;U540&amp;V540&amp;W540&amp;X540&lt;&gt;検索!J$5),0,1)</f>
        <v>0</v>
      </c>
      <c r="Z540" s="16">
        <f t="shared" si="44"/>
        <v>0</v>
      </c>
      <c r="AA540" s="13">
        <f>IF(OR(ISERROR(FIND(DBCS(検索!C$7),DBCS(B540))),検索!C$7=""),0,1)</f>
        <v>0</v>
      </c>
      <c r="AB540" s="13">
        <f>IF(OR(ISERROR(FIND(DBCS(検索!D$7),DBCS(C540))),検索!D$7=""),0,1)</f>
        <v>0</v>
      </c>
      <c r="AC540" s="13">
        <f>IF(OR(ISERROR(FIND(検索!E$7,D540)),検索!E$7=""),0,1)</f>
        <v>0</v>
      </c>
      <c r="AD540" s="13">
        <f>IF(OR(ISERROR(FIND(検索!F$7,E540)),検索!F$7=""),0,1)</f>
        <v>0</v>
      </c>
      <c r="AE540" s="13">
        <f>IF(OR(ISERROR(FIND(検索!G$7,F540)),検索!G$7=""),0,1)</f>
        <v>0</v>
      </c>
      <c r="AF540" s="15">
        <f>IF(OR(検索!J$7="00000",AA540&amp;AB540&amp;AC540&amp;AD540&amp;AE540&lt;&gt;検索!J$7),0,1)</f>
        <v>0</v>
      </c>
      <c r="AG540" s="16">
        <f t="shared" si="45"/>
        <v>0</v>
      </c>
      <c r="AH540" s="13">
        <f>IF(検索!K$3=0,R540,S540)</f>
        <v>0</v>
      </c>
      <c r="AI540" s="13">
        <f>IF(検索!K$5=0,Y540,Z540)</f>
        <v>0</v>
      </c>
      <c r="AJ540" s="13">
        <f>IF(検索!K$7=0,AF540,AG540)</f>
        <v>0</v>
      </c>
      <c r="AK540" s="20">
        <f>IF(IF(検索!J$5="00000",AH540,IF(検索!K$4=0,AH540+AI540,AH540*AI540)*IF(AND(検索!K$6=1,検索!J$7&lt;&gt;"00000"),AJ540,1)+IF(AND(検索!K$6=0,検索!J$7&lt;&gt;"00000"),AJ540,0))&gt;0,MAX($AK$2:AK539)+1,0)</f>
        <v>0</v>
      </c>
    </row>
    <row r="541" spans="1:37" ht="12.6" customHeight="1" x14ac:dyDescent="0.15">
      <c r="A541" s="9">
        <v>5604</v>
      </c>
      <c r="B541" s="2" t="s">
        <v>867</v>
      </c>
      <c r="C541" s="2" t="s">
        <v>1584</v>
      </c>
      <c r="D541" s="2" t="s">
        <v>674</v>
      </c>
      <c r="E541" s="10" t="s">
        <v>74</v>
      </c>
      <c r="F541" s="11" t="s">
        <v>869</v>
      </c>
      <c r="G541" s="2">
        <v>540</v>
      </c>
      <c r="H541" s="153">
        <f t="shared" si="46"/>
        <v>250000</v>
      </c>
      <c r="J541" s="158">
        <f>IFERROR(INDEX(単価!D$3:G$16,MATCH(D541,単価!B$3:B$16,0),1+((I541&gt;29)+(I541&gt;59)+(I541&gt;89))*INDEX(単価!A:A,MATCH(D541,単価!B:B,0))),0)</f>
        <v>50000</v>
      </c>
      <c r="K541" s="153" t="str">
        <f>IFERROR(INDEX(単価!C:C,MATCH(D541,単価!B:B,0))&amp;IF(INDEX(単価!A:A,MATCH(D541,単価!B:B,0))=1,"（"&amp;INDEX(単価!D$2:G$2,1,1+(I541&gt;29)+(I541&gt;59)+(I541&gt;89))&amp;"）",""),D541)</f>
        <v>計画相談支援</v>
      </c>
      <c r="L541" s="2">
        <f t="shared" ca="1" si="47"/>
        <v>5509</v>
      </c>
      <c r="M541" s="14">
        <f>IF(OR(ISERROR(FIND(DBCS(検索!C$3),DBCS(B541))),検索!C$3=""),0,1)</f>
        <v>0</v>
      </c>
      <c r="N541" s="15">
        <f>IF(OR(ISERROR(FIND(DBCS(検索!D$3),DBCS(C541))),検索!D$3=""),0,1)</f>
        <v>0</v>
      </c>
      <c r="O541" s="15">
        <f>IF(OR(ISERROR(FIND(検索!E$3,D541)),検索!E$3=""),0,1)</f>
        <v>0</v>
      </c>
      <c r="P541" s="13">
        <f>IF(OR(ISERROR(FIND(検索!F$3,E541)),検索!F$3=""),0,1)</f>
        <v>0</v>
      </c>
      <c r="Q541" s="13">
        <f>IF(OR(ISERROR(FIND(検索!G$3,F541)),検索!G$3=""),0,1)</f>
        <v>0</v>
      </c>
      <c r="R541" s="13">
        <f>IF(OR(検索!J$3="00000",M541&amp;N541&amp;O541&amp;P541&amp;Q541&lt;&gt;検索!J$3),0,1)</f>
        <v>0</v>
      </c>
      <c r="S541" s="13">
        <f t="shared" si="43"/>
        <v>0</v>
      </c>
      <c r="T541" s="14">
        <f>IF(OR(ISERROR(FIND(DBCS(検索!C$5),DBCS(B541))),検索!C$5=""),0,1)</f>
        <v>0</v>
      </c>
      <c r="U541" s="15">
        <f>IF(OR(ISERROR(FIND(DBCS(検索!D$5),DBCS(C541))),検索!D$5=""),0,1)</f>
        <v>0</v>
      </c>
      <c r="V541" s="15">
        <f>IF(OR(ISERROR(FIND(検索!E$5,D541)),検索!E$5=""),0,1)</f>
        <v>0</v>
      </c>
      <c r="W541" s="15">
        <f>IF(OR(ISERROR(FIND(検索!F$5,E541)),検索!F$5=""),0,1)</f>
        <v>0</v>
      </c>
      <c r="X541" s="15">
        <f>IF(OR(ISERROR(FIND(検索!G$5,F541)),検索!G$5=""),0,1)</f>
        <v>0</v>
      </c>
      <c r="Y541" s="13">
        <f>IF(OR(検索!J$5="00000",T541&amp;U541&amp;V541&amp;W541&amp;X541&lt;&gt;検索!J$5),0,1)</f>
        <v>0</v>
      </c>
      <c r="Z541" s="16">
        <f t="shared" si="44"/>
        <v>0</v>
      </c>
      <c r="AA541" s="13">
        <f>IF(OR(ISERROR(FIND(DBCS(検索!C$7),DBCS(B541))),検索!C$7=""),0,1)</f>
        <v>0</v>
      </c>
      <c r="AB541" s="13">
        <f>IF(OR(ISERROR(FIND(DBCS(検索!D$7),DBCS(C541))),検索!D$7=""),0,1)</f>
        <v>0</v>
      </c>
      <c r="AC541" s="13">
        <f>IF(OR(ISERROR(FIND(検索!E$7,D541)),検索!E$7=""),0,1)</f>
        <v>0</v>
      </c>
      <c r="AD541" s="13">
        <f>IF(OR(ISERROR(FIND(検索!F$7,E541)),検索!F$7=""),0,1)</f>
        <v>0</v>
      </c>
      <c r="AE541" s="13">
        <f>IF(OR(ISERROR(FIND(検索!G$7,F541)),検索!G$7=""),0,1)</f>
        <v>0</v>
      </c>
      <c r="AF541" s="15">
        <f>IF(OR(検索!J$7="00000",AA541&amp;AB541&amp;AC541&amp;AD541&amp;AE541&lt;&gt;検索!J$7),0,1)</f>
        <v>0</v>
      </c>
      <c r="AG541" s="16">
        <f t="shared" si="45"/>
        <v>0</v>
      </c>
      <c r="AH541" s="13">
        <f>IF(検索!K$3=0,R541,S541)</f>
        <v>0</v>
      </c>
      <c r="AI541" s="13">
        <f>IF(検索!K$5=0,Y541,Z541)</f>
        <v>0</v>
      </c>
      <c r="AJ541" s="13">
        <f>IF(検索!K$7=0,AF541,AG541)</f>
        <v>0</v>
      </c>
      <c r="AK541" s="20">
        <f>IF(IF(検索!J$5="00000",AH541,IF(検索!K$4=0,AH541+AI541,AH541*AI541)*IF(AND(検索!K$6=1,検索!J$7&lt;&gt;"00000"),AJ541,1)+IF(AND(検索!K$6=0,検索!J$7&lt;&gt;"00000"),AJ541,0))&gt;0,MAX($AK$2:AK540)+1,0)</f>
        <v>0</v>
      </c>
    </row>
    <row r="542" spans="1:37" ht="12.6" customHeight="1" x14ac:dyDescent="0.15">
      <c r="A542" s="9">
        <v>5615</v>
      </c>
      <c r="B542" s="2" t="s">
        <v>1371</v>
      </c>
      <c r="C542" s="2" t="s">
        <v>1585</v>
      </c>
      <c r="D542" s="2" t="s">
        <v>674</v>
      </c>
      <c r="E542" s="10" t="s">
        <v>150</v>
      </c>
      <c r="F542" s="11" t="s">
        <v>1586</v>
      </c>
      <c r="G542" s="2">
        <v>541</v>
      </c>
      <c r="H542" s="153">
        <f t="shared" si="46"/>
        <v>300000</v>
      </c>
      <c r="J542" s="158">
        <f>IFERROR(INDEX(単価!D$3:G$16,MATCH(D542,単価!B$3:B$16,0),1+((I542&gt;29)+(I542&gt;59)+(I542&gt;89))*INDEX(単価!A:A,MATCH(D542,単価!B:B,0))),0)</f>
        <v>50000</v>
      </c>
      <c r="K542" s="153" t="str">
        <f>IFERROR(INDEX(単価!C:C,MATCH(D542,単価!B:B,0))&amp;IF(INDEX(単価!A:A,MATCH(D542,単価!B:B,0))=1,"（"&amp;INDEX(単価!D$2:G$2,1,1+(I542&gt;29)+(I542&gt;59)+(I542&gt;89))&amp;"）",""),D542)</f>
        <v>計画相談支援</v>
      </c>
      <c r="L542" s="2">
        <f t="shared" ca="1" si="47"/>
        <v>5517</v>
      </c>
      <c r="M542" s="14">
        <f>IF(OR(ISERROR(FIND(DBCS(検索!C$3),DBCS(B542))),検索!C$3=""),0,1)</f>
        <v>0</v>
      </c>
      <c r="N542" s="15">
        <f>IF(OR(ISERROR(FIND(DBCS(検索!D$3),DBCS(C542))),検索!D$3=""),0,1)</f>
        <v>0</v>
      </c>
      <c r="O542" s="15">
        <f>IF(OR(ISERROR(FIND(検索!E$3,D542)),検索!E$3=""),0,1)</f>
        <v>0</v>
      </c>
      <c r="P542" s="13">
        <f>IF(OR(ISERROR(FIND(検索!F$3,E542)),検索!F$3=""),0,1)</f>
        <v>0</v>
      </c>
      <c r="Q542" s="13">
        <f>IF(OR(ISERROR(FIND(検索!G$3,F542)),検索!G$3=""),0,1)</f>
        <v>0</v>
      </c>
      <c r="R542" s="13">
        <f>IF(OR(検索!J$3="00000",M542&amp;N542&amp;O542&amp;P542&amp;Q542&lt;&gt;検索!J$3),0,1)</f>
        <v>0</v>
      </c>
      <c r="S542" s="13">
        <f t="shared" si="43"/>
        <v>0</v>
      </c>
      <c r="T542" s="14">
        <f>IF(OR(ISERROR(FIND(DBCS(検索!C$5),DBCS(B542))),検索!C$5=""),0,1)</f>
        <v>0</v>
      </c>
      <c r="U542" s="15">
        <f>IF(OR(ISERROR(FIND(DBCS(検索!D$5),DBCS(C542))),検索!D$5=""),0,1)</f>
        <v>0</v>
      </c>
      <c r="V542" s="15">
        <f>IF(OR(ISERROR(FIND(検索!E$5,D542)),検索!E$5=""),0,1)</f>
        <v>0</v>
      </c>
      <c r="W542" s="15">
        <f>IF(OR(ISERROR(FIND(検索!F$5,E542)),検索!F$5=""),0,1)</f>
        <v>0</v>
      </c>
      <c r="X542" s="15">
        <f>IF(OR(ISERROR(FIND(検索!G$5,F542)),検索!G$5=""),0,1)</f>
        <v>0</v>
      </c>
      <c r="Y542" s="13">
        <f>IF(OR(検索!J$5="00000",T542&amp;U542&amp;V542&amp;W542&amp;X542&lt;&gt;検索!J$5),0,1)</f>
        <v>0</v>
      </c>
      <c r="Z542" s="16">
        <f t="shared" si="44"/>
        <v>0</v>
      </c>
      <c r="AA542" s="13">
        <f>IF(OR(ISERROR(FIND(DBCS(検索!C$7),DBCS(B542))),検索!C$7=""),0,1)</f>
        <v>0</v>
      </c>
      <c r="AB542" s="13">
        <f>IF(OR(ISERROR(FIND(DBCS(検索!D$7),DBCS(C542))),検索!D$7=""),0,1)</f>
        <v>0</v>
      </c>
      <c r="AC542" s="13">
        <f>IF(OR(ISERROR(FIND(検索!E$7,D542)),検索!E$7=""),0,1)</f>
        <v>0</v>
      </c>
      <c r="AD542" s="13">
        <f>IF(OR(ISERROR(FIND(検索!F$7,E542)),検索!F$7=""),0,1)</f>
        <v>0</v>
      </c>
      <c r="AE542" s="13">
        <f>IF(OR(ISERROR(FIND(検索!G$7,F542)),検索!G$7=""),0,1)</f>
        <v>0</v>
      </c>
      <c r="AF542" s="15">
        <f>IF(OR(検索!J$7="00000",AA542&amp;AB542&amp;AC542&amp;AD542&amp;AE542&lt;&gt;検索!J$7),0,1)</f>
        <v>0</v>
      </c>
      <c r="AG542" s="16">
        <f t="shared" si="45"/>
        <v>0</v>
      </c>
      <c r="AH542" s="13">
        <f>IF(検索!K$3=0,R542,S542)</f>
        <v>0</v>
      </c>
      <c r="AI542" s="13">
        <f>IF(検索!K$5=0,Y542,Z542)</f>
        <v>0</v>
      </c>
      <c r="AJ542" s="13">
        <f>IF(検索!K$7=0,AF542,AG542)</f>
        <v>0</v>
      </c>
      <c r="AK542" s="20">
        <f>IF(IF(検索!J$5="00000",AH542,IF(検索!K$4=0,AH542+AI542,AH542*AI542)*IF(AND(検索!K$6=1,検索!J$7&lt;&gt;"00000"),AJ542,1)+IF(AND(検索!K$6=0,検索!J$7&lt;&gt;"00000"),AJ542,0))&gt;0,MAX($AK$2:AK541)+1,0)</f>
        <v>0</v>
      </c>
    </row>
    <row r="543" spans="1:37" ht="12.6" customHeight="1" x14ac:dyDescent="0.15">
      <c r="A543" s="9">
        <v>5629</v>
      </c>
      <c r="B543" s="2" t="s">
        <v>884</v>
      </c>
      <c r="C543" s="2" t="s">
        <v>1587</v>
      </c>
      <c r="D543" s="2" t="s">
        <v>674</v>
      </c>
      <c r="E543" s="10" t="s">
        <v>445</v>
      </c>
      <c r="F543" s="11" t="s">
        <v>885</v>
      </c>
      <c r="G543" s="2">
        <v>542</v>
      </c>
      <c r="H543" s="153">
        <f t="shared" si="46"/>
        <v>100000</v>
      </c>
      <c r="J543" s="158">
        <f>IFERROR(INDEX(単価!D$3:G$16,MATCH(D543,単価!B$3:B$16,0),1+((I543&gt;29)+(I543&gt;59)+(I543&gt;89))*INDEX(単価!A:A,MATCH(D543,単価!B:B,0))),0)</f>
        <v>50000</v>
      </c>
      <c r="K543" s="153" t="str">
        <f>IFERROR(INDEX(単価!C:C,MATCH(D543,単価!B:B,0))&amp;IF(INDEX(単価!A:A,MATCH(D543,単価!B:B,0))=1,"（"&amp;INDEX(単価!D$2:G$2,1,1+(I543&gt;29)+(I543&gt;59)+(I543&gt;89))&amp;"）",""),D543)</f>
        <v>計画相談支援</v>
      </c>
      <c r="L543" s="2">
        <f t="shared" ca="1" si="47"/>
        <v>5525</v>
      </c>
      <c r="M543" s="14">
        <f>IF(OR(ISERROR(FIND(DBCS(検索!C$3),DBCS(B543))),検索!C$3=""),0,1)</f>
        <v>0</v>
      </c>
      <c r="N543" s="15">
        <f>IF(OR(ISERROR(FIND(DBCS(検索!D$3),DBCS(C543))),検索!D$3=""),0,1)</f>
        <v>0</v>
      </c>
      <c r="O543" s="15">
        <f>IF(OR(ISERROR(FIND(検索!E$3,D543)),検索!E$3=""),0,1)</f>
        <v>0</v>
      </c>
      <c r="P543" s="13">
        <f>IF(OR(ISERROR(FIND(検索!F$3,E543)),検索!F$3=""),0,1)</f>
        <v>0</v>
      </c>
      <c r="Q543" s="13">
        <f>IF(OR(ISERROR(FIND(検索!G$3,F543)),検索!G$3=""),0,1)</f>
        <v>0</v>
      </c>
      <c r="R543" s="13">
        <f>IF(OR(検索!J$3="00000",M543&amp;N543&amp;O543&amp;P543&amp;Q543&lt;&gt;検索!J$3),0,1)</f>
        <v>0</v>
      </c>
      <c r="S543" s="13">
        <f t="shared" si="43"/>
        <v>0</v>
      </c>
      <c r="T543" s="14">
        <f>IF(OR(ISERROR(FIND(DBCS(検索!C$5),DBCS(B543))),検索!C$5=""),0,1)</f>
        <v>0</v>
      </c>
      <c r="U543" s="15">
        <f>IF(OR(ISERROR(FIND(DBCS(検索!D$5),DBCS(C543))),検索!D$5=""),0,1)</f>
        <v>0</v>
      </c>
      <c r="V543" s="15">
        <f>IF(OR(ISERROR(FIND(検索!E$5,D543)),検索!E$5=""),0,1)</f>
        <v>0</v>
      </c>
      <c r="W543" s="15">
        <f>IF(OR(ISERROR(FIND(検索!F$5,E543)),検索!F$5=""),0,1)</f>
        <v>0</v>
      </c>
      <c r="X543" s="15">
        <f>IF(OR(ISERROR(FIND(検索!G$5,F543)),検索!G$5=""),0,1)</f>
        <v>0</v>
      </c>
      <c r="Y543" s="13">
        <f>IF(OR(検索!J$5="00000",T543&amp;U543&amp;V543&amp;W543&amp;X543&lt;&gt;検索!J$5),0,1)</f>
        <v>0</v>
      </c>
      <c r="Z543" s="16">
        <f t="shared" si="44"/>
        <v>0</v>
      </c>
      <c r="AA543" s="13">
        <f>IF(OR(ISERROR(FIND(DBCS(検索!C$7),DBCS(B543))),検索!C$7=""),0,1)</f>
        <v>0</v>
      </c>
      <c r="AB543" s="13">
        <f>IF(OR(ISERROR(FIND(DBCS(検索!D$7),DBCS(C543))),検索!D$7=""),0,1)</f>
        <v>0</v>
      </c>
      <c r="AC543" s="13">
        <f>IF(OR(ISERROR(FIND(検索!E$7,D543)),検索!E$7=""),0,1)</f>
        <v>0</v>
      </c>
      <c r="AD543" s="13">
        <f>IF(OR(ISERROR(FIND(検索!F$7,E543)),検索!F$7=""),0,1)</f>
        <v>0</v>
      </c>
      <c r="AE543" s="13">
        <f>IF(OR(ISERROR(FIND(検索!G$7,F543)),検索!G$7=""),0,1)</f>
        <v>0</v>
      </c>
      <c r="AF543" s="15">
        <f>IF(OR(検索!J$7="00000",AA543&amp;AB543&amp;AC543&amp;AD543&amp;AE543&lt;&gt;検索!J$7),0,1)</f>
        <v>0</v>
      </c>
      <c r="AG543" s="16">
        <f t="shared" si="45"/>
        <v>0</v>
      </c>
      <c r="AH543" s="13">
        <f>IF(検索!K$3=0,R543,S543)</f>
        <v>0</v>
      </c>
      <c r="AI543" s="13">
        <f>IF(検索!K$5=0,Y543,Z543)</f>
        <v>0</v>
      </c>
      <c r="AJ543" s="13">
        <f>IF(検索!K$7=0,AF543,AG543)</f>
        <v>0</v>
      </c>
      <c r="AK543" s="20">
        <f>IF(IF(検索!J$5="00000",AH543,IF(検索!K$4=0,AH543+AI543,AH543*AI543)*IF(AND(検索!K$6=1,検索!J$7&lt;&gt;"00000"),AJ543,1)+IF(AND(検索!K$6=0,検索!J$7&lt;&gt;"00000"),AJ543,0))&gt;0,MAX($AK$2:AK542)+1,0)</f>
        <v>0</v>
      </c>
    </row>
    <row r="544" spans="1:37" ht="12.6" customHeight="1" x14ac:dyDescent="0.15">
      <c r="A544" s="9">
        <v>5639</v>
      </c>
      <c r="B544" s="2" t="s">
        <v>1375</v>
      </c>
      <c r="C544" s="2" t="s">
        <v>1588</v>
      </c>
      <c r="D544" s="2" t="s">
        <v>674</v>
      </c>
      <c r="E544" s="10" t="s">
        <v>95</v>
      </c>
      <c r="F544" s="11" t="s">
        <v>1377</v>
      </c>
      <c r="G544" s="2">
        <v>543</v>
      </c>
      <c r="H544" s="153">
        <f t="shared" si="46"/>
        <v>650000</v>
      </c>
      <c r="J544" s="158">
        <f>IFERROR(INDEX(単価!D$3:G$16,MATCH(D544,単価!B$3:B$16,0),1+((I544&gt;29)+(I544&gt;59)+(I544&gt;89))*INDEX(単価!A:A,MATCH(D544,単価!B:B,0))),0)</f>
        <v>50000</v>
      </c>
      <c r="K544" s="153" t="str">
        <f>IFERROR(INDEX(単価!C:C,MATCH(D544,単価!B:B,0))&amp;IF(INDEX(単価!A:A,MATCH(D544,単価!B:B,0))=1,"（"&amp;INDEX(単価!D$2:G$2,1,1+(I544&gt;29)+(I544&gt;59)+(I544&gt;89))&amp;"）",""),D544)</f>
        <v>計画相談支援</v>
      </c>
      <c r="L544" s="2">
        <f t="shared" ca="1" si="47"/>
        <v>5532</v>
      </c>
      <c r="M544" s="14">
        <f>IF(OR(ISERROR(FIND(DBCS(検索!C$3),DBCS(B544))),検索!C$3=""),0,1)</f>
        <v>0</v>
      </c>
      <c r="N544" s="15">
        <f>IF(OR(ISERROR(FIND(DBCS(検索!D$3),DBCS(C544))),検索!D$3=""),0,1)</f>
        <v>0</v>
      </c>
      <c r="O544" s="15">
        <f>IF(OR(ISERROR(FIND(検索!E$3,D544)),検索!E$3=""),0,1)</f>
        <v>0</v>
      </c>
      <c r="P544" s="13">
        <f>IF(OR(ISERROR(FIND(検索!F$3,E544)),検索!F$3=""),0,1)</f>
        <v>0</v>
      </c>
      <c r="Q544" s="13">
        <f>IF(OR(ISERROR(FIND(検索!G$3,F544)),検索!G$3=""),0,1)</f>
        <v>0</v>
      </c>
      <c r="R544" s="13">
        <f>IF(OR(検索!J$3="00000",M544&amp;N544&amp;O544&amp;P544&amp;Q544&lt;&gt;検索!J$3),0,1)</f>
        <v>0</v>
      </c>
      <c r="S544" s="13">
        <f t="shared" si="43"/>
        <v>0</v>
      </c>
      <c r="T544" s="14">
        <f>IF(OR(ISERROR(FIND(DBCS(検索!C$5),DBCS(B544))),検索!C$5=""),0,1)</f>
        <v>0</v>
      </c>
      <c r="U544" s="15">
        <f>IF(OR(ISERROR(FIND(DBCS(検索!D$5),DBCS(C544))),検索!D$5=""),0,1)</f>
        <v>0</v>
      </c>
      <c r="V544" s="15">
        <f>IF(OR(ISERROR(FIND(検索!E$5,D544)),検索!E$5=""),0,1)</f>
        <v>0</v>
      </c>
      <c r="W544" s="15">
        <f>IF(OR(ISERROR(FIND(検索!F$5,E544)),検索!F$5=""),0,1)</f>
        <v>0</v>
      </c>
      <c r="X544" s="15">
        <f>IF(OR(ISERROR(FIND(検索!G$5,F544)),検索!G$5=""),0,1)</f>
        <v>0</v>
      </c>
      <c r="Y544" s="13">
        <f>IF(OR(検索!J$5="00000",T544&amp;U544&amp;V544&amp;W544&amp;X544&lt;&gt;検索!J$5),0,1)</f>
        <v>0</v>
      </c>
      <c r="Z544" s="16">
        <f t="shared" si="44"/>
        <v>0</v>
      </c>
      <c r="AA544" s="13">
        <f>IF(OR(ISERROR(FIND(DBCS(検索!C$7),DBCS(B544))),検索!C$7=""),0,1)</f>
        <v>0</v>
      </c>
      <c r="AB544" s="13">
        <f>IF(OR(ISERROR(FIND(DBCS(検索!D$7),DBCS(C544))),検索!D$7=""),0,1)</f>
        <v>0</v>
      </c>
      <c r="AC544" s="13">
        <f>IF(OR(ISERROR(FIND(検索!E$7,D544)),検索!E$7=""),0,1)</f>
        <v>0</v>
      </c>
      <c r="AD544" s="13">
        <f>IF(OR(ISERROR(FIND(検索!F$7,E544)),検索!F$7=""),0,1)</f>
        <v>0</v>
      </c>
      <c r="AE544" s="13">
        <f>IF(OR(ISERROR(FIND(検索!G$7,F544)),検索!G$7=""),0,1)</f>
        <v>0</v>
      </c>
      <c r="AF544" s="15">
        <f>IF(OR(検索!J$7="00000",AA544&amp;AB544&amp;AC544&amp;AD544&amp;AE544&lt;&gt;検索!J$7),0,1)</f>
        <v>0</v>
      </c>
      <c r="AG544" s="16">
        <f t="shared" si="45"/>
        <v>0</v>
      </c>
      <c r="AH544" s="13">
        <f>IF(検索!K$3=0,R544,S544)</f>
        <v>0</v>
      </c>
      <c r="AI544" s="13">
        <f>IF(検索!K$5=0,Y544,Z544)</f>
        <v>0</v>
      </c>
      <c r="AJ544" s="13">
        <f>IF(検索!K$7=0,AF544,AG544)</f>
        <v>0</v>
      </c>
      <c r="AK544" s="20">
        <f>IF(IF(検索!J$5="00000",AH544,IF(検索!K$4=0,AH544+AI544,AH544*AI544)*IF(AND(検索!K$6=1,検索!J$7&lt;&gt;"00000"),AJ544,1)+IF(AND(検索!K$6=0,検索!J$7&lt;&gt;"00000"),AJ544,0))&gt;0,MAX($AK$2:AK543)+1,0)</f>
        <v>0</v>
      </c>
    </row>
    <row r="545" spans="1:37" ht="12.6" customHeight="1" x14ac:dyDescent="0.15">
      <c r="A545" s="9">
        <v>5645</v>
      </c>
      <c r="B545" s="2" t="s">
        <v>895</v>
      </c>
      <c r="C545" s="2" t="s">
        <v>591</v>
      </c>
      <c r="D545" s="2" t="s">
        <v>674</v>
      </c>
      <c r="E545" s="10" t="s">
        <v>472</v>
      </c>
      <c r="F545" s="11" t="s">
        <v>896</v>
      </c>
      <c r="G545" s="2">
        <v>544</v>
      </c>
      <c r="H545" s="153">
        <f t="shared" si="46"/>
        <v>100000</v>
      </c>
      <c r="J545" s="158">
        <f>IFERROR(INDEX(単価!D$3:G$16,MATCH(D545,単価!B$3:B$16,0),1+((I545&gt;29)+(I545&gt;59)+(I545&gt;89))*INDEX(単価!A:A,MATCH(D545,単価!B:B,0))),0)</f>
        <v>50000</v>
      </c>
      <c r="K545" s="153" t="str">
        <f>IFERROR(INDEX(単価!C:C,MATCH(D545,単価!B:B,0))&amp;IF(INDEX(単価!A:A,MATCH(D545,単価!B:B,0))=1,"（"&amp;INDEX(単価!D$2:G$2,1,1+(I545&gt;29)+(I545&gt;59)+(I545&gt;89))&amp;"）",""),D545)</f>
        <v>計画相談支援</v>
      </c>
      <c r="L545" s="2">
        <f t="shared" ca="1" si="47"/>
        <v>5547</v>
      </c>
      <c r="M545" s="14">
        <f>IF(OR(ISERROR(FIND(DBCS(検索!C$3),DBCS(B545))),検索!C$3=""),0,1)</f>
        <v>0</v>
      </c>
      <c r="N545" s="15">
        <f>IF(OR(ISERROR(FIND(DBCS(検索!D$3),DBCS(C545))),検索!D$3=""),0,1)</f>
        <v>0</v>
      </c>
      <c r="O545" s="15">
        <f>IF(OR(ISERROR(FIND(検索!E$3,D545)),検索!E$3=""),0,1)</f>
        <v>0</v>
      </c>
      <c r="P545" s="13">
        <f>IF(OR(ISERROR(FIND(検索!F$3,E545)),検索!F$3=""),0,1)</f>
        <v>0</v>
      </c>
      <c r="Q545" s="13">
        <f>IF(OR(ISERROR(FIND(検索!G$3,F545)),検索!G$3=""),0,1)</f>
        <v>0</v>
      </c>
      <c r="R545" s="13">
        <f>IF(OR(検索!J$3="00000",M545&amp;N545&amp;O545&amp;P545&amp;Q545&lt;&gt;検索!J$3),0,1)</f>
        <v>0</v>
      </c>
      <c r="S545" s="13">
        <f t="shared" si="43"/>
        <v>0</v>
      </c>
      <c r="T545" s="14">
        <f>IF(OR(ISERROR(FIND(DBCS(検索!C$5),DBCS(B545))),検索!C$5=""),0,1)</f>
        <v>0</v>
      </c>
      <c r="U545" s="15">
        <f>IF(OR(ISERROR(FIND(DBCS(検索!D$5),DBCS(C545))),検索!D$5=""),0,1)</f>
        <v>0</v>
      </c>
      <c r="V545" s="15">
        <f>IF(OR(ISERROR(FIND(検索!E$5,D545)),検索!E$5=""),0,1)</f>
        <v>0</v>
      </c>
      <c r="W545" s="15">
        <f>IF(OR(ISERROR(FIND(検索!F$5,E545)),検索!F$5=""),0,1)</f>
        <v>0</v>
      </c>
      <c r="X545" s="15">
        <f>IF(OR(ISERROR(FIND(検索!G$5,F545)),検索!G$5=""),0,1)</f>
        <v>0</v>
      </c>
      <c r="Y545" s="13">
        <f>IF(OR(検索!J$5="00000",T545&amp;U545&amp;V545&amp;W545&amp;X545&lt;&gt;検索!J$5),0,1)</f>
        <v>0</v>
      </c>
      <c r="Z545" s="16">
        <f t="shared" si="44"/>
        <v>0</v>
      </c>
      <c r="AA545" s="13">
        <f>IF(OR(ISERROR(FIND(DBCS(検索!C$7),DBCS(B545))),検索!C$7=""),0,1)</f>
        <v>0</v>
      </c>
      <c r="AB545" s="13">
        <f>IF(OR(ISERROR(FIND(DBCS(検索!D$7),DBCS(C545))),検索!D$7=""),0,1)</f>
        <v>0</v>
      </c>
      <c r="AC545" s="13">
        <f>IF(OR(ISERROR(FIND(検索!E$7,D545)),検索!E$7=""),0,1)</f>
        <v>0</v>
      </c>
      <c r="AD545" s="13">
        <f>IF(OR(ISERROR(FIND(検索!F$7,E545)),検索!F$7=""),0,1)</f>
        <v>0</v>
      </c>
      <c r="AE545" s="13">
        <f>IF(OR(ISERROR(FIND(検索!G$7,F545)),検索!G$7=""),0,1)</f>
        <v>0</v>
      </c>
      <c r="AF545" s="15">
        <f>IF(OR(検索!J$7="00000",AA545&amp;AB545&amp;AC545&amp;AD545&amp;AE545&lt;&gt;検索!J$7),0,1)</f>
        <v>0</v>
      </c>
      <c r="AG545" s="16">
        <f t="shared" si="45"/>
        <v>0</v>
      </c>
      <c r="AH545" s="13">
        <f>IF(検索!K$3=0,R545,S545)</f>
        <v>0</v>
      </c>
      <c r="AI545" s="13">
        <f>IF(検索!K$5=0,Y545,Z545)</f>
        <v>0</v>
      </c>
      <c r="AJ545" s="13">
        <f>IF(検索!K$7=0,AF545,AG545)</f>
        <v>0</v>
      </c>
      <c r="AK545" s="20">
        <f>IF(IF(検索!J$5="00000",AH545,IF(検索!K$4=0,AH545+AI545,AH545*AI545)*IF(AND(検索!K$6=1,検索!J$7&lt;&gt;"00000"),AJ545,1)+IF(AND(検索!K$6=0,検索!J$7&lt;&gt;"00000"),AJ545,0))&gt;0,MAX($AK$2:AK544)+1,0)</f>
        <v>0</v>
      </c>
    </row>
    <row r="546" spans="1:37" ht="12.6" customHeight="1" x14ac:dyDescent="0.15">
      <c r="A546" s="9">
        <v>5658</v>
      </c>
      <c r="B546" s="2" t="s">
        <v>1589</v>
      </c>
      <c r="C546" s="2" t="s">
        <v>1590</v>
      </c>
      <c r="D546" s="2" t="s">
        <v>674</v>
      </c>
      <c r="E546" s="10" t="s">
        <v>45</v>
      </c>
      <c r="F546" s="11" t="s">
        <v>1591</v>
      </c>
      <c r="G546" s="2">
        <v>545</v>
      </c>
      <c r="H546" s="153">
        <f t="shared" si="46"/>
        <v>300000</v>
      </c>
      <c r="J546" s="158">
        <f>IFERROR(INDEX(単価!D$3:G$16,MATCH(D546,単価!B$3:B$16,0),1+((I546&gt;29)+(I546&gt;59)+(I546&gt;89))*INDEX(単価!A:A,MATCH(D546,単価!B:B,0))),0)</f>
        <v>50000</v>
      </c>
      <c r="K546" s="153" t="str">
        <f>IFERROR(INDEX(単価!C:C,MATCH(D546,単価!B:B,0))&amp;IF(INDEX(単価!A:A,MATCH(D546,単価!B:B,0))=1,"（"&amp;INDEX(単価!D$2:G$2,1,1+(I546&gt;29)+(I546&gt;59)+(I546&gt;89))&amp;"）",""),D546)</f>
        <v>計画相談支援</v>
      </c>
      <c r="L546" s="2">
        <f t="shared" ca="1" si="47"/>
        <v>5551</v>
      </c>
      <c r="M546" s="14">
        <f>IF(OR(ISERROR(FIND(DBCS(検索!C$3),DBCS(B546))),検索!C$3=""),0,1)</f>
        <v>0</v>
      </c>
      <c r="N546" s="15">
        <f>IF(OR(ISERROR(FIND(DBCS(検索!D$3),DBCS(C546))),検索!D$3=""),0,1)</f>
        <v>0</v>
      </c>
      <c r="O546" s="15">
        <f>IF(OR(ISERROR(FIND(検索!E$3,D546)),検索!E$3=""),0,1)</f>
        <v>0</v>
      </c>
      <c r="P546" s="13">
        <f>IF(OR(ISERROR(FIND(検索!F$3,E546)),検索!F$3=""),0,1)</f>
        <v>0</v>
      </c>
      <c r="Q546" s="13">
        <f>IF(OR(ISERROR(FIND(検索!G$3,F546)),検索!G$3=""),0,1)</f>
        <v>0</v>
      </c>
      <c r="R546" s="13">
        <f>IF(OR(検索!J$3="00000",M546&amp;N546&amp;O546&amp;P546&amp;Q546&lt;&gt;検索!J$3),0,1)</f>
        <v>0</v>
      </c>
      <c r="S546" s="13">
        <f t="shared" si="43"/>
        <v>0</v>
      </c>
      <c r="T546" s="14">
        <f>IF(OR(ISERROR(FIND(DBCS(検索!C$5),DBCS(B546))),検索!C$5=""),0,1)</f>
        <v>0</v>
      </c>
      <c r="U546" s="15">
        <f>IF(OR(ISERROR(FIND(DBCS(検索!D$5),DBCS(C546))),検索!D$5=""),0,1)</f>
        <v>0</v>
      </c>
      <c r="V546" s="15">
        <f>IF(OR(ISERROR(FIND(検索!E$5,D546)),検索!E$5=""),0,1)</f>
        <v>0</v>
      </c>
      <c r="W546" s="15">
        <f>IF(OR(ISERROR(FIND(検索!F$5,E546)),検索!F$5=""),0,1)</f>
        <v>0</v>
      </c>
      <c r="X546" s="15">
        <f>IF(OR(ISERROR(FIND(検索!G$5,F546)),検索!G$5=""),0,1)</f>
        <v>0</v>
      </c>
      <c r="Y546" s="13">
        <f>IF(OR(検索!J$5="00000",T546&amp;U546&amp;V546&amp;W546&amp;X546&lt;&gt;検索!J$5),0,1)</f>
        <v>0</v>
      </c>
      <c r="Z546" s="16">
        <f t="shared" si="44"/>
        <v>0</v>
      </c>
      <c r="AA546" s="13">
        <f>IF(OR(ISERROR(FIND(DBCS(検索!C$7),DBCS(B546))),検索!C$7=""),0,1)</f>
        <v>0</v>
      </c>
      <c r="AB546" s="13">
        <f>IF(OR(ISERROR(FIND(DBCS(検索!D$7),DBCS(C546))),検索!D$7=""),0,1)</f>
        <v>0</v>
      </c>
      <c r="AC546" s="13">
        <f>IF(OR(ISERROR(FIND(検索!E$7,D546)),検索!E$7=""),0,1)</f>
        <v>0</v>
      </c>
      <c r="AD546" s="13">
        <f>IF(OR(ISERROR(FIND(検索!F$7,E546)),検索!F$7=""),0,1)</f>
        <v>0</v>
      </c>
      <c r="AE546" s="13">
        <f>IF(OR(ISERROR(FIND(検索!G$7,F546)),検索!G$7=""),0,1)</f>
        <v>0</v>
      </c>
      <c r="AF546" s="15">
        <f>IF(OR(検索!J$7="00000",AA546&amp;AB546&amp;AC546&amp;AD546&amp;AE546&lt;&gt;検索!J$7),0,1)</f>
        <v>0</v>
      </c>
      <c r="AG546" s="16">
        <f t="shared" si="45"/>
        <v>0</v>
      </c>
      <c r="AH546" s="13">
        <f>IF(検索!K$3=0,R546,S546)</f>
        <v>0</v>
      </c>
      <c r="AI546" s="13">
        <f>IF(検索!K$5=0,Y546,Z546)</f>
        <v>0</v>
      </c>
      <c r="AJ546" s="13">
        <f>IF(検索!K$7=0,AF546,AG546)</f>
        <v>0</v>
      </c>
      <c r="AK546" s="20">
        <f>IF(IF(検索!J$5="00000",AH546,IF(検索!K$4=0,AH546+AI546,AH546*AI546)*IF(AND(検索!K$6=1,検索!J$7&lt;&gt;"00000"),AJ546,1)+IF(AND(検索!K$6=0,検索!J$7&lt;&gt;"00000"),AJ546,0))&gt;0,MAX($AK$2:AK545)+1,0)</f>
        <v>0</v>
      </c>
    </row>
    <row r="547" spans="1:37" ht="12.6" customHeight="1" x14ac:dyDescent="0.15">
      <c r="A547" s="9">
        <v>5667</v>
      </c>
      <c r="B547" s="2" t="s">
        <v>903</v>
      </c>
      <c r="C547" s="2" t="s">
        <v>639</v>
      </c>
      <c r="D547" s="2" t="s">
        <v>674</v>
      </c>
      <c r="E547" s="10" t="s">
        <v>148</v>
      </c>
      <c r="F547" s="11" t="s">
        <v>904</v>
      </c>
      <c r="G547" s="2">
        <v>546</v>
      </c>
      <c r="H547" s="153">
        <f t="shared" si="46"/>
        <v>100000</v>
      </c>
      <c r="J547" s="158">
        <f>IFERROR(INDEX(単価!D$3:G$16,MATCH(D547,単価!B$3:B$16,0),1+((I547&gt;29)+(I547&gt;59)+(I547&gt;89))*INDEX(単価!A:A,MATCH(D547,単価!B:B,0))),0)</f>
        <v>50000</v>
      </c>
      <c r="K547" s="153" t="str">
        <f>IFERROR(INDEX(単価!C:C,MATCH(D547,単価!B:B,0))&amp;IF(INDEX(単価!A:A,MATCH(D547,単価!B:B,0))=1,"（"&amp;INDEX(単価!D$2:G$2,1,1+(I547&gt;29)+(I547&gt;59)+(I547&gt;89))&amp;"）",""),D547)</f>
        <v>計画相談支援</v>
      </c>
      <c r="L547" s="2">
        <f t="shared" ca="1" si="47"/>
        <v>5569</v>
      </c>
      <c r="M547" s="14">
        <f>IF(OR(ISERROR(FIND(DBCS(検索!C$3),DBCS(B547))),検索!C$3=""),0,1)</f>
        <v>0</v>
      </c>
      <c r="N547" s="15">
        <f>IF(OR(ISERROR(FIND(DBCS(検索!D$3),DBCS(C547))),検索!D$3=""),0,1)</f>
        <v>0</v>
      </c>
      <c r="O547" s="15">
        <f>IF(OR(ISERROR(FIND(検索!E$3,D547)),検索!E$3=""),0,1)</f>
        <v>0</v>
      </c>
      <c r="P547" s="13">
        <f>IF(OR(ISERROR(FIND(検索!F$3,E547)),検索!F$3=""),0,1)</f>
        <v>0</v>
      </c>
      <c r="Q547" s="13">
        <f>IF(OR(ISERROR(FIND(検索!G$3,F547)),検索!G$3=""),0,1)</f>
        <v>0</v>
      </c>
      <c r="R547" s="13">
        <f>IF(OR(検索!J$3="00000",M547&amp;N547&amp;O547&amp;P547&amp;Q547&lt;&gt;検索!J$3),0,1)</f>
        <v>0</v>
      </c>
      <c r="S547" s="13">
        <f t="shared" si="43"/>
        <v>0</v>
      </c>
      <c r="T547" s="14">
        <f>IF(OR(ISERROR(FIND(DBCS(検索!C$5),DBCS(B547))),検索!C$5=""),0,1)</f>
        <v>0</v>
      </c>
      <c r="U547" s="15">
        <f>IF(OR(ISERROR(FIND(DBCS(検索!D$5),DBCS(C547))),検索!D$5=""),0,1)</f>
        <v>0</v>
      </c>
      <c r="V547" s="15">
        <f>IF(OR(ISERROR(FIND(検索!E$5,D547)),検索!E$5=""),0,1)</f>
        <v>0</v>
      </c>
      <c r="W547" s="15">
        <f>IF(OR(ISERROR(FIND(検索!F$5,E547)),検索!F$5=""),0,1)</f>
        <v>0</v>
      </c>
      <c r="X547" s="15">
        <f>IF(OR(ISERROR(FIND(検索!G$5,F547)),検索!G$5=""),0,1)</f>
        <v>0</v>
      </c>
      <c r="Y547" s="13">
        <f>IF(OR(検索!J$5="00000",T547&amp;U547&amp;V547&amp;W547&amp;X547&lt;&gt;検索!J$5),0,1)</f>
        <v>0</v>
      </c>
      <c r="Z547" s="16">
        <f t="shared" si="44"/>
        <v>0</v>
      </c>
      <c r="AA547" s="13">
        <f>IF(OR(ISERROR(FIND(DBCS(検索!C$7),DBCS(B547))),検索!C$7=""),0,1)</f>
        <v>0</v>
      </c>
      <c r="AB547" s="13">
        <f>IF(OR(ISERROR(FIND(DBCS(検索!D$7),DBCS(C547))),検索!D$7=""),0,1)</f>
        <v>0</v>
      </c>
      <c r="AC547" s="13">
        <f>IF(OR(ISERROR(FIND(検索!E$7,D547)),検索!E$7=""),0,1)</f>
        <v>0</v>
      </c>
      <c r="AD547" s="13">
        <f>IF(OR(ISERROR(FIND(検索!F$7,E547)),検索!F$7=""),0,1)</f>
        <v>0</v>
      </c>
      <c r="AE547" s="13">
        <f>IF(OR(ISERROR(FIND(検索!G$7,F547)),検索!G$7=""),0,1)</f>
        <v>0</v>
      </c>
      <c r="AF547" s="15">
        <f>IF(OR(検索!J$7="00000",AA547&amp;AB547&amp;AC547&amp;AD547&amp;AE547&lt;&gt;検索!J$7),0,1)</f>
        <v>0</v>
      </c>
      <c r="AG547" s="16">
        <f t="shared" si="45"/>
        <v>0</v>
      </c>
      <c r="AH547" s="13">
        <f>IF(検索!K$3=0,R547,S547)</f>
        <v>0</v>
      </c>
      <c r="AI547" s="13">
        <f>IF(検索!K$5=0,Y547,Z547)</f>
        <v>0</v>
      </c>
      <c r="AJ547" s="13">
        <f>IF(検索!K$7=0,AF547,AG547)</f>
        <v>0</v>
      </c>
      <c r="AK547" s="20">
        <f>IF(IF(検索!J$5="00000",AH547,IF(検索!K$4=0,AH547+AI547,AH547*AI547)*IF(AND(検索!K$6=1,検索!J$7&lt;&gt;"00000"),AJ547,1)+IF(AND(検索!K$6=0,検索!J$7&lt;&gt;"00000"),AJ547,0))&gt;0,MAX($AK$2:AK546)+1,0)</f>
        <v>0</v>
      </c>
    </row>
    <row r="548" spans="1:37" ht="12.6" customHeight="1" x14ac:dyDescent="0.15">
      <c r="A548" s="9">
        <v>5673</v>
      </c>
      <c r="B548" s="2" t="s">
        <v>1592</v>
      </c>
      <c r="C548" s="2" t="s">
        <v>1593</v>
      </c>
      <c r="D548" s="2" t="s">
        <v>674</v>
      </c>
      <c r="E548" s="10" t="s">
        <v>442</v>
      </c>
      <c r="F548" s="11" t="s">
        <v>1594</v>
      </c>
      <c r="G548" s="2">
        <v>547</v>
      </c>
      <c r="H548" s="153">
        <f t="shared" si="46"/>
        <v>50000</v>
      </c>
      <c r="J548" s="158">
        <f>IFERROR(INDEX(単価!D$3:G$16,MATCH(D548,単価!B$3:B$16,0),1+((I548&gt;29)+(I548&gt;59)+(I548&gt;89))*INDEX(単価!A:A,MATCH(D548,単価!B:B,0))),0)</f>
        <v>50000</v>
      </c>
      <c r="K548" s="153" t="str">
        <f>IFERROR(INDEX(単価!C:C,MATCH(D548,単価!B:B,0))&amp;IF(INDEX(単価!A:A,MATCH(D548,単価!B:B,0))=1,"（"&amp;INDEX(単価!D$2:G$2,1,1+(I548&gt;29)+(I548&gt;59)+(I548&gt;89))&amp;"）",""),D548)</f>
        <v>計画相談支援</v>
      </c>
      <c r="L548" s="2">
        <f t="shared" ca="1" si="47"/>
        <v>5572</v>
      </c>
      <c r="M548" s="14">
        <f>IF(OR(ISERROR(FIND(DBCS(検索!C$3),DBCS(B548))),検索!C$3=""),0,1)</f>
        <v>0</v>
      </c>
      <c r="N548" s="15">
        <f>IF(OR(ISERROR(FIND(DBCS(検索!D$3),DBCS(C548))),検索!D$3=""),0,1)</f>
        <v>0</v>
      </c>
      <c r="O548" s="15">
        <f>IF(OR(ISERROR(FIND(検索!E$3,D548)),検索!E$3=""),0,1)</f>
        <v>0</v>
      </c>
      <c r="P548" s="13">
        <f>IF(OR(ISERROR(FIND(検索!F$3,E548)),検索!F$3=""),0,1)</f>
        <v>0</v>
      </c>
      <c r="Q548" s="13">
        <f>IF(OR(ISERROR(FIND(検索!G$3,F548)),検索!G$3=""),0,1)</f>
        <v>0</v>
      </c>
      <c r="R548" s="13">
        <f>IF(OR(検索!J$3="00000",M548&amp;N548&amp;O548&amp;P548&amp;Q548&lt;&gt;検索!J$3),0,1)</f>
        <v>0</v>
      </c>
      <c r="S548" s="13">
        <f t="shared" si="43"/>
        <v>0</v>
      </c>
      <c r="T548" s="14">
        <f>IF(OR(ISERROR(FIND(DBCS(検索!C$5),DBCS(B548))),検索!C$5=""),0,1)</f>
        <v>0</v>
      </c>
      <c r="U548" s="15">
        <f>IF(OR(ISERROR(FIND(DBCS(検索!D$5),DBCS(C548))),検索!D$5=""),0,1)</f>
        <v>0</v>
      </c>
      <c r="V548" s="15">
        <f>IF(OR(ISERROR(FIND(検索!E$5,D548)),検索!E$5=""),0,1)</f>
        <v>0</v>
      </c>
      <c r="W548" s="15">
        <f>IF(OR(ISERROR(FIND(検索!F$5,E548)),検索!F$5=""),0,1)</f>
        <v>0</v>
      </c>
      <c r="X548" s="15">
        <f>IF(OR(ISERROR(FIND(検索!G$5,F548)),検索!G$5=""),0,1)</f>
        <v>0</v>
      </c>
      <c r="Y548" s="13">
        <f>IF(OR(検索!J$5="00000",T548&amp;U548&amp;V548&amp;W548&amp;X548&lt;&gt;検索!J$5),0,1)</f>
        <v>0</v>
      </c>
      <c r="Z548" s="16">
        <f t="shared" si="44"/>
        <v>0</v>
      </c>
      <c r="AA548" s="13">
        <f>IF(OR(ISERROR(FIND(DBCS(検索!C$7),DBCS(B548))),検索!C$7=""),0,1)</f>
        <v>0</v>
      </c>
      <c r="AB548" s="13">
        <f>IF(OR(ISERROR(FIND(DBCS(検索!D$7),DBCS(C548))),検索!D$7=""),0,1)</f>
        <v>0</v>
      </c>
      <c r="AC548" s="13">
        <f>IF(OR(ISERROR(FIND(検索!E$7,D548)),検索!E$7=""),0,1)</f>
        <v>0</v>
      </c>
      <c r="AD548" s="13">
        <f>IF(OR(ISERROR(FIND(検索!F$7,E548)),検索!F$7=""),0,1)</f>
        <v>0</v>
      </c>
      <c r="AE548" s="13">
        <f>IF(OR(ISERROR(FIND(検索!G$7,F548)),検索!G$7=""),0,1)</f>
        <v>0</v>
      </c>
      <c r="AF548" s="15">
        <f>IF(OR(検索!J$7="00000",AA548&amp;AB548&amp;AC548&amp;AD548&amp;AE548&lt;&gt;検索!J$7),0,1)</f>
        <v>0</v>
      </c>
      <c r="AG548" s="16">
        <f t="shared" si="45"/>
        <v>0</v>
      </c>
      <c r="AH548" s="13">
        <f>IF(検索!K$3=0,R548,S548)</f>
        <v>0</v>
      </c>
      <c r="AI548" s="13">
        <f>IF(検索!K$5=0,Y548,Z548)</f>
        <v>0</v>
      </c>
      <c r="AJ548" s="13">
        <f>IF(検索!K$7=0,AF548,AG548)</f>
        <v>0</v>
      </c>
      <c r="AK548" s="20">
        <f>IF(IF(検索!J$5="00000",AH548,IF(検索!K$4=0,AH548+AI548,AH548*AI548)*IF(AND(検索!K$6=1,検索!J$7&lt;&gt;"00000"),AJ548,1)+IF(AND(検索!K$6=0,検索!J$7&lt;&gt;"00000"),AJ548,0))&gt;0,MAX($AK$2:AK547)+1,0)</f>
        <v>0</v>
      </c>
    </row>
    <row r="549" spans="1:37" ht="12.6" customHeight="1" x14ac:dyDescent="0.15">
      <c r="A549" s="9">
        <v>5687</v>
      </c>
      <c r="B549" s="2" t="s">
        <v>1595</v>
      </c>
      <c r="C549" s="2" t="s">
        <v>1596</v>
      </c>
      <c r="D549" s="2" t="s">
        <v>674</v>
      </c>
      <c r="E549" s="10" t="s">
        <v>86</v>
      </c>
      <c r="F549" s="11" t="s">
        <v>1597</v>
      </c>
      <c r="G549" s="2">
        <v>548</v>
      </c>
      <c r="H549" s="153">
        <f t="shared" si="46"/>
        <v>50000</v>
      </c>
      <c r="J549" s="158">
        <f>IFERROR(INDEX(単価!D$3:G$16,MATCH(D549,単価!B$3:B$16,0),1+((I549&gt;29)+(I549&gt;59)+(I549&gt;89))*INDEX(単価!A:A,MATCH(D549,単価!B:B,0))),0)</f>
        <v>50000</v>
      </c>
      <c r="K549" s="153" t="str">
        <f>IFERROR(INDEX(単価!C:C,MATCH(D549,単価!B:B,0))&amp;IF(INDEX(単価!A:A,MATCH(D549,単価!B:B,0))=1,"（"&amp;INDEX(単価!D$2:G$2,1,1+(I549&gt;29)+(I549&gt;59)+(I549&gt;89))&amp;"）",""),D549)</f>
        <v>計画相談支援</v>
      </c>
      <c r="L549" s="2">
        <f t="shared" ca="1" si="47"/>
        <v>5582</v>
      </c>
      <c r="M549" s="14">
        <f>IF(OR(ISERROR(FIND(DBCS(検索!C$3),DBCS(B549))),検索!C$3=""),0,1)</f>
        <v>0</v>
      </c>
      <c r="N549" s="15">
        <f>IF(OR(ISERROR(FIND(DBCS(検索!D$3),DBCS(C549))),検索!D$3=""),0,1)</f>
        <v>0</v>
      </c>
      <c r="O549" s="15">
        <f>IF(OR(ISERROR(FIND(検索!E$3,D549)),検索!E$3=""),0,1)</f>
        <v>0</v>
      </c>
      <c r="P549" s="13">
        <f>IF(OR(ISERROR(FIND(検索!F$3,E549)),検索!F$3=""),0,1)</f>
        <v>0</v>
      </c>
      <c r="Q549" s="13">
        <f>IF(OR(ISERROR(FIND(検索!G$3,F549)),検索!G$3=""),0,1)</f>
        <v>0</v>
      </c>
      <c r="R549" s="13">
        <f>IF(OR(検索!J$3="00000",M549&amp;N549&amp;O549&amp;P549&amp;Q549&lt;&gt;検索!J$3),0,1)</f>
        <v>0</v>
      </c>
      <c r="S549" s="13">
        <f t="shared" si="43"/>
        <v>0</v>
      </c>
      <c r="T549" s="14">
        <f>IF(OR(ISERROR(FIND(DBCS(検索!C$5),DBCS(B549))),検索!C$5=""),0,1)</f>
        <v>0</v>
      </c>
      <c r="U549" s="15">
        <f>IF(OR(ISERROR(FIND(DBCS(検索!D$5),DBCS(C549))),検索!D$5=""),0,1)</f>
        <v>0</v>
      </c>
      <c r="V549" s="15">
        <f>IF(OR(ISERROR(FIND(検索!E$5,D549)),検索!E$5=""),0,1)</f>
        <v>0</v>
      </c>
      <c r="W549" s="15">
        <f>IF(OR(ISERROR(FIND(検索!F$5,E549)),検索!F$5=""),0,1)</f>
        <v>0</v>
      </c>
      <c r="X549" s="15">
        <f>IF(OR(ISERROR(FIND(検索!G$5,F549)),検索!G$5=""),0,1)</f>
        <v>0</v>
      </c>
      <c r="Y549" s="13">
        <f>IF(OR(検索!J$5="00000",T549&amp;U549&amp;V549&amp;W549&amp;X549&lt;&gt;検索!J$5),0,1)</f>
        <v>0</v>
      </c>
      <c r="Z549" s="16">
        <f t="shared" si="44"/>
        <v>0</v>
      </c>
      <c r="AA549" s="13">
        <f>IF(OR(ISERROR(FIND(DBCS(検索!C$7),DBCS(B549))),検索!C$7=""),0,1)</f>
        <v>0</v>
      </c>
      <c r="AB549" s="13">
        <f>IF(OR(ISERROR(FIND(DBCS(検索!D$7),DBCS(C549))),検索!D$7=""),0,1)</f>
        <v>0</v>
      </c>
      <c r="AC549" s="13">
        <f>IF(OR(ISERROR(FIND(検索!E$7,D549)),検索!E$7=""),0,1)</f>
        <v>0</v>
      </c>
      <c r="AD549" s="13">
        <f>IF(OR(ISERROR(FIND(検索!F$7,E549)),検索!F$7=""),0,1)</f>
        <v>0</v>
      </c>
      <c r="AE549" s="13">
        <f>IF(OR(ISERROR(FIND(検索!G$7,F549)),検索!G$7=""),0,1)</f>
        <v>0</v>
      </c>
      <c r="AF549" s="15">
        <f>IF(OR(検索!J$7="00000",AA549&amp;AB549&amp;AC549&amp;AD549&amp;AE549&lt;&gt;検索!J$7),0,1)</f>
        <v>0</v>
      </c>
      <c r="AG549" s="16">
        <f t="shared" si="45"/>
        <v>0</v>
      </c>
      <c r="AH549" s="13">
        <f>IF(検索!K$3=0,R549,S549)</f>
        <v>0</v>
      </c>
      <c r="AI549" s="13">
        <f>IF(検索!K$5=0,Y549,Z549)</f>
        <v>0</v>
      </c>
      <c r="AJ549" s="13">
        <f>IF(検索!K$7=0,AF549,AG549)</f>
        <v>0</v>
      </c>
      <c r="AK549" s="20">
        <f>IF(IF(検索!J$5="00000",AH549,IF(検索!K$4=0,AH549+AI549,AH549*AI549)*IF(AND(検索!K$6=1,検索!J$7&lt;&gt;"00000"),AJ549,1)+IF(AND(検索!K$6=0,検索!J$7&lt;&gt;"00000"),AJ549,0))&gt;0,MAX($AK$2:AK548)+1,0)</f>
        <v>0</v>
      </c>
    </row>
    <row r="550" spans="1:37" ht="12.6" customHeight="1" x14ac:dyDescent="0.15">
      <c r="A550" s="9">
        <v>5690</v>
      </c>
      <c r="B550" s="2" t="s">
        <v>657</v>
      </c>
      <c r="C550" s="2" t="s">
        <v>658</v>
      </c>
      <c r="D550" s="2" t="s">
        <v>674</v>
      </c>
      <c r="E550" s="10" t="s">
        <v>122</v>
      </c>
      <c r="F550" s="11" t="s">
        <v>1598</v>
      </c>
      <c r="G550" s="2">
        <v>549</v>
      </c>
      <c r="H550" s="153">
        <f t="shared" si="46"/>
        <v>50000</v>
      </c>
      <c r="J550" s="158">
        <f>IFERROR(INDEX(単価!D$3:G$16,MATCH(D550,単価!B$3:B$16,0),1+((I550&gt;29)+(I550&gt;59)+(I550&gt;89))*INDEX(単価!A:A,MATCH(D550,単価!B:B,0))),0)</f>
        <v>50000</v>
      </c>
      <c r="K550" s="153" t="str">
        <f>IFERROR(INDEX(単価!C:C,MATCH(D550,単価!B:B,0))&amp;IF(INDEX(単価!A:A,MATCH(D550,単価!B:B,0))=1,"（"&amp;INDEX(単価!D$2:G$2,1,1+(I550&gt;29)+(I550&gt;59)+(I550&gt;89))&amp;"）",""),D550)</f>
        <v>計画相談支援</v>
      </c>
      <c r="L550" s="2">
        <f t="shared" ca="1" si="47"/>
        <v>5593</v>
      </c>
      <c r="M550" s="14">
        <f>IF(OR(ISERROR(FIND(DBCS(検索!C$3),DBCS(B550))),検索!C$3=""),0,1)</f>
        <v>0</v>
      </c>
      <c r="N550" s="15">
        <f>IF(OR(ISERROR(FIND(DBCS(検索!D$3),DBCS(C550))),検索!D$3=""),0,1)</f>
        <v>0</v>
      </c>
      <c r="O550" s="15">
        <f>IF(OR(ISERROR(FIND(検索!E$3,D550)),検索!E$3=""),0,1)</f>
        <v>0</v>
      </c>
      <c r="P550" s="13">
        <f>IF(OR(ISERROR(FIND(検索!F$3,E550)),検索!F$3=""),0,1)</f>
        <v>0</v>
      </c>
      <c r="Q550" s="13">
        <f>IF(OR(ISERROR(FIND(検索!G$3,F550)),検索!G$3=""),0,1)</f>
        <v>0</v>
      </c>
      <c r="R550" s="13">
        <f>IF(OR(検索!J$3="00000",M550&amp;N550&amp;O550&amp;P550&amp;Q550&lt;&gt;検索!J$3),0,1)</f>
        <v>0</v>
      </c>
      <c r="S550" s="13">
        <f t="shared" si="43"/>
        <v>0</v>
      </c>
      <c r="T550" s="14">
        <f>IF(OR(ISERROR(FIND(DBCS(検索!C$5),DBCS(B550))),検索!C$5=""),0,1)</f>
        <v>0</v>
      </c>
      <c r="U550" s="15">
        <f>IF(OR(ISERROR(FIND(DBCS(検索!D$5),DBCS(C550))),検索!D$5=""),0,1)</f>
        <v>0</v>
      </c>
      <c r="V550" s="15">
        <f>IF(OR(ISERROR(FIND(検索!E$5,D550)),検索!E$5=""),0,1)</f>
        <v>0</v>
      </c>
      <c r="W550" s="15">
        <f>IF(OR(ISERROR(FIND(検索!F$5,E550)),検索!F$5=""),0,1)</f>
        <v>0</v>
      </c>
      <c r="X550" s="15">
        <f>IF(OR(ISERROR(FIND(検索!G$5,F550)),検索!G$5=""),0,1)</f>
        <v>0</v>
      </c>
      <c r="Y550" s="13">
        <f>IF(OR(検索!J$5="00000",T550&amp;U550&amp;V550&amp;W550&amp;X550&lt;&gt;検索!J$5),0,1)</f>
        <v>0</v>
      </c>
      <c r="Z550" s="16">
        <f t="shared" si="44"/>
        <v>0</v>
      </c>
      <c r="AA550" s="13">
        <f>IF(OR(ISERROR(FIND(DBCS(検索!C$7),DBCS(B550))),検索!C$7=""),0,1)</f>
        <v>0</v>
      </c>
      <c r="AB550" s="13">
        <f>IF(OR(ISERROR(FIND(DBCS(検索!D$7),DBCS(C550))),検索!D$7=""),0,1)</f>
        <v>0</v>
      </c>
      <c r="AC550" s="13">
        <f>IF(OR(ISERROR(FIND(検索!E$7,D550)),検索!E$7=""),0,1)</f>
        <v>0</v>
      </c>
      <c r="AD550" s="13">
        <f>IF(OR(ISERROR(FIND(検索!F$7,E550)),検索!F$7=""),0,1)</f>
        <v>0</v>
      </c>
      <c r="AE550" s="13">
        <f>IF(OR(ISERROR(FIND(検索!G$7,F550)),検索!G$7=""),0,1)</f>
        <v>0</v>
      </c>
      <c r="AF550" s="15">
        <f>IF(OR(検索!J$7="00000",AA550&amp;AB550&amp;AC550&amp;AD550&amp;AE550&lt;&gt;検索!J$7),0,1)</f>
        <v>0</v>
      </c>
      <c r="AG550" s="16">
        <f t="shared" si="45"/>
        <v>0</v>
      </c>
      <c r="AH550" s="13">
        <f>IF(検索!K$3=0,R550,S550)</f>
        <v>0</v>
      </c>
      <c r="AI550" s="13">
        <f>IF(検索!K$5=0,Y550,Z550)</f>
        <v>0</v>
      </c>
      <c r="AJ550" s="13">
        <f>IF(検索!K$7=0,AF550,AG550)</f>
        <v>0</v>
      </c>
      <c r="AK550" s="20">
        <f>IF(IF(検索!J$5="00000",AH550,IF(検索!K$4=0,AH550+AI550,AH550*AI550)*IF(AND(検索!K$6=1,検索!J$7&lt;&gt;"00000"),AJ550,1)+IF(AND(検索!K$6=0,検索!J$7&lt;&gt;"00000"),AJ550,0))&gt;0,MAX($AK$2:AK549)+1,0)</f>
        <v>0</v>
      </c>
    </row>
    <row r="551" spans="1:37" ht="12.6" customHeight="1" x14ac:dyDescent="0.15">
      <c r="A551" s="9">
        <v>5705</v>
      </c>
      <c r="B551" s="2" t="s">
        <v>1599</v>
      </c>
      <c r="C551" s="2" t="s">
        <v>1600</v>
      </c>
      <c r="D551" s="2" t="s">
        <v>674</v>
      </c>
      <c r="E551" s="10" t="s">
        <v>110</v>
      </c>
      <c r="F551" s="11" t="s">
        <v>1601</v>
      </c>
      <c r="G551" s="2">
        <v>550</v>
      </c>
      <c r="H551" s="153">
        <f t="shared" si="46"/>
        <v>50000</v>
      </c>
      <c r="J551" s="158">
        <f>IFERROR(INDEX(単価!D$3:G$16,MATCH(D551,単価!B$3:B$16,0),1+((I551&gt;29)+(I551&gt;59)+(I551&gt;89))*INDEX(単価!A:A,MATCH(D551,単価!B:B,0))),0)</f>
        <v>50000</v>
      </c>
      <c r="K551" s="153" t="str">
        <f>IFERROR(INDEX(単価!C:C,MATCH(D551,単価!B:B,0))&amp;IF(INDEX(単価!A:A,MATCH(D551,単価!B:B,0))=1,"（"&amp;INDEX(単価!D$2:G$2,1,1+(I551&gt;29)+(I551&gt;59)+(I551&gt;89))&amp;"）",""),D551)</f>
        <v>計画相談支援</v>
      </c>
      <c r="L551" s="2">
        <f t="shared" ca="1" si="47"/>
        <v>5606</v>
      </c>
      <c r="M551" s="14">
        <f>IF(OR(ISERROR(FIND(DBCS(検索!C$3),DBCS(B551))),検索!C$3=""),0,1)</f>
        <v>0</v>
      </c>
      <c r="N551" s="15">
        <f>IF(OR(ISERROR(FIND(DBCS(検索!D$3),DBCS(C551))),検索!D$3=""),0,1)</f>
        <v>0</v>
      </c>
      <c r="O551" s="15">
        <f>IF(OR(ISERROR(FIND(検索!E$3,D551)),検索!E$3=""),0,1)</f>
        <v>0</v>
      </c>
      <c r="P551" s="13">
        <f>IF(OR(ISERROR(FIND(検索!F$3,E551)),検索!F$3=""),0,1)</f>
        <v>0</v>
      </c>
      <c r="Q551" s="13">
        <f>IF(OR(ISERROR(FIND(検索!G$3,F551)),検索!G$3=""),0,1)</f>
        <v>0</v>
      </c>
      <c r="R551" s="13">
        <f>IF(OR(検索!J$3="00000",M551&amp;N551&amp;O551&amp;P551&amp;Q551&lt;&gt;検索!J$3),0,1)</f>
        <v>0</v>
      </c>
      <c r="S551" s="13">
        <f t="shared" si="43"/>
        <v>0</v>
      </c>
      <c r="T551" s="14">
        <f>IF(OR(ISERROR(FIND(DBCS(検索!C$5),DBCS(B551))),検索!C$5=""),0,1)</f>
        <v>0</v>
      </c>
      <c r="U551" s="15">
        <f>IF(OR(ISERROR(FIND(DBCS(検索!D$5),DBCS(C551))),検索!D$5=""),0,1)</f>
        <v>0</v>
      </c>
      <c r="V551" s="15">
        <f>IF(OR(ISERROR(FIND(検索!E$5,D551)),検索!E$5=""),0,1)</f>
        <v>0</v>
      </c>
      <c r="W551" s="15">
        <f>IF(OR(ISERROR(FIND(検索!F$5,E551)),検索!F$5=""),0,1)</f>
        <v>0</v>
      </c>
      <c r="X551" s="15">
        <f>IF(OR(ISERROR(FIND(検索!G$5,F551)),検索!G$5=""),0,1)</f>
        <v>0</v>
      </c>
      <c r="Y551" s="13">
        <f>IF(OR(検索!J$5="00000",T551&amp;U551&amp;V551&amp;W551&amp;X551&lt;&gt;検索!J$5),0,1)</f>
        <v>0</v>
      </c>
      <c r="Z551" s="16">
        <f t="shared" si="44"/>
        <v>0</v>
      </c>
      <c r="AA551" s="13">
        <f>IF(OR(ISERROR(FIND(DBCS(検索!C$7),DBCS(B551))),検索!C$7=""),0,1)</f>
        <v>0</v>
      </c>
      <c r="AB551" s="13">
        <f>IF(OR(ISERROR(FIND(DBCS(検索!D$7),DBCS(C551))),検索!D$7=""),0,1)</f>
        <v>0</v>
      </c>
      <c r="AC551" s="13">
        <f>IF(OR(ISERROR(FIND(検索!E$7,D551)),検索!E$7=""),0,1)</f>
        <v>0</v>
      </c>
      <c r="AD551" s="13">
        <f>IF(OR(ISERROR(FIND(検索!F$7,E551)),検索!F$7=""),0,1)</f>
        <v>0</v>
      </c>
      <c r="AE551" s="13">
        <f>IF(OR(ISERROR(FIND(検索!G$7,F551)),検索!G$7=""),0,1)</f>
        <v>0</v>
      </c>
      <c r="AF551" s="15">
        <f>IF(OR(検索!J$7="00000",AA551&amp;AB551&amp;AC551&amp;AD551&amp;AE551&lt;&gt;検索!J$7),0,1)</f>
        <v>0</v>
      </c>
      <c r="AG551" s="16">
        <f t="shared" si="45"/>
        <v>0</v>
      </c>
      <c r="AH551" s="13">
        <f>IF(検索!K$3=0,R551,S551)</f>
        <v>0</v>
      </c>
      <c r="AI551" s="13">
        <f>IF(検索!K$5=0,Y551,Z551)</f>
        <v>0</v>
      </c>
      <c r="AJ551" s="13">
        <f>IF(検索!K$7=0,AF551,AG551)</f>
        <v>0</v>
      </c>
      <c r="AK551" s="20">
        <f>IF(IF(検索!J$5="00000",AH551,IF(検索!K$4=0,AH551+AI551,AH551*AI551)*IF(AND(検索!K$6=1,検索!J$7&lt;&gt;"00000"),AJ551,1)+IF(AND(検索!K$6=0,検索!J$7&lt;&gt;"00000"),AJ551,0))&gt;0,MAX($AK$2:AK550)+1,0)</f>
        <v>0</v>
      </c>
    </row>
    <row r="552" spans="1:37" ht="12.6" customHeight="1" x14ac:dyDescent="0.15">
      <c r="A552" s="9">
        <v>5715</v>
      </c>
      <c r="B552" s="2" t="s">
        <v>1602</v>
      </c>
      <c r="C552" s="2" t="s">
        <v>1603</v>
      </c>
      <c r="D552" s="2" t="s">
        <v>674</v>
      </c>
      <c r="E552" s="10" t="s">
        <v>109</v>
      </c>
      <c r="F552" s="11" t="s">
        <v>1604</v>
      </c>
      <c r="G552" s="2">
        <v>551</v>
      </c>
      <c r="H552" s="153">
        <f t="shared" si="46"/>
        <v>50000</v>
      </c>
      <c r="J552" s="158">
        <f>IFERROR(INDEX(単価!D$3:G$16,MATCH(D552,単価!B$3:B$16,0),1+((I552&gt;29)+(I552&gt;59)+(I552&gt;89))*INDEX(単価!A:A,MATCH(D552,単価!B:B,0))),0)</f>
        <v>50000</v>
      </c>
      <c r="K552" s="153" t="str">
        <f>IFERROR(INDEX(単価!C:C,MATCH(D552,単価!B:B,0))&amp;IF(INDEX(単価!A:A,MATCH(D552,単価!B:B,0))=1,"（"&amp;INDEX(単価!D$2:G$2,1,1+(I552&gt;29)+(I552&gt;59)+(I552&gt;89))&amp;"）",""),D552)</f>
        <v>計画相談支援</v>
      </c>
      <c r="L552" s="2">
        <f t="shared" ca="1" si="47"/>
        <v>5615</v>
      </c>
      <c r="M552" s="14">
        <f>IF(OR(ISERROR(FIND(DBCS(検索!C$3),DBCS(B552))),検索!C$3=""),0,1)</f>
        <v>0</v>
      </c>
      <c r="N552" s="15">
        <f>IF(OR(ISERROR(FIND(DBCS(検索!D$3),DBCS(C552))),検索!D$3=""),0,1)</f>
        <v>0</v>
      </c>
      <c r="O552" s="15">
        <f>IF(OR(ISERROR(FIND(検索!E$3,D552)),検索!E$3=""),0,1)</f>
        <v>0</v>
      </c>
      <c r="P552" s="13">
        <f>IF(OR(ISERROR(FIND(検索!F$3,E552)),検索!F$3=""),0,1)</f>
        <v>0</v>
      </c>
      <c r="Q552" s="13">
        <f>IF(OR(ISERROR(FIND(検索!G$3,F552)),検索!G$3=""),0,1)</f>
        <v>0</v>
      </c>
      <c r="R552" s="13">
        <f>IF(OR(検索!J$3="00000",M552&amp;N552&amp;O552&amp;P552&amp;Q552&lt;&gt;検索!J$3),0,1)</f>
        <v>0</v>
      </c>
      <c r="S552" s="13">
        <f t="shared" si="43"/>
        <v>0</v>
      </c>
      <c r="T552" s="14">
        <f>IF(OR(ISERROR(FIND(DBCS(検索!C$5),DBCS(B552))),検索!C$5=""),0,1)</f>
        <v>0</v>
      </c>
      <c r="U552" s="15">
        <f>IF(OR(ISERROR(FIND(DBCS(検索!D$5),DBCS(C552))),検索!D$5=""),0,1)</f>
        <v>0</v>
      </c>
      <c r="V552" s="15">
        <f>IF(OR(ISERROR(FIND(検索!E$5,D552)),検索!E$5=""),0,1)</f>
        <v>0</v>
      </c>
      <c r="W552" s="15">
        <f>IF(OR(ISERROR(FIND(検索!F$5,E552)),検索!F$5=""),0,1)</f>
        <v>0</v>
      </c>
      <c r="X552" s="15">
        <f>IF(OR(ISERROR(FIND(検索!G$5,F552)),検索!G$5=""),0,1)</f>
        <v>0</v>
      </c>
      <c r="Y552" s="13">
        <f>IF(OR(検索!J$5="00000",T552&amp;U552&amp;V552&amp;W552&amp;X552&lt;&gt;検索!J$5),0,1)</f>
        <v>0</v>
      </c>
      <c r="Z552" s="16">
        <f t="shared" si="44"/>
        <v>0</v>
      </c>
      <c r="AA552" s="13">
        <f>IF(OR(ISERROR(FIND(DBCS(検索!C$7),DBCS(B552))),検索!C$7=""),0,1)</f>
        <v>0</v>
      </c>
      <c r="AB552" s="13">
        <f>IF(OR(ISERROR(FIND(DBCS(検索!D$7),DBCS(C552))),検索!D$7=""),0,1)</f>
        <v>0</v>
      </c>
      <c r="AC552" s="13">
        <f>IF(OR(ISERROR(FIND(検索!E$7,D552)),検索!E$7=""),0,1)</f>
        <v>0</v>
      </c>
      <c r="AD552" s="13">
        <f>IF(OR(ISERROR(FIND(検索!F$7,E552)),検索!F$7=""),0,1)</f>
        <v>0</v>
      </c>
      <c r="AE552" s="13">
        <f>IF(OR(ISERROR(FIND(検索!G$7,F552)),検索!G$7=""),0,1)</f>
        <v>0</v>
      </c>
      <c r="AF552" s="15">
        <f>IF(OR(検索!J$7="00000",AA552&amp;AB552&amp;AC552&amp;AD552&amp;AE552&lt;&gt;検索!J$7),0,1)</f>
        <v>0</v>
      </c>
      <c r="AG552" s="16">
        <f t="shared" si="45"/>
        <v>0</v>
      </c>
      <c r="AH552" s="13">
        <f>IF(検索!K$3=0,R552,S552)</f>
        <v>0</v>
      </c>
      <c r="AI552" s="13">
        <f>IF(検索!K$5=0,Y552,Z552)</f>
        <v>0</v>
      </c>
      <c r="AJ552" s="13">
        <f>IF(検索!K$7=0,AF552,AG552)</f>
        <v>0</v>
      </c>
      <c r="AK552" s="20">
        <f>IF(IF(検索!J$5="00000",AH552,IF(検索!K$4=0,AH552+AI552,AH552*AI552)*IF(AND(検索!K$6=1,検索!J$7&lt;&gt;"00000"),AJ552,1)+IF(AND(検索!K$6=0,検索!J$7&lt;&gt;"00000"),AJ552,0))&gt;0,MAX($AK$2:AK551)+1,0)</f>
        <v>0</v>
      </c>
    </row>
    <row r="553" spans="1:37" ht="12.6" customHeight="1" x14ac:dyDescent="0.15">
      <c r="A553" s="9">
        <v>5721</v>
      </c>
      <c r="B553" s="2" t="s">
        <v>974</v>
      </c>
      <c r="C553" s="2" t="s">
        <v>608</v>
      </c>
      <c r="D553" s="2" t="s">
        <v>674</v>
      </c>
      <c r="E553" s="10" t="s">
        <v>88</v>
      </c>
      <c r="F553" s="11" t="s">
        <v>975</v>
      </c>
      <c r="G553" s="2">
        <v>552</v>
      </c>
      <c r="H553" s="153">
        <f t="shared" si="46"/>
        <v>150000</v>
      </c>
      <c r="J553" s="158">
        <f>IFERROR(INDEX(単価!D$3:G$16,MATCH(D553,単価!B$3:B$16,0),1+((I553&gt;29)+(I553&gt;59)+(I553&gt;89))*INDEX(単価!A:A,MATCH(D553,単価!B:B,0))),0)</f>
        <v>50000</v>
      </c>
      <c r="K553" s="153" t="str">
        <f>IFERROR(INDEX(単価!C:C,MATCH(D553,単価!B:B,0))&amp;IF(INDEX(単価!A:A,MATCH(D553,単価!B:B,0))=1,"（"&amp;INDEX(単価!D$2:G$2,1,1+(I553&gt;29)+(I553&gt;59)+(I553&gt;89))&amp;"）",""),D553)</f>
        <v>計画相談支援</v>
      </c>
      <c r="L553" s="2">
        <f t="shared" ca="1" si="47"/>
        <v>5629</v>
      </c>
      <c r="M553" s="14">
        <f>IF(OR(ISERROR(FIND(DBCS(検索!C$3),DBCS(B553))),検索!C$3=""),0,1)</f>
        <v>0</v>
      </c>
      <c r="N553" s="15">
        <f>IF(OR(ISERROR(FIND(DBCS(検索!D$3),DBCS(C553))),検索!D$3=""),0,1)</f>
        <v>0</v>
      </c>
      <c r="O553" s="15">
        <f>IF(OR(ISERROR(FIND(検索!E$3,D553)),検索!E$3=""),0,1)</f>
        <v>0</v>
      </c>
      <c r="P553" s="13">
        <f>IF(OR(ISERROR(FIND(検索!F$3,E553)),検索!F$3=""),0,1)</f>
        <v>0</v>
      </c>
      <c r="Q553" s="13">
        <f>IF(OR(ISERROR(FIND(検索!G$3,F553)),検索!G$3=""),0,1)</f>
        <v>0</v>
      </c>
      <c r="R553" s="13">
        <f>IF(OR(検索!J$3="00000",M553&amp;N553&amp;O553&amp;P553&amp;Q553&lt;&gt;検索!J$3),0,1)</f>
        <v>0</v>
      </c>
      <c r="S553" s="13">
        <f t="shared" si="43"/>
        <v>0</v>
      </c>
      <c r="T553" s="14">
        <f>IF(OR(ISERROR(FIND(DBCS(検索!C$5),DBCS(B553))),検索!C$5=""),0,1)</f>
        <v>0</v>
      </c>
      <c r="U553" s="15">
        <f>IF(OR(ISERROR(FIND(DBCS(検索!D$5),DBCS(C553))),検索!D$5=""),0,1)</f>
        <v>0</v>
      </c>
      <c r="V553" s="15">
        <f>IF(OR(ISERROR(FIND(検索!E$5,D553)),検索!E$5=""),0,1)</f>
        <v>0</v>
      </c>
      <c r="W553" s="15">
        <f>IF(OR(ISERROR(FIND(検索!F$5,E553)),検索!F$5=""),0,1)</f>
        <v>0</v>
      </c>
      <c r="X553" s="15">
        <f>IF(OR(ISERROR(FIND(検索!G$5,F553)),検索!G$5=""),0,1)</f>
        <v>0</v>
      </c>
      <c r="Y553" s="13">
        <f>IF(OR(検索!J$5="00000",T553&amp;U553&amp;V553&amp;W553&amp;X553&lt;&gt;検索!J$5),0,1)</f>
        <v>0</v>
      </c>
      <c r="Z553" s="16">
        <f t="shared" si="44"/>
        <v>0</v>
      </c>
      <c r="AA553" s="13">
        <f>IF(OR(ISERROR(FIND(DBCS(検索!C$7),DBCS(B553))),検索!C$7=""),0,1)</f>
        <v>0</v>
      </c>
      <c r="AB553" s="13">
        <f>IF(OR(ISERROR(FIND(DBCS(検索!D$7),DBCS(C553))),検索!D$7=""),0,1)</f>
        <v>0</v>
      </c>
      <c r="AC553" s="13">
        <f>IF(OR(ISERROR(FIND(検索!E$7,D553)),検索!E$7=""),0,1)</f>
        <v>0</v>
      </c>
      <c r="AD553" s="13">
        <f>IF(OR(ISERROR(FIND(検索!F$7,E553)),検索!F$7=""),0,1)</f>
        <v>0</v>
      </c>
      <c r="AE553" s="13">
        <f>IF(OR(ISERROR(FIND(検索!G$7,F553)),検索!G$7=""),0,1)</f>
        <v>0</v>
      </c>
      <c r="AF553" s="15">
        <f>IF(OR(検索!J$7="00000",AA553&amp;AB553&amp;AC553&amp;AD553&amp;AE553&lt;&gt;検索!J$7),0,1)</f>
        <v>0</v>
      </c>
      <c r="AG553" s="16">
        <f t="shared" si="45"/>
        <v>0</v>
      </c>
      <c r="AH553" s="13">
        <f>IF(検索!K$3=0,R553,S553)</f>
        <v>0</v>
      </c>
      <c r="AI553" s="13">
        <f>IF(検索!K$5=0,Y553,Z553)</f>
        <v>0</v>
      </c>
      <c r="AJ553" s="13">
        <f>IF(検索!K$7=0,AF553,AG553)</f>
        <v>0</v>
      </c>
      <c r="AK553" s="20">
        <f>IF(IF(検索!J$5="00000",AH553,IF(検索!K$4=0,AH553+AI553,AH553*AI553)*IF(AND(検索!K$6=1,検索!J$7&lt;&gt;"00000"),AJ553,1)+IF(AND(検索!K$6=0,検索!J$7&lt;&gt;"00000"),AJ553,0))&gt;0,MAX($AK$2:AK552)+1,0)</f>
        <v>0</v>
      </c>
    </row>
    <row r="554" spans="1:37" ht="12.6" customHeight="1" x14ac:dyDescent="0.15">
      <c r="A554" s="9">
        <v>5731</v>
      </c>
      <c r="B554" s="2" t="s">
        <v>1605</v>
      </c>
      <c r="C554" s="2" t="s">
        <v>1606</v>
      </c>
      <c r="D554" s="2" t="s">
        <v>674</v>
      </c>
      <c r="E554" s="10" t="s">
        <v>146</v>
      </c>
      <c r="F554" s="11" t="s">
        <v>1607</v>
      </c>
      <c r="G554" s="2">
        <v>553</v>
      </c>
      <c r="H554" s="153">
        <f t="shared" si="46"/>
        <v>50000</v>
      </c>
      <c r="J554" s="158">
        <f>IFERROR(INDEX(単価!D$3:G$16,MATCH(D554,単価!B$3:B$16,0),1+((I554&gt;29)+(I554&gt;59)+(I554&gt;89))*INDEX(単価!A:A,MATCH(D554,単価!B:B,0))),0)</f>
        <v>50000</v>
      </c>
      <c r="K554" s="153" t="str">
        <f>IFERROR(INDEX(単価!C:C,MATCH(D554,単価!B:B,0))&amp;IF(INDEX(単価!A:A,MATCH(D554,単価!B:B,0))=1,"（"&amp;INDEX(単価!D$2:G$2,1,1+(I554&gt;29)+(I554&gt;59)+(I554&gt;89))&amp;"）",""),D554)</f>
        <v>計画相談支援</v>
      </c>
      <c r="L554" s="2">
        <f t="shared" ca="1" si="47"/>
        <v>5638</v>
      </c>
      <c r="M554" s="14">
        <f>IF(OR(ISERROR(FIND(DBCS(検索!C$3),DBCS(B554))),検索!C$3=""),0,1)</f>
        <v>0</v>
      </c>
      <c r="N554" s="15">
        <f>IF(OR(ISERROR(FIND(DBCS(検索!D$3),DBCS(C554))),検索!D$3=""),0,1)</f>
        <v>0</v>
      </c>
      <c r="O554" s="15">
        <f>IF(OR(ISERROR(FIND(検索!E$3,D554)),検索!E$3=""),0,1)</f>
        <v>0</v>
      </c>
      <c r="P554" s="13">
        <f>IF(OR(ISERROR(FIND(検索!F$3,E554)),検索!F$3=""),0,1)</f>
        <v>0</v>
      </c>
      <c r="Q554" s="13">
        <f>IF(OR(ISERROR(FIND(検索!G$3,F554)),検索!G$3=""),0,1)</f>
        <v>0</v>
      </c>
      <c r="R554" s="13">
        <f>IF(OR(検索!J$3="00000",M554&amp;N554&amp;O554&amp;P554&amp;Q554&lt;&gt;検索!J$3),0,1)</f>
        <v>0</v>
      </c>
      <c r="S554" s="13">
        <f t="shared" si="43"/>
        <v>0</v>
      </c>
      <c r="T554" s="14">
        <f>IF(OR(ISERROR(FIND(DBCS(検索!C$5),DBCS(B554))),検索!C$5=""),0,1)</f>
        <v>0</v>
      </c>
      <c r="U554" s="15">
        <f>IF(OR(ISERROR(FIND(DBCS(検索!D$5),DBCS(C554))),検索!D$5=""),0,1)</f>
        <v>0</v>
      </c>
      <c r="V554" s="15">
        <f>IF(OR(ISERROR(FIND(検索!E$5,D554)),検索!E$5=""),0,1)</f>
        <v>0</v>
      </c>
      <c r="W554" s="15">
        <f>IF(OR(ISERROR(FIND(検索!F$5,E554)),検索!F$5=""),0,1)</f>
        <v>0</v>
      </c>
      <c r="X554" s="15">
        <f>IF(OR(ISERROR(FIND(検索!G$5,F554)),検索!G$5=""),0,1)</f>
        <v>0</v>
      </c>
      <c r="Y554" s="13">
        <f>IF(OR(検索!J$5="00000",T554&amp;U554&amp;V554&amp;W554&amp;X554&lt;&gt;検索!J$5),0,1)</f>
        <v>0</v>
      </c>
      <c r="Z554" s="16">
        <f t="shared" si="44"/>
        <v>0</v>
      </c>
      <c r="AA554" s="13">
        <f>IF(OR(ISERROR(FIND(DBCS(検索!C$7),DBCS(B554))),検索!C$7=""),0,1)</f>
        <v>0</v>
      </c>
      <c r="AB554" s="13">
        <f>IF(OR(ISERROR(FIND(DBCS(検索!D$7),DBCS(C554))),検索!D$7=""),0,1)</f>
        <v>0</v>
      </c>
      <c r="AC554" s="13">
        <f>IF(OR(ISERROR(FIND(検索!E$7,D554)),検索!E$7=""),0,1)</f>
        <v>0</v>
      </c>
      <c r="AD554" s="13">
        <f>IF(OR(ISERROR(FIND(検索!F$7,E554)),検索!F$7=""),0,1)</f>
        <v>0</v>
      </c>
      <c r="AE554" s="13">
        <f>IF(OR(ISERROR(FIND(検索!G$7,F554)),検索!G$7=""),0,1)</f>
        <v>0</v>
      </c>
      <c r="AF554" s="15">
        <f>IF(OR(検索!J$7="00000",AA554&amp;AB554&amp;AC554&amp;AD554&amp;AE554&lt;&gt;検索!J$7),0,1)</f>
        <v>0</v>
      </c>
      <c r="AG554" s="16">
        <f t="shared" si="45"/>
        <v>0</v>
      </c>
      <c r="AH554" s="13">
        <f>IF(検索!K$3=0,R554,S554)</f>
        <v>0</v>
      </c>
      <c r="AI554" s="13">
        <f>IF(検索!K$5=0,Y554,Z554)</f>
        <v>0</v>
      </c>
      <c r="AJ554" s="13">
        <f>IF(検索!K$7=0,AF554,AG554)</f>
        <v>0</v>
      </c>
      <c r="AK554" s="20">
        <f>IF(IF(検索!J$5="00000",AH554,IF(検索!K$4=0,AH554+AI554,AH554*AI554)*IF(AND(検索!K$6=1,検索!J$7&lt;&gt;"00000"),AJ554,1)+IF(AND(検索!K$6=0,検索!J$7&lt;&gt;"00000"),AJ554,0))&gt;0,MAX($AK$2:AK553)+1,0)</f>
        <v>0</v>
      </c>
    </row>
    <row r="555" spans="1:37" ht="12.6" customHeight="1" x14ac:dyDescent="0.15">
      <c r="A555" s="9">
        <v>5740</v>
      </c>
      <c r="B555" s="2" t="s">
        <v>1008</v>
      </c>
      <c r="C555" s="2" t="s">
        <v>1009</v>
      </c>
      <c r="D555" s="2" t="s">
        <v>674</v>
      </c>
      <c r="E555" s="10" t="s">
        <v>108</v>
      </c>
      <c r="F555" s="11" t="s">
        <v>1010</v>
      </c>
      <c r="G555" s="2">
        <v>554</v>
      </c>
      <c r="H555" s="153">
        <f t="shared" si="46"/>
        <v>1400000</v>
      </c>
      <c r="J555" s="158">
        <f>IFERROR(INDEX(単価!D$3:G$16,MATCH(D555,単価!B$3:B$16,0),1+((I555&gt;29)+(I555&gt;59)+(I555&gt;89))*INDEX(単価!A:A,MATCH(D555,単価!B:B,0))),0)</f>
        <v>50000</v>
      </c>
      <c r="K555" s="153" t="str">
        <f>IFERROR(INDEX(単価!C:C,MATCH(D555,単価!B:B,0))&amp;IF(INDEX(単価!A:A,MATCH(D555,単価!B:B,0))=1,"（"&amp;INDEX(単価!D$2:G$2,1,1+(I555&gt;29)+(I555&gt;59)+(I555&gt;89))&amp;"）",""),D555)</f>
        <v>計画相談支援</v>
      </c>
      <c r="L555" s="2">
        <f t="shared" ca="1" si="47"/>
        <v>5648</v>
      </c>
      <c r="M555" s="14">
        <f>IF(OR(ISERROR(FIND(DBCS(検索!C$3),DBCS(B555))),検索!C$3=""),0,1)</f>
        <v>0</v>
      </c>
      <c r="N555" s="15">
        <f>IF(OR(ISERROR(FIND(DBCS(検索!D$3),DBCS(C555))),検索!D$3=""),0,1)</f>
        <v>0</v>
      </c>
      <c r="O555" s="15">
        <f>IF(OR(ISERROR(FIND(検索!E$3,D555)),検索!E$3=""),0,1)</f>
        <v>0</v>
      </c>
      <c r="P555" s="13">
        <f>IF(OR(ISERROR(FIND(検索!F$3,E555)),検索!F$3=""),0,1)</f>
        <v>0</v>
      </c>
      <c r="Q555" s="13">
        <f>IF(OR(ISERROR(FIND(検索!G$3,F555)),検索!G$3=""),0,1)</f>
        <v>0</v>
      </c>
      <c r="R555" s="13">
        <f>IF(OR(検索!J$3="00000",M555&amp;N555&amp;O555&amp;P555&amp;Q555&lt;&gt;検索!J$3),0,1)</f>
        <v>0</v>
      </c>
      <c r="S555" s="13">
        <f t="shared" si="43"/>
        <v>0</v>
      </c>
      <c r="T555" s="14">
        <f>IF(OR(ISERROR(FIND(DBCS(検索!C$5),DBCS(B555))),検索!C$5=""),0,1)</f>
        <v>0</v>
      </c>
      <c r="U555" s="15">
        <f>IF(OR(ISERROR(FIND(DBCS(検索!D$5),DBCS(C555))),検索!D$5=""),0,1)</f>
        <v>0</v>
      </c>
      <c r="V555" s="15">
        <f>IF(OR(ISERROR(FIND(検索!E$5,D555)),検索!E$5=""),0,1)</f>
        <v>0</v>
      </c>
      <c r="W555" s="15">
        <f>IF(OR(ISERROR(FIND(検索!F$5,E555)),検索!F$5=""),0,1)</f>
        <v>0</v>
      </c>
      <c r="X555" s="15">
        <f>IF(OR(ISERROR(FIND(検索!G$5,F555)),検索!G$5=""),0,1)</f>
        <v>0</v>
      </c>
      <c r="Y555" s="13">
        <f>IF(OR(検索!J$5="00000",T555&amp;U555&amp;V555&amp;W555&amp;X555&lt;&gt;検索!J$5),0,1)</f>
        <v>0</v>
      </c>
      <c r="Z555" s="16">
        <f t="shared" si="44"/>
        <v>0</v>
      </c>
      <c r="AA555" s="13">
        <f>IF(OR(ISERROR(FIND(DBCS(検索!C$7),DBCS(B555))),検索!C$7=""),0,1)</f>
        <v>0</v>
      </c>
      <c r="AB555" s="13">
        <f>IF(OR(ISERROR(FIND(DBCS(検索!D$7),DBCS(C555))),検索!D$7=""),0,1)</f>
        <v>0</v>
      </c>
      <c r="AC555" s="13">
        <f>IF(OR(ISERROR(FIND(検索!E$7,D555)),検索!E$7=""),0,1)</f>
        <v>0</v>
      </c>
      <c r="AD555" s="13">
        <f>IF(OR(ISERROR(FIND(検索!F$7,E555)),検索!F$7=""),0,1)</f>
        <v>0</v>
      </c>
      <c r="AE555" s="13">
        <f>IF(OR(ISERROR(FIND(検索!G$7,F555)),検索!G$7=""),0,1)</f>
        <v>0</v>
      </c>
      <c r="AF555" s="15">
        <f>IF(OR(検索!J$7="00000",AA555&amp;AB555&amp;AC555&amp;AD555&amp;AE555&lt;&gt;検索!J$7),0,1)</f>
        <v>0</v>
      </c>
      <c r="AG555" s="16">
        <f t="shared" si="45"/>
        <v>0</v>
      </c>
      <c r="AH555" s="13">
        <f>IF(検索!K$3=0,R555,S555)</f>
        <v>0</v>
      </c>
      <c r="AI555" s="13">
        <f>IF(検索!K$5=0,Y555,Z555)</f>
        <v>0</v>
      </c>
      <c r="AJ555" s="13">
        <f>IF(検索!K$7=0,AF555,AG555)</f>
        <v>0</v>
      </c>
      <c r="AK555" s="20">
        <f>IF(IF(検索!J$5="00000",AH555,IF(検索!K$4=0,AH555+AI555,AH555*AI555)*IF(AND(検索!K$6=1,検索!J$7&lt;&gt;"00000"),AJ555,1)+IF(AND(検索!K$6=0,検索!J$7&lt;&gt;"00000"),AJ555,0))&gt;0,MAX($AK$2:AK554)+1,0)</f>
        <v>0</v>
      </c>
    </row>
    <row r="556" spans="1:37" ht="12.6" customHeight="1" x14ac:dyDescent="0.15">
      <c r="A556" s="9">
        <v>5753</v>
      </c>
      <c r="B556" s="2" t="s">
        <v>1608</v>
      </c>
      <c r="C556" s="2" t="s">
        <v>1609</v>
      </c>
      <c r="D556" s="2" t="s">
        <v>674</v>
      </c>
      <c r="E556" s="10" t="s">
        <v>131</v>
      </c>
      <c r="F556" s="11" t="s">
        <v>1610</v>
      </c>
      <c r="G556" s="2">
        <v>555</v>
      </c>
      <c r="H556" s="153">
        <f t="shared" si="46"/>
        <v>350000</v>
      </c>
      <c r="J556" s="158">
        <f>IFERROR(INDEX(単価!D$3:G$16,MATCH(D556,単価!B$3:B$16,0),1+((I556&gt;29)+(I556&gt;59)+(I556&gt;89))*INDEX(単価!A:A,MATCH(D556,単価!B:B,0))),0)</f>
        <v>50000</v>
      </c>
      <c r="K556" s="153" t="str">
        <f>IFERROR(INDEX(単価!C:C,MATCH(D556,単価!B:B,0))&amp;IF(INDEX(単価!A:A,MATCH(D556,単価!B:B,0))=1,"（"&amp;INDEX(単価!D$2:G$2,1,1+(I556&gt;29)+(I556&gt;59)+(I556&gt;89))&amp;"）",""),D556)</f>
        <v>計画相談支援</v>
      </c>
      <c r="L556" s="2">
        <f t="shared" ca="1" si="47"/>
        <v>5650</v>
      </c>
      <c r="M556" s="14">
        <f>IF(OR(ISERROR(FIND(DBCS(検索!C$3),DBCS(B556))),検索!C$3=""),0,1)</f>
        <v>0</v>
      </c>
      <c r="N556" s="15">
        <f>IF(OR(ISERROR(FIND(DBCS(検索!D$3),DBCS(C556))),検索!D$3=""),0,1)</f>
        <v>0</v>
      </c>
      <c r="O556" s="15">
        <f>IF(OR(ISERROR(FIND(検索!E$3,D556)),検索!E$3=""),0,1)</f>
        <v>0</v>
      </c>
      <c r="P556" s="13">
        <f>IF(OR(ISERROR(FIND(検索!F$3,E556)),検索!F$3=""),0,1)</f>
        <v>0</v>
      </c>
      <c r="Q556" s="13">
        <f>IF(OR(ISERROR(FIND(検索!G$3,F556)),検索!G$3=""),0,1)</f>
        <v>0</v>
      </c>
      <c r="R556" s="13">
        <f>IF(OR(検索!J$3="00000",M556&amp;N556&amp;O556&amp;P556&amp;Q556&lt;&gt;検索!J$3),0,1)</f>
        <v>0</v>
      </c>
      <c r="S556" s="13">
        <f t="shared" si="43"/>
        <v>0</v>
      </c>
      <c r="T556" s="14">
        <f>IF(OR(ISERROR(FIND(DBCS(検索!C$5),DBCS(B556))),検索!C$5=""),0,1)</f>
        <v>0</v>
      </c>
      <c r="U556" s="15">
        <f>IF(OR(ISERROR(FIND(DBCS(検索!D$5),DBCS(C556))),検索!D$5=""),0,1)</f>
        <v>0</v>
      </c>
      <c r="V556" s="15">
        <f>IF(OR(ISERROR(FIND(検索!E$5,D556)),検索!E$5=""),0,1)</f>
        <v>0</v>
      </c>
      <c r="W556" s="15">
        <f>IF(OR(ISERROR(FIND(検索!F$5,E556)),検索!F$5=""),0,1)</f>
        <v>0</v>
      </c>
      <c r="X556" s="15">
        <f>IF(OR(ISERROR(FIND(検索!G$5,F556)),検索!G$5=""),0,1)</f>
        <v>0</v>
      </c>
      <c r="Y556" s="13">
        <f>IF(OR(検索!J$5="00000",T556&amp;U556&amp;V556&amp;W556&amp;X556&lt;&gt;検索!J$5),0,1)</f>
        <v>0</v>
      </c>
      <c r="Z556" s="16">
        <f t="shared" si="44"/>
        <v>0</v>
      </c>
      <c r="AA556" s="13">
        <f>IF(OR(ISERROR(FIND(DBCS(検索!C$7),DBCS(B556))),検索!C$7=""),0,1)</f>
        <v>0</v>
      </c>
      <c r="AB556" s="13">
        <f>IF(OR(ISERROR(FIND(DBCS(検索!D$7),DBCS(C556))),検索!D$7=""),0,1)</f>
        <v>0</v>
      </c>
      <c r="AC556" s="13">
        <f>IF(OR(ISERROR(FIND(検索!E$7,D556)),検索!E$7=""),0,1)</f>
        <v>0</v>
      </c>
      <c r="AD556" s="13">
        <f>IF(OR(ISERROR(FIND(検索!F$7,E556)),検索!F$7=""),0,1)</f>
        <v>0</v>
      </c>
      <c r="AE556" s="13">
        <f>IF(OR(ISERROR(FIND(検索!G$7,F556)),検索!G$7=""),0,1)</f>
        <v>0</v>
      </c>
      <c r="AF556" s="15">
        <f>IF(OR(検索!J$7="00000",AA556&amp;AB556&amp;AC556&amp;AD556&amp;AE556&lt;&gt;検索!J$7),0,1)</f>
        <v>0</v>
      </c>
      <c r="AG556" s="16">
        <f t="shared" si="45"/>
        <v>0</v>
      </c>
      <c r="AH556" s="13">
        <f>IF(検索!K$3=0,R556,S556)</f>
        <v>0</v>
      </c>
      <c r="AI556" s="13">
        <f>IF(検索!K$5=0,Y556,Z556)</f>
        <v>0</v>
      </c>
      <c r="AJ556" s="13">
        <f>IF(検索!K$7=0,AF556,AG556)</f>
        <v>0</v>
      </c>
      <c r="AK556" s="20">
        <f>IF(IF(検索!J$5="00000",AH556,IF(検索!K$4=0,AH556+AI556,AH556*AI556)*IF(AND(検索!K$6=1,検索!J$7&lt;&gt;"00000"),AJ556,1)+IF(AND(検索!K$6=0,検索!J$7&lt;&gt;"00000"),AJ556,0))&gt;0,MAX($AK$2:AK555)+1,0)</f>
        <v>0</v>
      </c>
    </row>
    <row r="557" spans="1:37" ht="12.6" customHeight="1" x14ac:dyDescent="0.15">
      <c r="A557" s="9">
        <v>5763</v>
      </c>
      <c r="B557" s="2" t="s">
        <v>1029</v>
      </c>
      <c r="C557" s="2" t="s">
        <v>1611</v>
      </c>
      <c r="D557" s="2" t="s">
        <v>674</v>
      </c>
      <c r="E557" s="10" t="s">
        <v>51</v>
      </c>
      <c r="F557" s="11" t="s">
        <v>1030</v>
      </c>
      <c r="G557" s="2">
        <v>556</v>
      </c>
      <c r="H557" s="153">
        <f t="shared" si="46"/>
        <v>100000</v>
      </c>
      <c r="J557" s="158">
        <f>IFERROR(INDEX(単価!D$3:G$16,MATCH(D557,単価!B$3:B$16,0),1+((I557&gt;29)+(I557&gt;59)+(I557&gt;89))*INDEX(単価!A:A,MATCH(D557,単価!B:B,0))),0)</f>
        <v>50000</v>
      </c>
      <c r="K557" s="153" t="str">
        <f>IFERROR(INDEX(単価!C:C,MATCH(D557,単価!B:B,0))&amp;IF(INDEX(単価!A:A,MATCH(D557,単価!B:B,0))=1,"（"&amp;INDEX(単価!D$2:G$2,1,1+(I557&gt;29)+(I557&gt;59)+(I557&gt;89))&amp;"）",""),D557)</f>
        <v>計画相談支援</v>
      </c>
      <c r="L557" s="2">
        <f t="shared" ca="1" si="47"/>
        <v>5661</v>
      </c>
      <c r="M557" s="14">
        <f>IF(OR(ISERROR(FIND(DBCS(検索!C$3),DBCS(B557))),検索!C$3=""),0,1)</f>
        <v>0</v>
      </c>
      <c r="N557" s="15">
        <f>IF(OR(ISERROR(FIND(DBCS(検索!D$3),DBCS(C557))),検索!D$3=""),0,1)</f>
        <v>0</v>
      </c>
      <c r="O557" s="15">
        <f>IF(OR(ISERROR(FIND(検索!E$3,D557)),検索!E$3=""),0,1)</f>
        <v>0</v>
      </c>
      <c r="P557" s="13">
        <f>IF(OR(ISERROR(FIND(検索!F$3,E557)),検索!F$3=""),0,1)</f>
        <v>0</v>
      </c>
      <c r="Q557" s="13">
        <f>IF(OR(ISERROR(FIND(検索!G$3,F557)),検索!G$3=""),0,1)</f>
        <v>0</v>
      </c>
      <c r="R557" s="13">
        <f>IF(OR(検索!J$3="00000",M557&amp;N557&amp;O557&amp;P557&amp;Q557&lt;&gt;検索!J$3),0,1)</f>
        <v>0</v>
      </c>
      <c r="S557" s="13">
        <f t="shared" si="43"/>
        <v>0</v>
      </c>
      <c r="T557" s="14">
        <f>IF(OR(ISERROR(FIND(DBCS(検索!C$5),DBCS(B557))),検索!C$5=""),0,1)</f>
        <v>0</v>
      </c>
      <c r="U557" s="15">
        <f>IF(OR(ISERROR(FIND(DBCS(検索!D$5),DBCS(C557))),検索!D$5=""),0,1)</f>
        <v>0</v>
      </c>
      <c r="V557" s="15">
        <f>IF(OR(ISERROR(FIND(検索!E$5,D557)),検索!E$5=""),0,1)</f>
        <v>0</v>
      </c>
      <c r="W557" s="15">
        <f>IF(OR(ISERROR(FIND(検索!F$5,E557)),検索!F$5=""),0,1)</f>
        <v>0</v>
      </c>
      <c r="X557" s="15">
        <f>IF(OR(ISERROR(FIND(検索!G$5,F557)),検索!G$5=""),0,1)</f>
        <v>0</v>
      </c>
      <c r="Y557" s="13">
        <f>IF(OR(検索!J$5="00000",T557&amp;U557&amp;V557&amp;W557&amp;X557&lt;&gt;検索!J$5),0,1)</f>
        <v>0</v>
      </c>
      <c r="Z557" s="16">
        <f t="shared" si="44"/>
        <v>0</v>
      </c>
      <c r="AA557" s="13">
        <f>IF(OR(ISERROR(FIND(DBCS(検索!C$7),DBCS(B557))),検索!C$7=""),0,1)</f>
        <v>0</v>
      </c>
      <c r="AB557" s="13">
        <f>IF(OR(ISERROR(FIND(DBCS(検索!D$7),DBCS(C557))),検索!D$7=""),0,1)</f>
        <v>0</v>
      </c>
      <c r="AC557" s="13">
        <f>IF(OR(ISERROR(FIND(検索!E$7,D557)),検索!E$7=""),0,1)</f>
        <v>0</v>
      </c>
      <c r="AD557" s="13">
        <f>IF(OR(ISERROR(FIND(検索!F$7,E557)),検索!F$7=""),0,1)</f>
        <v>0</v>
      </c>
      <c r="AE557" s="13">
        <f>IF(OR(ISERROR(FIND(検索!G$7,F557)),検索!G$7=""),0,1)</f>
        <v>0</v>
      </c>
      <c r="AF557" s="15">
        <f>IF(OR(検索!J$7="00000",AA557&amp;AB557&amp;AC557&amp;AD557&amp;AE557&lt;&gt;検索!J$7),0,1)</f>
        <v>0</v>
      </c>
      <c r="AG557" s="16">
        <f t="shared" si="45"/>
        <v>0</v>
      </c>
      <c r="AH557" s="13">
        <f>IF(検索!K$3=0,R557,S557)</f>
        <v>0</v>
      </c>
      <c r="AI557" s="13">
        <f>IF(検索!K$5=0,Y557,Z557)</f>
        <v>0</v>
      </c>
      <c r="AJ557" s="13">
        <f>IF(検索!K$7=0,AF557,AG557)</f>
        <v>0</v>
      </c>
      <c r="AK557" s="20">
        <f>IF(IF(検索!J$5="00000",AH557,IF(検索!K$4=0,AH557+AI557,AH557*AI557)*IF(AND(検索!K$6=1,検索!J$7&lt;&gt;"00000"),AJ557,1)+IF(AND(検索!K$6=0,検索!J$7&lt;&gt;"00000"),AJ557,0))&gt;0,MAX($AK$2:AK556)+1,0)</f>
        <v>0</v>
      </c>
    </row>
    <row r="558" spans="1:37" ht="12.6" customHeight="1" x14ac:dyDescent="0.15">
      <c r="A558" s="9">
        <v>5770</v>
      </c>
      <c r="B558" s="2" t="s">
        <v>957</v>
      </c>
      <c r="C558" s="2" t="s">
        <v>1612</v>
      </c>
      <c r="D558" s="2" t="s">
        <v>674</v>
      </c>
      <c r="E558" s="10" t="s">
        <v>74</v>
      </c>
      <c r="F558" s="11" t="s">
        <v>959</v>
      </c>
      <c r="G558" s="2">
        <v>557</v>
      </c>
      <c r="H558" s="153">
        <f t="shared" si="46"/>
        <v>400000</v>
      </c>
      <c r="J558" s="158">
        <f>IFERROR(INDEX(単価!D$3:G$16,MATCH(D558,単価!B$3:B$16,0),1+((I558&gt;29)+(I558&gt;59)+(I558&gt;89))*INDEX(単価!A:A,MATCH(D558,単価!B:B,0))),0)</f>
        <v>50000</v>
      </c>
      <c r="K558" s="153" t="str">
        <f>IFERROR(INDEX(単価!C:C,MATCH(D558,単価!B:B,0))&amp;IF(INDEX(単価!A:A,MATCH(D558,単価!B:B,0))=1,"（"&amp;INDEX(単価!D$2:G$2,1,1+(I558&gt;29)+(I558&gt;59)+(I558&gt;89))&amp;"）",""),D558)</f>
        <v>計画相談支援</v>
      </c>
      <c r="L558" s="2">
        <f t="shared" ca="1" si="47"/>
        <v>5679</v>
      </c>
      <c r="M558" s="14">
        <f>IF(OR(ISERROR(FIND(DBCS(検索!C$3),DBCS(B558))),検索!C$3=""),0,1)</f>
        <v>0</v>
      </c>
      <c r="N558" s="15">
        <f>IF(OR(ISERROR(FIND(DBCS(検索!D$3),DBCS(C558))),検索!D$3=""),0,1)</f>
        <v>0</v>
      </c>
      <c r="O558" s="15">
        <f>IF(OR(ISERROR(FIND(検索!E$3,D558)),検索!E$3=""),0,1)</f>
        <v>0</v>
      </c>
      <c r="P558" s="13">
        <f>IF(OR(ISERROR(FIND(検索!F$3,E558)),検索!F$3=""),0,1)</f>
        <v>0</v>
      </c>
      <c r="Q558" s="13">
        <f>IF(OR(ISERROR(FIND(検索!G$3,F558)),検索!G$3=""),0,1)</f>
        <v>0</v>
      </c>
      <c r="R558" s="13">
        <f>IF(OR(検索!J$3="00000",M558&amp;N558&amp;O558&amp;P558&amp;Q558&lt;&gt;検索!J$3),0,1)</f>
        <v>0</v>
      </c>
      <c r="S558" s="13">
        <f t="shared" si="43"/>
        <v>0</v>
      </c>
      <c r="T558" s="14">
        <f>IF(OR(ISERROR(FIND(DBCS(検索!C$5),DBCS(B558))),検索!C$5=""),0,1)</f>
        <v>0</v>
      </c>
      <c r="U558" s="15">
        <f>IF(OR(ISERROR(FIND(DBCS(検索!D$5),DBCS(C558))),検索!D$5=""),0,1)</f>
        <v>0</v>
      </c>
      <c r="V558" s="15">
        <f>IF(OR(ISERROR(FIND(検索!E$5,D558)),検索!E$5=""),0,1)</f>
        <v>0</v>
      </c>
      <c r="W558" s="15">
        <f>IF(OR(ISERROR(FIND(検索!F$5,E558)),検索!F$5=""),0,1)</f>
        <v>0</v>
      </c>
      <c r="X558" s="15">
        <f>IF(OR(ISERROR(FIND(検索!G$5,F558)),検索!G$5=""),0,1)</f>
        <v>0</v>
      </c>
      <c r="Y558" s="13">
        <f>IF(OR(検索!J$5="00000",T558&amp;U558&amp;V558&amp;W558&amp;X558&lt;&gt;検索!J$5),0,1)</f>
        <v>0</v>
      </c>
      <c r="Z558" s="16">
        <f t="shared" si="44"/>
        <v>0</v>
      </c>
      <c r="AA558" s="13">
        <f>IF(OR(ISERROR(FIND(DBCS(検索!C$7),DBCS(B558))),検索!C$7=""),0,1)</f>
        <v>0</v>
      </c>
      <c r="AB558" s="13">
        <f>IF(OR(ISERROR(FIND(DBCS(検索!D$7),DBCS(C558))),検索!D$7=""),0,1)</f>
        <v>0</v>
      </c>
      <c r="AC558" s="13">
        <f>IF(OR(ISERROR(FIND(検索!E$7,D558)),検索!E$7=""),0,1)</f>
        <v>0</v>
      </c>
      <c r="AD558" s="13">
        <f>IF(OR(ISERROR(FIND(検索!F$7,E558)),検索!F$7=""),0,1)</f>
        <v>0</v>
      </c>
      <c r="AE558" s="13">
        <f>IF(OR(ISERROR(FIND(検索!G$7,F558)),検索!G$7=""),0,1)</f>
        <v>0</v>
      </c>
      <c r="AF558" s="15">
        <f>IF(OR(検索!J$7="00000",AA558&amp;AB558&amp;AC558&amp;AD558&amp;AE558&lt;&gt;検索!J$7),0,1)</f>
        <v>0</v>
      </c>
      <c r="AG558" s="16">
        <f t="shared" si="45"/>
        <v>0</v>
      </c>
      <c r="AH558" s="13">
        <f>IF(検索!K$3=0,R558,S558)</f>
        <v>0</v>
      </c>
      <c r="AI558" s="13">
        <f>IF(検索!K$5=0,Y558,Z558)</f>
        <v>0</v>
      </c>
      <c r="AJ558" s="13">
        <f>IF(検索!K$7=0,AF558,AG558)</f>
        <v>0</v>
      </c>
      <c r="AK558" s="20">
        <f>IF(IF(検索!J$5="00000",AH558,IF(検索!K$4=0,AH558+AI558,AH558*AI558)*IF(AND(検索!K$6=1,検索!J$7&lt;&gt;"00000"),AJ558,1)+IF(AND(検索!K$6=0,検索!J$7&lt;&gt;"00000"),AJ558,0))&gt;0,MAX($AK$2:AK557)+1,0)</f>
        <v>0</v>
      </c>
    </row>
    <row r="559" spans="1:37" ht="12.6" customHeight="1" x14ac:dyDescent="0.15">
      <c r="A559" s="9">
        <v>5783</v>
      </c>
      <c r="B559" s="2" t="s">
        <v>971</v>
      </c>
      <c r="C559" s="2" t="s">
        <v>1613</v>
      </c>
      <c r="D559" s="2" t="s">
        <v>674</v>
      </c>
      <c r="E559" s="10" t="s">
        <v>88</v>
      </c>
      <c r="F559" s="11" t="s">
        <v>973</v>
      </c>
      <c r="G559" s="2">
        <v>558</v>
      </c>
      <c r="H559" s="153">
        <f t="shared" si="46"/>
        <v>300000</v>
      </c>
      <c r="J559" s="158">
        <f>IFERROR(INDEX(単価!D$3:G$16,MATCH(D559,単価!B$3:B$16,0),1+((I559&gt;29)+(I559&gt;59)+(I559&gt;89))*INDEX(単価!A:A,MATCH(D559,単価!B:B,0))),0)</f>
        <v>50000</v>
      </c>
      <c r="K559" s="153" t="str">
        <f>IFERROR(INDEX(単価!C:C,MATCH(D559,単価!B:B,0))&amp;IF(INDEX(単価!A:A,MATCH(D559,単価!B:B,0))=1,"（"&amp;INDEX(単価!D$2:G$2,1,1+(I559&gt;29)+(I559&gt;59)+(I559&gt;89))&amp;"）",""),D559)</f>
        <v>計画相談支援</v>
      </c>
      <c r="L559" s="2">
        <f t="shared" ca="1" si="47"/>
        <v>5688</v>
      </c>
      <c r="M559" s="14">
        <f>IF(OR(ISERROR(FIND(DBCS(検索!C$3),DBCS(B559))),検索!C$3=""),0,1)</f>
        <v>0</v>
      </c>
      <c r="N559" s="15">
        <f>IF(OR(ISERROR(FIND(DBCS(検索!D$3),DBCS(C559))),検索!D$3=""),0,1)</f>
        <v>0</v>
      </c>
      <c r="O559" s="15">
        <f>IF(OR(ISERROR(FIND(検索!E$3,D559)),検索!E$3=""),0,1)</f>
        <v>0</v>
      </c>
      <c r="P559" s="13">
        <f>IF(OR(ISERROR(FIND(検索!F$3,E559)),検索!F$3=""),0,1)</f>
        <v>0</v>
      </c>
      <c r="Q559" s="13">
        <f>IF(OR(ISERROR(FIND(検索!G$3,F559)),検索!G$3=""),0,1)</f>
        <v>0</v>
      </c>
      <c r="R559" s="13">
        <f>IF(OR(検索!J$3="00000",M559&amp;N559&amp;O559&amp;P559&amp;Q559&lt;&gt;検索!J$3),0,1)</f>
        <v>0</v>
      </c>
      <c r="S559" s="13">
        <f t="shared" si="43"/>
        <v>0</v>
      </c>
      <c r="T559" s="14">
        <f>IF(OR(ISERROR(FIND(DBCS(検索!C$5),DBCS(B559))),検索!C$5=""),0,1)</f>
        <v>0</v>
      </c>
      <c r="U559" s="15">
        <f>IF(OR(ISERROR(FIND(DBCS(検索!D$5),DBCS(C559))),検索!D$5=""),0,1)</f>
        <v>0</v>
      </c>
      <c r="V559" s="15">
        <f>IF(OR(ISERROR(FIND(検索!E$5,D559)),検索!E$5=""),0,1)</f>
        <v>0</v>
      </c>
      <c r="W559" s="15">
        <f>IF(OR(ISERROR(FIND(検索!F$5,E559)),検索!F$5=""),0,1)</f>
        <v>0</v>
      </c>
      <c r="X559" s="15">
        <f>IF(OR(ISERROR(FIND(検索!G$5,F559)),検索!G$5=""),0,1)</f>
        <v>0</v>
      </c>
      <c r="Y559" s="13">
        <f>IF(OR(検索!J$5="00000",T559&amp;U559&amp;V559&amp;W559&amp;X559&lt;&gt;検索!J$5),0,1)</f>
        <v>0</v>
      </c>
      <c r="Z559" s="16">
        <f t="shared" si="44"/>
        <v>0</v>
      </c>
      <c r="AA559" s="13">
        <f>IF(OR(ISERROR(FIND(DBCS(検索!C$7),DBCS(B559))),検索!C$7=""),0,1)</f>
        <v>0</v>
      </c>
      <c r="AB559" s="13">
        <f>IF(OR(ISERROR(FIND(DBCS(検索!D$7),DBCS(C559))),検索!D$7=""),0,1)</f>
        <v>0</v>
      </c>
      <c r="AC559" s="13">
        <f>IF(OR(ISERROR(FIND(検索!E$7,D559)),検索!E$7=""),0,1)</f>
        <v>0</v>
      </c>
      <c r="AD559" s="13">
        <f>IF(OR(ISERROR(FIND(検索!F$7,E559)),検索!F$7=""),0,1)</f>
        <v>0</v>
      </c>
      <c r="AE559" s="13">
        <f>IF(OR(ISERROR(FIND(検索!G$7,F559)),検索!G$7=""),0,1)</f>
        <v>0</v>
      </c>
      <c r="AF559" s="15">
        <f>IF(OR(検索!J$7="00000",AA559&amp;AB559&amp;AC559&amp;AD559&amp;AE559&lt;&gt;検索!J$7),0,1)</f>
        <v>0</v>
      </c>
      <c r="AG559" s="16">
        <f t="shared" si="45"/>
        <v>0</v>
      </c>
      <c r="AH559" s="13">
        <f>IF(検索!K$3=0,R559,S559)</f>
        <v>0</v>
      </c>
      <c r="AI559" s="13">
        <f>IF(検索!K$5=0,Y559,Z559)</f>
        <v>0</v>
      </c>
      <c r="AJ559" s="13">
        <f>IF(検索!K$7=0,AF559,AG559)</f>
        <v>0</v>
      </c>
      <c r="AK559" s="20">
        <f>IF(IF(検索!J$5="00000",AH559,IF(検索!K$4=0,AH559+AI559,AH559*AI559)*IF(AND(検索!K$6=1,検索!J$7&lt;&gt;"00000"),AJ559,1)+IF(AND(検索!K$6=0,検索!J$7&lt;&gt;"00000"),AJ559,0))&gt;0,MAX($AK$2:AK558)+1,0)</f>
        <v>0</v>
      </c>
    </row>
    <row r="560" spans="1:37" ht="12.6" customHeight="1" x14ac:dyDescent="0.15">
      <c r="A560" s="9">
        <v>5792</v>
      </c>
      <c r="B560" s="2" t="s">
        <v>877</v>
      </c>
      <c r="C560" s="2" t="s">
        <v>1614</v>
      </c>
      <c r="D560" s="2" t="s">
        <v>674</v>
      </c>
      <c r="E560" s="10" t="s">
        <v>159</v>
      </c>
      <c r="F560" s="11" t="s">
        <v>1615</v>
      </c>
      <c r="G560" s="2">
        <v>559</v>
      </c>
      <c r="H560" s="153">
        <f t="shared" si="46"/>
        <v>450000</v>
      </c>
      <c r="J560" s="158">
        <f>IFERROR(INDEX(単価!D$3:G$16,MATCH(D560,単価!B$3:B$16,0),1+((I560&gt;29)+(I560&gt;59)+(I560&gt;89))*INDEX(単価!A:A,MATCH(D560,単価!B:B,0))),0)</f>
        <v>50000</v>
      </c>
      <c r="K560" s="153" t="str">
        <f>IFERROR(INDEX(単価!C:C,MATCH(D560,単価!B:B,0))&amp;IF(INDEX(単価!A:A,MATCH(D560,単価!B:B,0))=1,"（"&amp;INDEX(単価!D$2:G$2,1,1+(I560&gt;29)+(I560&gt;59)+(I560&gt;89))&amp;"）",""),D560)</f>
        <v>計画相談支援</v>
      </c>
      <c r="L560" s="2">
        <f t="shared" ca="1" si="47"/>
        <v>5693</v>
      </c>
      <c r="M560" s="14">
        <f>IF(OR(ISERROR(FIND(DBCS(検索!C$3),DBCS(B560))),検索!C$3=""),0,1)</f>
        <v>0</v>
      </c>
      <c r="N560" s="15">
        <f>IF(OR(ISERROR(FIND(DBCS(検索!D$3),DBCS(C560))),検索!D$3=""),0,1)</f>
        <v>0</v>
      </c>
      <c r="O560" s="15">
        <f>IF(OR(ISERROR(FIND(検索!E$3,D560)),検索!E$3=""),0,1)</f>
        <v>0</v>
      </c>
      <c r="P560" s="13">
        <f>IF(OR(ISERROR(FIND(検索!F$3,E560)),検索!F$3=""),0,1)</f>
        <v>0</v>
      </c>
      <c r="Q560" s="13">
        <f>IF(OR(ISERROR(FIND(検索!G$3,F560)),検索!G$3=""),0,1)</f>
        <v>0</v>
      </c>
      <c r="R560" s="13">
        <f>IF(OR(検索!J$3="00000",M560&amp;N560&amp;O560&amp;P560&amp;Q560&lt;&gt;検索!J$3),0,1)</f>
        <v>0</v>
      </c>
      <c r="S560" s="13">
        <f t="shared" si="43"/>
        <v>0</v>
      </c>
      <c r="T560" s="14">
        <f>IF(OR(ISERROR(FIND(DBCS(検索!C$5),DBCS(B560))),検索!C$5=""),0,1)</f>
        <v>0</v>
      </c>
      <c r="U560" s="15">
        <f>IF(OR(ISERROR(FIND(DBCS(検索!D$5),DBCS(C560))),検索!D$5=""),0,1)</f>
        <v>0</v>
      </c>
      <c r="V560" s="15">
        <f>IF(OR(ISERROR(FIND(検索!E$5,D560)),検索!E$5=""),0,1)</f>
        <v>0</v>
      </c>
      <c r="W560" s="15">
        <f>IF(OR(ISERROR(FIND(検索!F$5,E560)),検索!F$5=""),0,1)</f>
        <v>0</v>
      </c>
      <c r="X560" s="15">
        <f>IF(OR(ISERROR(FIND(検索!G$5,F560)),検索!G$5=""),0,1)</f>
        <v>0</v>
      </c>
      <c r="Y560" s="13">
        <f>IF(OR(検索!J$5="00000",T560&amp;U560&amp;V560&amp;W560&amp;X560&lt;&gt;検索!J$5),0,1)</f>
        <v>0</v>
      </c>
      <c r="Z560" s="16">
        <f t="shared" si="44"/>
        <v>0</v>
      </c>
      <c r="AA560" s="13">
        <f>IF(OR(ISERROR(FIND(DBCS(検索!C$7),DBCS(B560))),検索!C$7=""),0,1)</f>
        <v>0</v>
      </c>
      <c r="AB560" s="13">
        <f>IF(OR(ISERROR(FIND(DBCS(検索!D$7),DBCS(C560))),検索!D$7=""),0,1)</f>
        <v>0</v>
      </c>
      <c r="AC560" s="13">
        <f>IF(OR(ISERROR(FIND(検索!E$7,D560)),検索!E$7=""),0,1)</f>
        <v>0</v>
      </c>
      <c r="AD560" s="13">
        <f>IF(OR(ISERROR(FIND(検索!F$7,E560)),検索!F$7=""),0,1)</f>
        <v>0</v>
      </c>
      <c r="AE560" s="13">
        <f>IF(OR(ISERROR(FIND(検索!G$7,F560)),検索!G$7=""),0,1)</f>
        <v>0</v>
      </c>
      <c r="AF560" s="15">
        <f>IF(OR(検索!J$7="00000",AA560&amp;AB560&amp;AC560&amp;AD560&amp;AE560&lt;&gt;検索!J$7),0,1)</f>
        <v>0</v>
      </c>
      <c r="AG560" s="16">
        <f t="shared" si="45"/>
        <v>0</v>
      </c>
      <c r="AH560" s="13">
        <f>IF(検索!K$3=0,R560,S560)</f>
        <v>0</v>
      </c>
      <c r="AI560" s="13">
        <f>IF(検索!K$5=0,Y560,Z560)</f>
        <v>0</v>
      </c>
      <c r="AJ560" s="13">
        <f>IF(検索!K$7=0,AF560,AG560)</f>
        <v>0</v>
      </c>
      <c r="AK560" s="20">
        <f>IF(IF(検索!J$5="00000",AH560,IF(検索!K$4=0,AH560+AI560,AH560*AI560)*IF(AND(検索!K$6=1,検索!J$7&lt;&gt;"00000"),AJ560,1)+IF(AND(検索!K$6=0,検索!J$7&lt;&gt;"00000"),AJ560,0))&gt;0,MAX($AK$2:AK559)+1,0)</f>
        <v>0</v>
      </c>
    </row>
    <row r="561" spans="1:37" ht="12.6" customHeight="1" x14ac:dyDescent="0.15">
      <c r="A561" s="9">
        <v>5803</v>
      </c>
      <c r="B561" s="2" t="s">
        <v>1399</v>
      </c>
      <c r="C561" s="2" t="s">
        <v>1616</v>
      </c>
      <c r="D561" s="2" t="s">
        <v>674</v>
      </c>
      <c r="E561" s="10" t="s">
        <v>47</v>
      </c>
      <c r="F561" s="11" t="s">
        <v>1617</v>
      </c>
      <c r="G561" s="2">
        <v>560</v>
      </c>
      <c r="H561" s="153">
        <f t="shared" si="46"/>
        <v>1350000</v>
      </c>
      <c r="J561" s="158">
        <f>IFERROR(INDEX(単価!D$3:G$16,MATCH(D561,単価!B$3:B$16,0),1+((I561&gt;29)+(I561&gt;59)+(I561&gt;89))*INDEX(単価!A:A,MATCH(D561,単価!B:B,0))),0)</f>
        <v>50000</v>
      </c>
      <c r="K561" s="153" t="str">
        <f>IFERROR(INDEX(単価!C:C,MATCH(D561,単価!B:B,0))&amp;IF(INDEX(単価!A:A,MATCH(D561,単価!B:B,0))=1,"（"&amp;INDEX(単価!D$2:G$2,1,1+(I561&gt;29)+(I561&gt;59)+(I561&gt;89))&amp;"）",""),D561)</f>
        <v>計画相談支援</v>
      </c>
      <c r="L561" s="2">
        <f t="shared" ca="1" si="47"/>
        <v>5701</v>
      </c>
      <c r="M561" s="14">
        <f>IF(OR(ISERROR(FIND(DBCS(検索!C$3),DBCS(B561))),検索!C$3=""),0,1)</f>
        <v>0</v>
      </c>
      <c r="N561" s="15">
        <f>IF(OR(ISERROR(FIND(DBCS(検索!D$3),DBCS(C561))),検索!D$3=""),0,1)</f>
        <v>0</v>
      </c>
      <c r="O561" s="15">
        <f>IF(OR(ISERROR(FIND(検索!E$3,D561)),検索!E$3=""),0,1)</f>
        <v>0</v>
      </c>
      <c r="P561" s="13">
        <f>IF(OR(ISERROR(FIND(検索!F$3,E561)),検索!F$3=""),0,1)</f>
        <v>0</v>
      </c>
      <c r="Q561" s="13">
        <f>IF(OR(ISERROR(FIND(検索!G$3,F561)),検索!G$3=""),0,1)</f>
        <v>0</v>
      </c>
      <c r="R561" s="13">
        <f>IF(OR(検索!J$3="00000",M561&amp;N561&amp;O561&amp;P561&amp;Q561&lt;&gt;検索!J$3),0,1)</f>
        <v>0</v>
      </c>
      <c r="S561" s="13">
        <f t="shared" si="43"/>
        <v>0</v>
      </c>
      <c r="T561" s="14">
        <f>IF(OR(ISERROR(FIND(DBCS(検索!C$5),DBCS(B561))),検索!C$5=""),0,1)</f>
        <v>0</v>
      </c>
      <c r="U561" s="15">
        <f>IF(OR(ISERROR(FIND(DBCS(検索!D$5),DBCS(C561))),検索!D$5=""),0,1)</f>
        <v>0</v>
      </c>
      <c r="V561" s="15">
        <f>IF(OR(ISERROR(FIND(検索!E$5,D561)),検索!E$5=""),0,1)</f>
        <v>0</v>
      </c>
      <c r="W561" s="15">
        <f>IF(OR(ISERROR(FIND(検索!F$5,E561)),検索!F$5=""),0,1)</f>
        <v>0</v>
      </c>
      <c r="X561" s="15">
        <f>IF(OR(ISERROR(FIND(検索!G$5,F561)),検索!G$5=""),0,1)</f>
        <v>0</v>
      </c>
      <c r="Y561" s="13">
        <f>IF(OR(検索!J$5="00000",T561&amp;U561&amp;V561&amp;W561&amp;X561&lt;&gt;検索!J$5),0,1)</f>
        <v>0</v>
      </c>
      <c r="Z561" s="16">
        <f t="shared" si="44"/>
        <v>0</v>
      </c>
      <c r="AA561" s="13">
        <f>IF(OR(ISERROR(FIND(DBCS(検索!C$7),DBCS(B561))),検索!C$7=""),0,1)</f>
        <v>0</v>
      </c>
      <c r="AB561" s="13">
        <f>IF(OR(ISERROR(FIND(DBCS(検索!D$7),DBCS(C561))),検索!D$7=""),0,1)</f>
        <v>0</v>
      </c>
      <c r="AC561" s="13">
        <f>IF(OR(ISERROR(FIND(検索!E$7,D561)),検索!E$7=""),0,1)</f>
        <v>0</v>
      </c>
      <c r="AD561" s="13">
        <f>IF(OR(ISERROR(FIND(検索!F$7,E561)),検索!F$7=""),0,1)</f>
        <v>0</v>
      </c>
      <c r="AE561" s="13">
        <f>IF(OR(ISERROR(FIND(検索!G$7,F561)),検索!G$7=""),0,1)</f>
        <v>0</v>
      </c>
      <c r="AF561" s="15">
        <f>IF(OR(検索!J$7="00000",AA561&amp;AB561&amp;AC561&amp;AD561&amp;AE561&lt;&gt;検索!J$7),0,1)</f>
        <v>0</v>
      </c>
      <c r="AG561" s="16">
        <f t="shared" si="45"/>
        <v>0</v>
      </c>
      <c r="AH561" s="13">
        <f>IF(検索!K$3=0,R561,S561)</f>
        <v>0</v>
      </c>
      <c r="AI561" s="13">
        <f>IF(検索!K$5=0,Y561,Z561)</f>
        <v>0</v>
      </c>
      <c r="AJ561" s="13">
        <f>IF(検索!K$7=0,AF561,AG561)</f>
        <v>0</v>
      </c>
      <c r="AK561" s="20">
        <f>IF(IF(検索!J$5="00000",AH561,IF(検索!K$4=0,AH561+AI561,AH561*AI561)*IF(AND(検索!K$6=1,検索!J$7&lt;&gt;"00000"),AJ561,1)+IF(AND(検索!K$6=0,検索!J$7&lt;&gt;"00000"),AJ561,0))&gt;0,MAX($AK$2:AK560)+1,0)</f>
        <v>0</v>
      </c>
    </row>
    <row r="562" spans="1:37" ht="12.6" customHeight="1" x14ac:dyDescent="0.15">
      <c r="A562" s="9">
        <v>5814</v>
      </c>
      <c r="B562" s="2" t="s">
        <v>1618</v>
      </c>
      <c r="C562" s="2" t="s">
        <v>1619</v>
      </c>
      <c r="D562" s="2" t="s">
        <v>674</v>
      </c>
      <c r="E562" s="10" t="s">
        <v>149</v>
      </c>
      <c r="F562" s="11" t="s">
        <v>1620</v>
      </c>
      <c r="G562" s="2">
        <v>561</v>
      </c>
      <c r="H562" s="153">
        <f t="shared" si="46"/>
        <v>50000</v>
      </c>
      <c r="J562" s="158">
        <f>IFERROR(INDEX(単価!D$3:G$16,MATCH(D562,単価!B$3:B$16,0),1+((I562&gt;29)+(I562&gt;59)+(I562&gt;89))*INDEX(単価!A:A,MATCH(D562,単価!B:B,0))),0)</f>
        <v>50000</v>
      </c>
      <c r="K562" s="153" t="str">
        <f>IFERROR(INDEX(単価!C:C,MATCH(D562,単価!B:B,0))&amp;IF(INDEX(単価!A:A,MATCH(D562,単価!B:B,0))=1,"（"&amp;INDEX(単価!D$2:G$2,1,1+(I562&gt;29)+(I562&gt;59)+(I562&gt;89))&amp;"）",""),D562)</f>
        <v>計画相談支援</v>
      </c>
      <c r="L562" s="2">
        <f t="shared" ca="1" si="47"/>
        <v>5714</v>
      </c>
      <c r="M562" s="14">
        <f>IF(OR(ISERROR(FIND(DBCS(検索!C$3),DBCS(B562))),検索!C$3=""),0,1)</f>
        <v>0</v>
      </c>
      <c r="N562" s="15">
        <f>IF(OR(ISERROR(FIND(DBCS(検索!D$3),DBCS(C562))),検索!D$3=""),0,1)</f>
        <v>0</v>
      </c>
      <c r="O562" s="15">
        <f>IF(OR(ISERROR(FIND(検索!E$3,D562)),検索!E$3=""),0,1)</f>
        <v>0</v>
      </c>
      <c r="P562" s="13">
        <f>IF(OR(ISERROR(FIND(検索!F$3,E562)),検索!F$3=""),0,1)</f>
        <v>0</v>
      </c>
      <c r="Q562" s="13">
        <f>IF(OR(ISERROR(FIND(検索!G$3,F562)),検索!G$3=""),0,1)</f>
        <v>0</v>
      </c>
      <c r="R562" s="13">
        <f>IF(OR(検索!J$3="00000",M562&amp;N562&amp;O562&amp;P562&amp;Q562&lt;&gt;検索!J$3),0,1)</f>
        <v>0</v>
      </c>
      <c r="S562" s="13">
        <f t="shared" si="43"/>
        <v>0</v>
      </c>
      <c r="T562" s="14">
        <f>IF(OR(ISERROR(FIND(DBCS(検索!C$5),DBCS(B562))),検索!C$5=""),0,1)</f>
        <v>0</v>
      </c>
      <c r="U562" s="15">
        <f>IF(OR(ISERROR(FIND(DBCS(検索!D$5),DBCS(C562))),検索!D$5=""),0,1)</f>
        <v>0</v>
      </c>
      <c r="V562" s="15">
        <f>IF(OR(ISERROR(FIND(検索!E$5,D562)),検索!E$5=""),0,1)</f>
        <v>0</v>
      </c>
      <c r="W562" s="15">
        <f>IF(OR(ISERROR(FIND(検索!F$5,E562)),検索!F$5=""),0,1)</f>
        <v>0</v>
      </c>
      <c r="X562" s="15">
        <f>IF(OR(ISERROR(FIND(検索!G$5,F562)),検索!G$5=""),0,1)</f>
        <v>0</v>
      </c>
      <c r="Y562" s="13">
        <f>IF(OR(検索!J$5="00000",T562&amp;U562&amp;V562&amp;W562&amp;X562&lt;&gt;検索!J$5),0,1)</f>
        <v>0</v>
      </c>
      <c r="Z562" s="16">
        <f t="shared" si="44"/>
        <v>0</v>
      </c>
      <c r="AA562" s="13">
        <f>IF(OR(ISERROR(FIND(DBCS(検索!C$7),DBCS(B562))),検索!C$7=""),0,1)</f>
        <v>0</v>
      </c>
      <c r="AB562" s="13">
        <f>IF(OR(ISERROR(FIND(DBCS(検索!D$7),DBCS(C562))),検索!D$7=""),0,1)</f>
        <v>0</v>
      </c>
      <c r="AC562" s="13">
        <f>IF(OR(ISERROR(FIND(検索!E$7,D562)),検索!E$7=""),0,1)</f>
        <v>0</v>
      </c>
      <c r="AD562" s="13">
        <f>IF(OR(ISERROR(FIND(検索!F$7,E562)),検索!F$7=""),0,1)</f>
        <v>0</v>
      </c>
      <c r="AE562" s="13">
        <f>IF(OR(ISERROR(FIND(検索!G$7,F562)),検索!G$7=""),0,1)</f>
        <v>0</v>
      </c>
      <c r="AF562" s="15">
        <f>IF(OR(検索!J$7="00000",AA562&amp;AB562&amp;AC562&amp;AD562&amp;AE562&lt;&gt;検索!J$7),0,1)</f>
        <v>0</v>
      </c>
      <c r="AG562" s="16">
        <f t="shared" si="45"/>
        <v>0</v>
      </c>
      <c r="AH562" s="13">
        <f>IF(検索!K$3=0,R562,S562)</f>
        <v>0</v>
      </c>
      <c r="AI562" s="13">
        <f>IF(検索!K$5=0,Y562,Z562)</f>
        <v>0</v>
      </c>
      <c r="AJ562" s="13">
        <f>IF(検索!K$7=0,AF562,AG562)</f>
        <v>0</v>
      </c>
      <c r="AK562" s="20">
        <f>IF(IF(検索!J$5="00000",AH562,IF(検索!K$4=0,AH562+AI562,AH562*AI562)*IF(AND(検索!K$6=1,検索!J$7&lt;&gt;"00000"),AJ562,1)+IF(AND(検索!K$6=0,検索!J$7&lt;&gt;"00000"),AJ562,0))&gt;0,MAX($AK$2:AK561)+1,0)</f>
        <v>0</v>
      </c>
    </row>
    <row r="563" spans="1:37" ht="12.6" customHeight="1" x14ac:dyDescent="0.15">
      <c r="A563" s="9">
        <v>5828</v>
      </c>
      <c r="B563" s="2" t="s">
        <v>726</v>
      </c>
      <c r="C563" s="2" t="s">
        <v>1621</v>
      </c>
      <c r="D563" s="2" t="s">
        <v>674</v>
      </c>
      <c r="E563" s="10" t="s">
        <v>59</v>
      </c>
      <c r="F563" s="11" t="s">
        <v>728</v>
      </c>
      <c r="G563" s="2">
        <v>562</v>
      </c>
      <c r="H563" s="153">
        <f t="shared" si="46"/>
        <v>1000000</v>
      </c>
      <c r="J563" s="158">
        <f>IFERROR(INDEX(単価!D$3:G$16,MATCH(D563,単価!B$3:B$16,0),1+((I563&gt;29)+(I563&gt;59)+(I563&gt;89))*INDEX(単価!A:A,MATCH(D563,単価!B:B,0))),0)</f>
        <v>50000</v>
      </c>
      <c r="K563" s="153" t="str">
        <f>IFERROR(INDEX(単価!C:C,MATCH(D563,単価!B:B,0))&amp;IF(INDEX(単価!A:A,MATCH(D563,単価!B:B,0))=1,"（"&amp;INDEX(単価!D$2:G$2,1,1+(I563&gt;29)+(I563&gt;59)+(I563&gt;89))&amp;"）",""),D563)</f>
        <v>計画相談支援</v>
      </c>
      <c r="L563" s="2">
        <f t="shared" ca="1" si="47"/>
        <v>5725</v>
      </c>
      <c r="M563" s="14">
        <f>IF(OR(ISERROR(FIND(DBCS(検索!C$3),DBCS(B563))),検索!C$3=""),0,1)</f>
        <v>0</v>
      </c>
      <c r="N563" s="15">
        <f>IF(OR(ISERROR(FIND(DBCS(検索!D$3),DBCS(C563))),検索!D$3=""),0,1)</f>
        <v>0</v>
      </c>
      <c r="O563" s="15">
        <f>IF(OR(ISERROR(FIND(検索!E$3,D563)),検索!E$3=""),0,1)</f>
        <v>0</v>
      </c>
      <c r="P563" s="13">
        <f>IF(OR(ISERROR(FIND(検索!F$3,E563)),検索!F$3=""),0,1)</f>
        <v>0</v>
      </c>
      <c r="Q563" s="13">
        <f>IF(OR(ISERROR(FIND(検索!G$3,F563)),検索!G$3=""),0,1)</f>
        <v>0</v>
      </c>
      <c r="R563" s="13">
        <f>IF(OR(検索!J$3="00000",M563&amp;N563&amp;O563&amp;P563&amp;Q563&lt;&gt;検索!J$3),0,1)</f>
        <v>0</v>
      </c>
      <c r="S563" s="13">
        <f t="shared" si="43"/>
        <v>0</v>
      </c>
      <c r="T563" s="14">
        <f>IF(OR(ISERROR(FIND(DBCS(検索!C$5),DBCS(B563))),検索!C$5=""),0,1)</f>
        <v>0</v>
      </c>
      <c r="U563" s="15">
        <f>IF(OR(ISERROR(FIND(DBCS(検索!D$5),DBCS(C563))),検索!D$5=""),0,1)</f>
        <v>0</v>
      </c>
      <c r="V563" s="15">
        <f>IF(OR(ISERROR(FIND(検索!E$5,D563)),検索!E$5=""),0,1)</f>
        <v>0</v>
      </c>
      <c r="W563" s="15">
        <f>IF(OR(ISERROR(FIND(検索!F$5,E563)),検索!F$5=""),0,1)</f>
        <v>0</v>
      </c>
      <c r="X563" s="15">
        <f>IF(OR(ISERROR(FIND(検索!G$5,F563)),検索!G$5=""),0,1)</f>
        <v>0</v>
      </c>
      <c r="Y563" s="13">
        <f>IF(OR(検索!J$5="00000",T563&amp;U563&amp;V563&amp;W563&amp;X563&lt;&gt;検索!J$5),0,1)</f>
        <v>0</v>
      </c>
      <c r="Z563" s="16">
        <f t="shared" si="44"/>
        <v>0</v>
      </c>
      <c r="AA563" s="13">
        <f>IF(OR(ISERROR(FIND(DBCS(検索!C$7),DBCS(B563))),検索!C$7=""),0,1)</f>
        <v>0</v>
      </c>
      <c r="AB563" s="13">
        <f>IF(OR(ISERROR(FIND(DBCS(検索!D$7),DBCS(C563))),検索!D$7=""),0,1)</f>
        <v>0</v>
      </c>
      <c r="AC563" s="13">
        <f>IF(OR(ISERROR(FIND(検索!E$7,D563)),検索!E$7=""),0,1)</f>
        <v>0</v>
      </c>
      <c r="AD563" s="13">
        <f>IF(OR(ISERROR(FIND(検索!F$7,E563)),検索!F$7=""),0,1)</f>
        <v>0</v>
      </c>
      <c r="AE563" s="13">
        <f>IF(OR(ISERROR(FIND(検索!G$7,F563)),検索!G$7=""),0,1)</f>
        <v>0</v>
      </c>
      <c r="AF563" s="15">
        <f>IF(OR(検索!J$7="00000",AA563&amp;AB563&amp;AC563&amp;AD563&amp;AE563&lt;&gt;検索!J$7),0,1)</f>
        <v>0</v>
      </c>
      <c r="AG563" s="16">
        <f t="shared" si="45"/>
        <v>0</v>
      </c>
      <c r="AH563" s="13">
        <f>IF(検索!K$3=0,R563,S563)</f>
        <v>0</v>
      </c>
      <c r="AI563" s="13">
        <f>IF(検索!K$5=0,Y563,Z563)</f>
        <v>0</v>
      </c>
      <c r="AJ563" s="13">
        <f>IF(検索!K$7=0,AF563,AG563)</f>
        <v>0</v>
      </c>
      <c r="AK563" s="20">
        <f>IF(IF(検索!J$5="00000",AH563,IF(検索!K$4=0,AH563+AI563,AH563*AI563)*IF(AND(検索!K$6=1,検索!J$7&lt;&gt;"00000"),AJ563,1)+IF(AND(検索!K$6=0,検索!J$7&lt;&gt;"00000"),AJ563,0))&gt;0,MAX($AK$2:AK562)+1,0)</f>
        <v>0</v>
      </c>
    </row>
    <row r="564" spans="1:37" ht="12.6" customHeight="1" x14ac:dyDescent="0.15">
      <c r="A564" s="9">
        <v>5830</v>
      </c>
      <c r="B564" s="2" t="s">
        <v>1222</v>
      </c>
      <c r="C564" s="2" t="s">
        <v>1622</v>
      </c>
      <c r="D564" s="2" t="s">
        <v>674</v>
      </c>
      <c r="E564" s="10" t="s">
        <v>100</v>
      </c>
      <c r="F564" s="11" t="s">
        <v>1623</v>
      </c>
      <c r="G564" s="2">
        <v>563</v>
      </c>
      <c r="H564" s="153">
        <f t="shared" si="46"/>
        <v>1600000</v>
      </c>
      <c r="J564" s="158">
        <f>IFERROR(INDEX(単価!D$3:G$16,MATCH(D564,単価!B$3:B$16,0),1+((I564&gt;29)+(I564&gt;59)+(I564&gt;89))*INDEX(単価!A:A,MATCH(D564,単価!B:B,0))),0)</f>
        <v>50000</v>
      </c>
      <c r="K564" s="153" t="str">
        <f>IFERROR(INDEX(単価!C:C,MATCH(D564,単価!B:B,0))&amp;IF(INDEX(単価!A:A,MATCH(D564,単価!B:B,0))=1,"（"&amp;INDEX(単価!D$2:G$2,1,1+(I564&gt;29)+(I564&gt;59)+(I564&gt;89))&amp;"）",""),D564)</f>
        <v>計画相談支援</v>
      </c>
      <c r="L564" s="2">
        <f t="shared" ca="1" si="47"/>
        <v>5733</v>
      </c>
      <c r="M564" s="14">
        <f>IF(OR(ISERROR(FIND(DBCS(検索!C$3),DBCS(B564))),検索!C$3=""),0,1)</f>
        <v>0</v>
      </c>
      <c r="N564" s="15">
        <f>IF(OR(ISERROR(FIND(DBCS(検索!D$3),DBCS(C564))),検索!D$3=""),0,1)</f>
        <v>0</v>
      </c>
      <c r="O564" s="15">
        <f>IF(OR(ISERROR(FIND(検索!E$3,D564)),検索!E$3=""),0,1)</f>
        <v>0</v>
      </c>
      <c r="P564" s="13">
        <f>IF(OR(ISERROR(FIND(検索!F$3,E564)),検索!F$3=""),0,1)</f>
        <v>0</v>
      </c>
      <c r="Q564" s="13">
        <f>IF(OR(ISERROR(FIND(検索!G$3,F564)),検索!G$3=""),0,1)</f>
        <v>0</v>
      </c>
      <c r="R564" s="13">
        <f>IF(OR(検索!J$3="00000",M564&amp;N564&amp;O564&amp;P564&amp;Q564&lt;&gt;検索!J$3),0,1)</f>
        <v>0</v>
      </c>
      <c r="S564" s="13">
        <f t="shared" si="43"/>
        <v>0</v>
      </c>
      <c r="T564" s="14">
        <f>IF(OR(ISERROR(FIND(DBCS(検索!C$5),DBCS(B564))),検索!C$5=""),0,1)</f>
        <v>0</v>
      </c>
      <c r="U564" s="15">
        <f>IF(OR(ISERROR(FIND(DBCS(検索!D$5),DBCS(C564))),検索!D$5=""),0,1)</f>
        <v>0</v>
      </c>
      <c r="V564" s="15">
        <f>IF(OR(ISERROR(FIND(検索!E$5,D564)),検索!E$5=""),0,1)</f>
        <v>0</v>
      </c>
      <c r="W564" s="15">
        <f>IF(OR(ISERROR(FIND(検索!F$5,E564)),検索!F$5=""),0,1)</f>
        <v>0</v>
      </c>
      <c r="X564" s="15">
        <f>IF(OR(ISERROR(FIND(検索!G$5,F564)),検索!G$5=""),0,1)</f>
        <v>0</v>
      </c>
      <c r="Y564" s="13">
        <f>IF(OR(検索!J$5="00000",T564&amp;U564&amp;V564&amp;W564&amp;X564&lt;&gt;検索!J$5),0,1)</f>
        <v>0</v>
      </c>
      <c r="Z564" s="16">
        <f t="shared" si="44"/>
        <v>0</v>
      </c>
      <c r="AA564" s="13">
        <f>IF(OR(ISERROR(FIND(DBCS(検索!C$7),DBCS(B564))),検索!C$7=""),0,1)</f>
        <v>0</v>
      </c>
      <c r="AB564" s="13">
        <f>IF(OR(ISERROR(FIND(DBCS(検索!D$7),DBCS(C564))),検索!D$7=""),0,1)</f>
        <v>0</v>
      </c>
      <c r="AC564" s="13">
        <f>IF(OR(ISERROR(FIND(検索!E$7,D564)),検索!E$7=""),0,1)</f>
        <v>0</v>
      </c>
      <c r="AD564" s="13">
        <f>IF(OR(ISERROR(FIND(検索!F$7,E564)),検索!F$7=""),0,1)</f>
        <v>0</v>
      </c>
      <c r="AE564" s="13">
        <f>IF(OR(ISERROR(FIND(検索!G$7,F564)),検索!G$7=""),0,1)</f>
        <v>0</v>
      </c>
      <c r="AF564" s="15">
        <f>IF(OR(検索!J$7="00000",AA564&amp;AB564&amp;AC564&amp;AD564&amp;AE564&lt;&gt;検索!J$7),0,1)</f>
        <v>0</v>
      </c>
      <c r="AG564" s="16">
        <f t="shared" si="45"/>
        <v>0</v>
      </c>
      <c r="AH564" s="13">
        <f>IF(検索!K$3=0,R564,S564)</f>
        <v>0</v>
      </c>
      <c r="AI564" s="13">
        <f>IF(検索!K$5=0,Y564,Z564)</f>
        <v>0</v>
      </c>
      <c r="AJ564" s="13">
        <f>IF(検索!K$7=0,AF564,AG564)</f>
        <v>0</v>
      </c>
      <c r="AK564" s="20">
        <f>IF(IF(検索!J$5="00000",AH564,IF(検索!K$4=0,AH564+AI564,AH564*AI564)*IF(AND(検索!K$6=1,検索!J$7&lt;&gt;"00000"),AJ564,1)+IF(AND(検索!K$6=0,検索!J$7&lt;&gt;"00000"),AJ564,0))&gt;0,MAX($AK$2:AK563)+1,0)</f>
        <v>0</v>
      </c>
    </row>
    <row r="565" spans="1:37" ht="12.6" customHeight="1" x14ac:dyDescent="0.15">
      <c r="A565" s="9">
        <v>5840</v>
      </c>
      <c r="B565" s="2" t="s">
        <v>826</v>
      </c>
      <c r="C565" s="2" t="s">
        <v>1624</v>
      </c>
      <c r="D565" s="2" t="s">
        <v>674</v>
      </c>
      <c r="E565" s="10" t="s">
        <v>89</v>
      </c>
      <c r="F565" s="11" t="s">
        <v>827</v>
      </c>
      <c r="G565" s="2">
        <v>564</v>
      </c>
      <c r="H565" s="153">
        <f t="shared" si="46"/>
        <v>100000</v>
      </c>
      <c r="J565" s="158">
        <f>IFERROR(INDEX(単価!D$3:G$16,MATCH(D565,単価!B$3:B$16,0),1+((I565&gt;29)+(I565&gt;59)+(I565&gt;89))*INDEX(単価!A:A,MATCH(D565,単価!B:B,0))),0)</f>
        <v>50000</v>
      </c>
      <c r="K565" s="153" t="str">
        <f>IFERROR(INDEX(単価!C:C,MATCH(D565,単価!B:B,0))&amp;IF(INDEX(単価!A:A,MATCH(D565,単価!B:B,0))=1,"（"&amp;INDEX(単価!D$2:G$2,1,1+(I565&gt;29)+(I565&gt;59)+(I565&gt;89))&amp;"）",""),D565)</f>
        <v>計画相談支援</v>
      </c>
      <c r="L565" s="2">
        <f t="shared" ca="1" si="47"/>
        <v>5745</v>
      </c>
      <c r="M565" s="14">
        <f>IF(OR(ISERROR(FIND(DBCS(検索!C$3),DBCS(B565))),検索!C$3=""),0,1)</f>
        <v>0</v>
      </c>
      <c r="N565" s="15">
        <f>IF(OR(ISERROR(FIND(DBCS(検索!D$3),DBCS(C565))),検索!D$3=""),0,1)</f>
        <v>0</v>
      </c>
      <c r="O565" s="15">
        <f>IF(OR(ISERROR(FIND(検索!E$3,D565)),検索!E$3=""),0,1)</f>
        <v>0</v>
      </c>
      <c r="P565" s="13">
        <f>IF(OR(ISERROR(FIND(検索!F$3,E565)),検索!F$3=""),0,1)</f>
        <v>0</v>
      </c>
      <c r="Q565" s="13">
        <f>IF(OR(ISERROR(FIND(検索!G$3,F565)),検索!G$3=""),0,1)</f>
        <v>0</v>
      </c>
      <c r="R565" s="13">
        <f>IF(OR(検索!J$3="00000",M565&amp;N565&amp;O565&amp;P565&amp;Q565&lt;&gt;検索!J$3),0,1)</f>
        <v>0</v>
      </c>
      <c r="S565" s="13">
        <f t="shared" ref="S565:S628" si="48">IF(SUM(M565:Q565)=0,0,1)</f>
        <v>0</v>
      </c>
      <c r="T565" s="14">
        <f>IF(OR(ISERROR(FIND(DBCS(検索!C$5),DBCS(B565))),検索!C$5=""),0,1)</f>
        <v>0</v>
      </c>
      <c r="U565" s="15">
        <f>IF(OR(ISERROR(FIND(DBCS(検索!D$5),DBCS(C565))),検索!D$5=""),0,1)</f>
        <v>0</v>
      </c>
      <c r="V565" s="15">
        <f>IF(OR(ISERROR(FIND(検索!E$5,D565)),検索!E$5=""),0,1)</f>
        <v>0</v>
      </c>
      <c r="W565" s="15">
        <f>IF(OR(ISERROR(FIND(検索!F$5,E565)),検索!F$5=""),0,1)</f>
        <v>0</v>
      </c>
      <c r="X565" s="15">
        <f>IF(OR(ISERROR(FIND(検索!G$5,F565)),検索!G$5=""),0,1)</f>
        <v>0</v>
      </c>
      <c r="Y565" s="13">
        <f>IF(OR(検索!J$5="00000",T565&amp;U565&amp;V565&amp;W565&amp;X565&lt;&gt;検索!J$5),0,1)</f>
        <v>0</v>
      </c>
      <c r="Z565" s="16">
        <f t="shared" ref="Z565:Z628" si="49">IF(SUM(T565:X565)=0,0,1)</f>
        <v>0</v>
      </c>
      <c r="AA565" s="13">
        <f>IF(OR(ISERROR(FIND(DBCS(検索!C$7),DBCS(B565))),検索!C$7=""),0,1)</f>
        <v>0</v>
      </c>
      <c r="AB565" s="13">
        <f>IF(OR(ISERROR(FIND(DBCS(検索!D$7),DBCS(C565))),検索!D$7=""),0,1)</f>
        <v>0</v>
      </c>
      <c r="AC565" s="13">
        <f>IF(OR(ISERROR(FIND(検索!E$7,D565)),検索!E$7=""),0,1)</f>
        <v>0</v>
      </c>
      <c r="AD565" s="13">
        <f>IF(OR(ISERROR(FIND(検索!F$7,E565)),検索!F$7=""),0,1)</f>
        <v>0</v>
      </c>
      <c r="AE565" s="13">
        <f>IF(OR(ISERROR(FIND(検索!G$7,F565)),検索!G$7=""),0,1)</f>
        <v>0</v>
      </c>
      <c r="AF565" s="15">
        <f>IF(OR(検索!J$7="00000",AA565&amp;AB565&amp;AC565&amp;AD565&amp;AE565&lt;&gt;検索!J$7),0,1)</f>
        <v>0</v>
      </c>
      <c r="AG565" s="16">
        <f t="shared" ref="AG565:AG628" si="50">IF(SUM(AA565:AE565)=0,0,1)</f>
        <v>0</v>
      </c>
      <c r="AH565" s="13">
        <f>IF(検索!K$3=0,R565,S565)</f>
        <v>0</v>
      </c>
      <c r="AI565" s="13">
        <f>IF(検索!K$5=0,Y565,Z565)</f>
        <v>0</v>
      </c>
      <c r="AJ565" s="13">
        <f>IF(検索!K$7=0,AF565,AG565)</f>
        <v>0</v>
      </c>
      <c r="AK565" s="20">
        <f>IF(IF(検索!J$5="00000",AH565,IF(検索!K$4=0,AH565+AI565,AH565*AI565)*IF(AND(検索!K$6=1,検索!J$7&lt;&gt;"00000"),AJ565,1)+IF(AND(検索!K$6=0,検索!J$7&lt;&gt;"00000"),AJ565,0))&gt;0,MAX($AK$2:AK564)+1,0)</f>
        <v>0</v>
      </c>
    </row>
    <row r="566" spans="1:37" ht="12.6" customHeight="1" x14ac:dyDescent="0.15">
      <c r="A566" s="9">
        <v>5856</v>
      </c>
      <c r="B566" s="2" t="s">
        <v>1625</v>
      </c>
      <c r="C566" s="2" t="s">
        <v>1626</v>
      </c>
      <c r="D566" s="2" t="s">
        <v>674</v>
      </c>
      <c r="E566" s="10" t="s">
        <v>159</v>
      </c>
      <c r="F566" s="11" t="s">
        <v>1627</v>
      </c>
      <c r="G566" s="2">
        <v>565</v>
      </c>
      <c r="H566" s="153">
        <f t="shared" si="46"/>
        <v>150000</v>
      </c>
      <c r="J566" s="158">
        <f>IFERROR(INDEX(単価!D$3:G$16,MATCH(D566,単価!B$3:B$16,0),1+((I566&gt;29)+(I566&gt;59)+(I566&gt;89))*INDEX(単価!A:A,MATCH(D566,単価!B:B,0))),0)</f>
        <v>50000</v>
      </c>
      <c r="K566" s="153" t="str">
        <f>IFERROR(INDEX(単価!C:C,MATCH(D566,単価!B:B,0))&amp;IF(INDEX(単価!A:A,MATCH(D566,単価!B:B,0))=1,"（"&amp;INDEX(単価!D$2:G$2,1,1+(I566&gt;29)+(I566&gt;59)+(I566&gt;89))&amp;"）",""),D566)</f>
        <v>計画相談支援</v>
      </c>
      <c r="L566" s="2">
        <f t="shared" ca="1" si="47"/>
        <v>5752</v>
      </c>
      <c r="M566" s="14">
        <f>IF(OR(ISERROR(FIND(DBCS(検索!C$3),DBCS(B566))),検索!C$3=""),0,1)</f>
        <v>0</v>
      </c>
      <c r="N566" s="15">
        <f>IF(OR(ISERROR(FIND(DBCS(検索!D$3),DBCS(C566))),検索!D$3=""),0,1)</f>
        <v>0</v>
      </c>
      <c r="O566" s="15">
        <f>IF(OR(ISERROR(FIND(検索!E$3,D566)),検索!E$3=""),0,1)</f>
        <v>0</v>
      </c>
      <c r="P566" s="13">
        <f>IF(OR(ISERROR(FIND(検索!F$3,E566)),検索!F$3=""),0,1)</f>
        <v>0</v>
      </c>
      <c r="Q566" s="13">
        <f>IF(OR(ISERROR(FIND(検索!G$3,F566)),検索!G$3=""),0,1)</f>
        <v>0</v>
      </c>
      <c r="R566" s="13">
        <f>IF(OR(検索!J$3="00000",M566&amp;N566&amp;O566&amp;P566&amp;Q566&lt;&gt;検索!J$3),0,1)</f>
        <v>0</v>
      </c>
      <c r="S566" s="13">
        <f t="shared" si="48"/>
        <v>0</v>
      </c>
      <c r="T566" s="14">
        <f>IF(OR(ISERROR(FIND(DBCS(検索!C$5),DBCS(B566))),検索!C$5=""),0,1)</f>
        <v>0</v>
      </c>
      <c r="U566" s="15">
        <f>IF(OR(ISERROR(FIND(DBCS(検索!D$5),DBCS(C566))),検索!D$5=""),0,1)</f>
        <v>0</v>
      </c>
      <c r="V566" s="15">
        <f>IF(OR(ISERROR(FIND(検索!E$5,D566)),検索!E$5=""),0,1)</f>
        <v>0</v>
      </c>
      <c r="W566" s="15">
        <f>IF(OR(ISERROR(FIND(検索!F$5,E566)),検索!F$5=""),0,1)</f>
        <v>0</v>
      </c>
      <c r="X566" s="15">
        <f>IF(OR(ISERROR(FIND(検索!G$5,F566)),検索!G$5=""),0,1)</f>
        <v>0</v>
      </c>
      <c r="Y566" s="13">
        <f>IF(OR(検索!J$5="00000",T566&amp;U566&amp;V566&amp;W566&amp;X566&lt;&gt;検索!J$5),0,1)</f>
        <v>0</v>
      </c>
      <c r="Z566" s="16">
        <f t="shared" si="49"/>
        <v>0</v>
      </c>
      <c r="AA566" s="13">
        <f>IF(OR(ISERROR(FIND(DBCS(検索!C$7),DBCS(B566))),検索!C$7=""),0,1)</f>
        <v>0</v>
      </c>
      <c r="AB566" s="13">
        <f>IF(OR(ISERROR(FIND(DBCS(検索!D$7),DBCS(C566))),検索!D$7=""),0,1)</f>
        <v>0</v>
      </c>
      <c r="AC566" s="13">
        <f>IF(OR(ISERROR(FIND(検索!E$7,D566)),検索!E$7=""),0,1)</f>
        <v>0</v>
      </c>
      <c r="AD566" s="13">
        <f>IF(OR(ISERROR(FIND(検索!F$7,E566)),検索!F$7=""),0,1)</f>
        <v>0</v>
      </c>
      <c r="AE566" s="13">
        <f>IF(OR(ISERROR(FIND(検索!G$7,F566)),検索!G$7=""),0,1)</f>
        <v>0</v>
      </c>
      <c r="AF566" s="15">
        <f>IF(OR(検索!J$7="00000",AA566&amp;AB566&amp;AC566&amp;AD566&amp;AE566&lt;&gt;検索!J$7),0,1)</f>
        <v>0</v>
      </c>
      <c r="AG566" s="16">
        <f t="shared" si="50"/>
        <v>0</v>
      </c>
      <c r="AH566" s="13">
        <f>IF(検索!K$3=0,R566,S566)</f>
        <v>0</v>
      </c>
      <c r="AI566" s="13">
        <f>IF(検索!K$5=0,Y566,Z566)</f>
        <v>0</v>
      </c>
      <c r="AJ566" s="13">
        <f>IF(検索!K$7=0,AF566,AG566)</f>
        <v>0</v>
      </c>
      <c r="AK566" s="20">
        <f>IF(IF(検索!J$5="00000",AH566,IF(検索!K$4=0,AH566+AI566,AH566*AI566)*IF(AND(検索!K$6=1,検索!J$7&lt;&gt;"00000"),AJ566,1)+IF(AND(検索!K$6=0,検索!J$7&lt;&gt;"00000"),AJ566,0))&gt;0,MAX($AK$2:AK565)+1,0)</f>
        <v>0</v>
      </c>
    </row>
    <row r="567" spans="1:37" ht="12.6" customHeight="1" x14ac:dyDescent="0.15">
      <c r="A567" s="9">
        <v>5864</v>
      </c>
      <c r="B567" s="2" t="s">
        <v>1628</v>
      </c>
      <c r="C567" s="2" t="s">
        <v>1629</v>
      </c>
      <c r="D567" s="2" t="s">
        <v>674</v>
      </c>
      <c r="E567" s="10" t="s">
        <v>107</v>
      </c>
      <c r="F567" s="11" t="s">
        <v>1630</v>
      </c>
      <c r="G567" s="2">
        <v>566</v>
      </c>
      <c r="H567" s="153">
        <f t="shared" si="46"/>
        <v>50000</v>
      </c>
      <c r="J567" s="158">
        <f>IFERROR(INDEX(単価!D$3:G$16,MATCH(D567,単価!B$3:B$16,0),1+((I567&gt;29)+(I567&gt;59)+(I567&gt;89))*INDEX(単価!A:A,MATCH(D567,単価!B:B,0))),0)</f>
        <v>50000</v>
      </c>
      <c r="K567" s="153" t="str">
        <f>IFERROR(INDEX(単価!C:C,MATCH(D567,単価!B:B,0))&amp;IF(INDEX(単価!A:A,MATCH(D567,単価!B:B,0))=1,"（"&amp;INDEX(単価!D$2:G$2,1,1+(I567&gt;29)+(I567&gt;59)+(I567&gt;89))&amp;"）",""),D567)</f>
        <v>計画相談支援</v>
      </c>
      <c r="L567" s="2">
        <f t="shared" ca="1" si="47"/>
        <v>5764</v>
      </c>
      <c r="M567" s="14">
        <f>IF(OR(ISERROR(FIND(DBCS(検索!C$3),DBCS(B567))),検索!C$3=""),0,1)</f>
        <v>0</v>
      </c>
      <c r="N567" s="15">
        <f>IF(OR(ISERROR(FIND(DBCS(検索!D$3),DBCS(C567))),検索!D$3=""),0,1)</f>
        <v>0</v>
      </c>
      <c r="O567" s="15">
        <f>IF(OR(ISERROR(FIND(検索!E$3,D567)),検索!E$3=""),0,1)</f>
        <v>0</v>
      </c>
      <c r="P567" s="13">
        <f>IF(OR(ISERROR(FIND(検索!F$3,E567)),検索!F$3=""),0,1)</f>
        <v>0</v>
      </c>
      <c r="Q567" s="13">
        <f>IF(OR(ISERROR(FIND(検索!G$3,F567)),検索!G$3=""),0,1)</f>
        <v>0</v>
      </c>
      <c r="R567" s="13">
        <f>IF(OR(検索!J$3="00000",M567&amp;N567&amp;O567&amp;P567&amp;Q567&lt;&gt;検索!J$3),0,1)</f>
        <v>0</v>
      </c>
      <c r="S567" s="13">
        <f t="shared" si="48"/>
        <v>0</v>
      </c>
      <c r="T567" s="14">
        <f>IF(OR(ISERROR(FIND(DBCS(検索!C$5),DBCS(B567))),検索!C$5=""),0,1)</f>
        <v>0</v>
      </c>
      <c r="U567" s="15">
        <f>IF(OR(ISERROR(FIND(DBCS(検索!D$5),DBCS(C567))),検索!D$5=""),0,1)</f>
        <v>0</v>
      </c>
      <c r="V567" s="15">
        <f>IF(OR(ISERROR(FIND(検索!E$5,D567)),検索!E$5=""),0,1)</f>
        <v>0</v>
      </c>
      <c r="W567" s="15">
        <f>IF(OR(ISERROR(FIND(検索!F$5,E567)),検索!F$5=""),0,1)</f>
        <v>0</v>
      </c>
      <c r="X567" s="15">
        <f>IF(OR(ISERROR(FIND(検索!G$5,F567)),検索!G$5=""),0,1)</f>
        <v>0</v>
      </c>
      <c r="Y567" s="13">
        <f>IF(OR(検索!J$5="00000",T567&amp;U567&amp;V567&amp;W567&amp;X567&lt;&gt;検索!J$5),0,1)</f>
        <v>0</v>
      </c>
      <c r="Z567" s="16">
        <f t="shared" si="49"/>
        <v>0</v>
      </c>
      <c r="AA567" s="13">
        <f>IF(OR(ISERROR(FIND(DBCS(検索!C$7),DBCS(B567))),検索!C$7=""),0,1)</f>
        <v>0</v>
      </c>
      <c r="AB567" s="13">
        <f>IF(OR(ISERROR(FIND(DBCS(検索!D$7),DBCS(C567))),検索!D$7=""),0,1)</f>
        <v>0</v>
      </c>
      <c r="AC567" s="13">
        <f>IF(OR(ISERROR(FIND(検索!E$7,D567)),検索!E$7=""),0,1)</f>
        <v>0</v>
      </c>
      <c r="AD567" s="13">
        <f>IF(OR(ISERROR(FIND(検索!F$7,E567)),検索!F$7=""),0,1)</f>
        <v>0</v>
      </c>
      <c r="AE567" s="13">
        <f>IF(OR(ISERROR(FIND(検索!G$7,F567)),検索!G$7=""),0,1)</f>
        <v>0</v>
      </c>
      <c r="AF567" s="15">
        <f>IF(OR(検索!J$7="00000",AA567&amp;AB567&amp;AC567&amp;AD567&amp;AE567&lt;&gt;検索!J$7),0,1)</f>
        <v>0</v>
      </c>
      <c r="AG567" s="16">
        <f t="shared" si="50"/>
        <v>0</v>
      </c>
      <c r="AH567" s="13">
        <f>IF(検索!K$3=0,R567,S567)</f>
        <v>0</v>
      </c>
      <c r="AI567" s="13">
        <f>IF(検索!K$5=0,Y567,Z567)</f>
        <v>0</v>
      </c>
      <c r="AJ567" s="13">
        <f>IF(検索!K$7=0,AF567,AG567)</f>
        <v>0</v>
      </c>
      <c r="AK567" s="20">
        <f>IF(IF(検索!J$5="00000",AH567,IF(検索!K$4=0,AH567+AI567,AH567*AI567)*IF(AND(検索!K$6=1,検索!J$7&lt;&gt;"00000"),AJ567,1)+IF(AND(検索!K$6=0,検索!J$7&lt;&gt;"00000"),AJ567,0))&gt;0,MAX($AK$2:AK566)+1,0)</f>
        <v>0</v>
      </c>
    </row>
    <row r="568" spans="1:37" ht="12.6" customHeight="1" x14ac:dyDescent="0.15">
      <c r="A568" s="9">
        <v>5870</v>
      </c>
      <c r="B568" s="2" t="s">
        <v>707</v>
      </c>
      <c r="C568" s="2" t="s">
        <v>1631</v>
      </c>
      <c r="D568" s="2" t="s">
        <v>674</v>
      </c>
      <c r="E568" s="10" t="s">
        <v>143</v>
      </c>
      <c r="F568" s="11" t="s">
        <v>708</v>
      </c>
      <c r="G568" s="2">
        <v>567</v>
      </c>
      <c r="H568" s="153">
        <f t="shared" si="46"/>
        <v>350000</v>
      </c>
      <c r="J568" s="158">
        <f>IFERROR(INDEX(単価!D$3:G$16,MATCH(D568,単価!B$3:B$16,0),1+((I568&gt;29)+(I568&gt;59)+(I568&gt;89))*INDEX(単価!A:A,MATCH(D568,単価!B:B,0))),0)</f>
        <v>50000</v>
      </c>
      <c r="K568" s="153" t="str">
        <f>IFERROR(INDEX(単価!C:C,MATCH(D568,単価!B:B,0))&amp;IF(INDEX(単価!A:A,MATCH(D568,単価!B:B,0))=1,"（"&amp;INDEX(単価!D$2:G$2,1,1+(I568&gt;29)+(I568&gt;59)+(I568&gt;89))&amp;"）",""),D568)</f>
        <v>計画相談支援</v>
      </c>
      <c r="L568" s="2">
        <f t="shared" ca="1" si="47"/>
        <v>5772</v>
      </c>
      <c r="M568" s="14">
        <f>IF(OR(ISERROR(FIND(DBCS(検索!C$3),DBCS(B568))),検索!C$3=""),0,1)</f>
        <v>0</v>
      </c>
      <c r="N568" s="15">
        <f>IF(OR(ISERROR(FIND(DBCS(検索!D$3),DBCS(C568))),検索!D$3=""),0,1)</f>
        <v>0</v>
      </c>
      <c r="O568" s="15">
        <f>IF(OR(ISERROR(FIND(検索!E$3,D568)),検索!E$3=""),0,1)</f>
        <v>0</v>
      </c>
      <c r="P568" s="13">
        <f>IF(OR(ISERROR(FIND(検索!F$3,E568)),検索!F$3=""),0,1)</f>
        <v>0</v>
      </c>
      <c r="Q568" s="13">
        <f>IF(OR(ISERROR(FIND(検索!G$3,F568)),検索!G$3=""),0,1)</f>
        <v>0</v>
      </c>
      <c r="R568" s="13">
        <f>IF(OR(検索!J$3="00000",M568&amp;N568&amp;O568&amp;P568&amp;Q568&lt;&gt;検索!J$3),0,1)</f>
        <v>0</v>
      </c>
      <c r="S568" s="13">
        <f t="shared" si="48"/>
        <v>0</v>
      </c>
      <c r="T568" s="14">
        <f>IF(OR(ISERROR(FIND(DBCS(検索!C$5),DBCS(B568))),検索!C$5=""),0,1)</f>
        <v>0</v>
      </c>
      <c r="U568" s="15">
        <f>IF(OR(ISERROR(FIND(DBCS(検索!D$5),DBCS(C568))),検索!D$5=""),0,1)</f>
        <v>0</v>
      </c>
      <c r="V568" s="15">
        <f>IF(OR(ISERROR(FIND(検索!E$5,D568)),検索!E$5=""),0,1)</f>
        <v>0</v>
      </c>
      <c r="W568" s="15">
        <f>IF(OR(ISERROR(FIND(検索!F$5,E568)),検索!F$5=""),0,1)</f>
        <v>0</v>
      </c>
      <c r="X568" s="15">
        <f>IF(OR(ISERROR(FIND(検索!G$5,F568)),検索!G$5=""),0,1)</f>
        <v>0</v>
      </c>
      <c r="Y568" s="13">
        <f>IF(OR(検索!J$5="00000",T568&amp;U568&amp;V568&amp;W568&amp;X568&lt;&gt;検索!J$5),0,1)</f>
        <v>0</v>
      </c>
      <c r="Z568" s="16">
        <f t="shared" si="49"/>
        <v>0</v>
      </c>
      <c r="AA568" s="13">
        <f>IF(OR(ISERROR(FIND(DBCS(検索!C$7),DBCS(B568))),検索!C$7=""),0,1)</f>
        <v>0</v>
      </c>
      <c r="AB568" s="13">
        <f>IF(OR(ISERROR(FIND(DBCS(検索!D$7),DBCS(C568))),検索!D$7=""),0,1)</f>
        <v>0</v>
      </c>
      <c r="AC568" s="13">
        <f>IF(OR(ISERROR(FIND(検索!E$7,D568)),検索!E$7=""),0,1)</f>
        <v>0</v>
      </c>
      <c r="AD568" s="13">
        <f>IF(OR(ISERROR(FIND(検索!F$7,E568)),検索!F$7=""),0,1)</f>
        <v>0</v>
      </c>
      <c r="AE568" s="13">
        <f>IF(OR(ISERROR(FIND(検索!G$7,F568)),検索!G$7=""),0,1)</f>
        <v>0</v>
      </c>
      <c r="AF568" s="15">
        <f>IF(OR(検索!J$7="00000",AA568&amp;AB568&amp;AC568&amp;AD568&amp;AE568&lt;&gt;検索!J$7),0,1)</f>
        <v>0</v>
      </c>
      <c r="AG568" s="16">
        <f t="shared" si="50"/>
        <v>0</v>
      </c>
      <c r="AH568" s="13">
        <f>IF(検索!K$3=0,R568,S568)</f>
        <v>0</v>
      </c>
      <c r="AI568" s="13">
        <f>IF(検索!K$5=0,Y568,Z568)</f>
        <v>0</v>
      </c>
      <c r="AJ568" s="13">
        <f>IF(検索!K$7=0,AF568,AG568)</f>
        <v>0</v>
      </c>
      <c r="AK568" s="20">
        <f>IF(IF(検索!J$5="00000",AH568,IF(検索!K$4=0,AH568+AI568,AH568*AI568)*IF(AND(検索!K$6=1,検索!J$7&lt;&gt;"00000"),AJ568,1)+IF(AND(検索!K$6=0,検索!J$7&lt;&gt;"00000"),AJ568,0))&gt;0,MAX($AK$2:AK567)+1,0)</f>
        <v>0</v>
      </c>
    </row>
    <row r="569" spans="1:37" ht="12.6" customHeight="1" x14ac:dyDescent="0.15">
      <c r="A569" s="9">
        <v>5880</v>
      </c>
      <c r="B569" s="2" t="s">
        <v>960</v>
      </c>
      <c r="C569" s="2" t="s">
        <v>1632</v>
      </c>
      <c r="D569" s="2" t="s">
        <v>674</v>
      </c>
      <c r="E569" s="10" t="s">
        <v>154</v>
      </c>
      <c r="F569" s="11" t="s">
        <v>961</v>
      </c>
      <c r="G569" s="2">
        <v>568</v>
      </c>
      <c r="H569" s="153">
        <f t="shared" si="46"/>
        <v>150000</v>
      </c>
      <c r="J569" s="158">
        <f>IFERROR(INDEX(単価!D$3:G$16,MATCH(D569,単価!B$3:B$16,0),1+((I569&gt;29)+(I569&gt;59)+(I569&gt;89))*INDEX(単価!A:A,MATCH(D569,単価!B:B,0))),0)</f>
        <v>50000</v>
      </c>
      <c r="K569" s="153" t="str">
        <f>IFERROR(INDEX(単価!C:C,MATCH(D569,単価!B:B,0))&amp;IF(INDEX(単価!A:A,MATCH(D569,単価!B:B,0))=1,"（"&amp;INDEX(単価!D$2:G$2,1,1+(I569&gt;29)+(I569&gt;59)+(I569&gt;89))&amp;"）",""),D569)</f>
        <v>計画相談支援</v>
      </c>
      <c r="L569" s="2">
        <f t="shared" ca="1" si="47"/>
        <v>5782</v>
      </c>
      <c r="M569" s="14">
        <f>IF(OR(ISERROR(FIND(DBCS(検索!C$3),DBCS(B569))),検索!C$3=""),0,1)</f>
        <v>0</v>
      </c>
      <c r="N569" s="15">
        <f>IF(OR(ISERROR(FIND(DBCS(検索!D$3),DBCS(C569))),検索!D$3=""),0,1)</f>
        <v>0</v>
      </c>
      <c r="O569" s="15">
        <f>IF(OR(ISERROR(FIND(検索!E$3,D569)),検索!E$3=""),0,1)</f>
        <v>0</v>
      </c>
      <c r="P569" s="13">
        <f>IF(OR(ISERROR(FIND(検索!F$3,E569)),検索!F$3=""),0,1)</f>
        <v>0</v>
      </c>
      <c r="Q569" s="13">
        <f>IF(OR(ISERROR(FIND(検索!G$3,F569)),検索!G$3=""),0,1)</f>
        <v>0</v>
      </c>
      <c r="R569" s="13">
        <f>IF(OR(検索!J$3="00000",M569&amp;N569&amp;O569&amp;P569&amp;Q569&lt;&gt;検索!J$3),0,1)</f>
        <v>0</v>
      </c>
      <c r="S569" s="13">
        <f t="shared" si="48"/>
        <v>0</v>
      </c>
      <c r="T569" s="14">
        <f>IF(OR(ISERROR(FIND(DBCS(検索!C$5),DBCS(B569))),検索!C$5=""),0,1)</f>
        <v>0</v>
      </c>
      <c r="U569" s="15">
        <f>IF(OR(ISERROR(FIND(DBCS(検索!D$5),DBCS(C569))),検索!D$5=""),0,1)</f>
        <v>0</v>
      </c>
      <c r="V569" s="15">
        <f>IF(OR(ISERROR(FIND(検索!E$5,D569)),検索!E$5=""),0,1)</f>
        <v>0</v>
      </c>
      <c r="W569" s="15">
        <f>IF(OR(ISERROR(FIND(検索!F$5,E569)),検索!F$5=""),0,1)</f>
        <v>0</v>
      </c>
      <c r="X569" s="15">
        <f>IF(OR(ISERROR(FIND(検索!G$5,F569)),検索!G$5=""),0,1)</f>
        <v>0</v>
      </c>
      <c r="Y569" s="13">
        <f>IF(OR(検索!J$5="00000",T569&amp;U569&amp;V569&amp;W569&amp;X569&lt;&gt;検索!J$5),0,1)</f>
        <v>0</v>
      </c>
      <c r="Z569" s="16">
        <f t="shared" si="49"/>
        <v>0</v>
      </c>
      <c r="AA569" s="13">
        <f>IF(OR(ISERROR(FIND(DBCS(検索!C$7),DBCS(B569))),検索!C$7=""),0,1)</f>
        <v>0</v>
      </c>
      <c r="AB569" s="13">
        <f>IF(OR(ISERROR(FIND(DBCS(検索!D$7),DBCS(C569))),検索!D$7=""),0,1)</f>
        <v>0</v>
      </c>
      <c r="AC569" s="13">
        <f>IF(OR(ISERROR(FIND(検索!E$7,D569)),検索!E$7=""),0,1)</f>
        <v>0</v>
      </c>
      <c r="AD569" s="13">
        <f>IF(OR(ISERROR(FIND(検索!F$7,E569)),検索!F$7=""),0,1)</f>
        <v>0</v>
      </c>
      <c r="AE569" s="13">
        <f>IF(OR(ISERROR(FIND(検索!G$7,F569)),検索!G$7=""),0,1)</f>
        <v>0</v>
      </c>
      <c r="AF569" s="15">
        <f>IF(OR(検索!J$7="00000",AA569&amp;AB569&amp;AC569&amp;AD569&amp;AE569&lt;&gt;検索!J$7),0,1)</f>
        <v>0</v>
      </c>
      <c r="AG569" s="16">
        <f t="shared" si="50"/>
        <v>0</v>
      </c>
      <c r="AH569" s="13">
        <f>IF(検索!K$3=0,R569,S569)</f>
        <v>0</v>
      </c>
      <c r="AI569" s="13">
        <f>IF(検索!K$5=0,Y569,Z569)</f>
        <v>0</v>
      </c>
      <c r="AJ569" s="13">
        <f>IF(検索!K$7=0,AF569,AG569)</f>
        <v>0</v>
      </c>
      <c r="AK569" s="20">
        <f>IF(IF(検索!J$5="00000",AH569,IF(検索!K$4=0,AH569+AI569,AH569*AI569)*IF(AND(検索!K$6=1,検索!J$7&lt;&gt;"00000"),AJ569,1)+IF(AND(検索!K$6=0,検索!J$7&lt;&gt;"00000"),AJ569,0))&gt;0,MAX($AK$2:AK568)+1,0)</f>
        <v>0</v>
      </c>
    </row>
    <row r="570" spans="1:37" ht="12.6" customHeight="1" x14ac:dyDescent="0.15">
      <c r="A570" s="9">
        <v>5898</v>
      </c>
      <c r="B570" s="2" t="s">
        <v>1633</v>
      </c>
      <c r="C570" s="2" t="s">
        <v>1634</v>
      </c>
      <c r="D570" s="2" t="s">
        <v>674</v>
      </c>
      <c r="E570" s="10" t="s">
        <v>465</v>
      </c>
      <c r="F570" s="11" t="s">
        <v>1635</v>
      </c>
      <c r="G570" s="2">
        <v>569</v>
      </c>
      <c r="H570" s="153">
        <f t="shared" si="46"/>
        <v>50000</v>
      </c>
      <c r="J570" s="158">
        <f>IFERROR(INDEX(単価!D$3:G$16,MATCH(D570,単価!B$3:B$16,0),1+((I570&gt;29)+(I570&gt;59)+(I570&gt;89))*INDEX(単価!A:A,MATCH(D570,単価!B:B,0))),0)</f>
        <v>50000</v>
      </c>
      <c r="K570" s="153" t="str">
        <f>IFERROR(INDEX(単価!C:C,MATCH(D570,単価!B:B,0))&amp;IF(INDEX(単価!A:A,MATCH(D570,単価!B:B,0))=1,"（"&amp;INDEX(単価!D$2:G$2,1,1+(I570&gt;29)+(I570&gt;59)+(I570&gt;89))&amp;"）",""),D570)</f>
        <v>計画相談支援</v>
      </c>
      <c r="L570" s="2">
        <f t="shared" ca="1" si="47"/>
        <v>5791</v>
      </c>
      <c r="M570" s="14">
        <f>IF(OR(ISERROR(FIND(DBCS(検索!C$3),DBCS(B570))),検索!C$3=""),0,1)</f>
        <v>0</v>
      </c>
      <c r="N570" s="15">
        <f>IF(OR(ISERROR(FIND(DBCS(検索!D$3),DBCS(C570))),検索!D$3=""),0,1)</f>
        <v>0</v>
      </c>
      <c r="O570" s="15">
        <f>IF(OR(ISERROR(FIND(検索!E$3,D570)),検索!E$3=""),0,1)</f>
        <v>0</v>
      </c>
      <c r="P570" s="13">
        <f>IF(OR(ISERROR(FIND(検索!F$3,E570)),検索!F$3=""),0,1)</f>
        <v>0</v>
      </c>
      <c r="Q570" s="13">
        <f>IF(OR(ISERROR(FIND(検索!G$3,F570)),検索!G$3=""),0,1)</f>
        <v>0</v>
      </c>
      <c r="R570" s="13">
        <f>IF(OR(検索!J$3="00000",M570&amp;N570&amp;O570&amp;P570&amp;Q570&lt;&gt;検索!J$3),0,1)</f>
        <v>0</v>
      </c>
      <c r="S570" s="13">
        <f t="shared" si="48"/>
        <v>0</v>
      </c>
      <c r="T570" s="14">
        <f>IF(OR(ISERROR(FIND(DBCS(検索!C$5),DBCS(B570))),検索!C$5=""),0,1)</f>
        <v>0</v>
      </c>
      <c r="U570" s="15">
        <f>IF(OR(ISERROR(FIND(DBCS(検索!D$5),DBCS(C570))),検索!D$5=""),0,1)</f>
        <v>0</v>
      </c>
      <c r="V570" s="15">
        <f>IF(OR(ISERROR(FIND(検索!E$5,D570)),検索!E$5=""),0,1)</f>
        <v>0</v>
      </c>
      <c r="W570" s="15">
        <f>IF(OR(ISERROR(FIND(検索!F$5,E570)),検索!F$5=""),0,1)</f>
        <v>0</v>
      </c>
      <c r="X570" s="15">
        <f>IF(OR(ISERROR(FIND(検索!G$5,F570)),検索!G$5=""),0,1)</f>
        <v>0</v>
      </c>
      <c r="Y570" s="13">
        <f>IF(OR(検索!J$5="00000",T570&amp;U570&amp;V570&amp;W570&amp;X570&lt;&gt;検索!J$5),0,1)</f>
        <v>0</v>
      </c>
      <c r="Z570" s="16">
        <f t="shared" si="49"/>
        <v>0</v>
      </c>
      <c r="AA570" s="13">
        <f>IF(OR(ISERROR(FIND(DBCS(検索!C$7),DBCS(B570))),検索!C$7=""),0,1)</f>
        <v>0</v>
      </c>
      <c r="AB570" s="13">
        <f>IF(OR(ISERROR(FIND(DBCS(検索!D$7),DBCS(C570))),検索!D$7=""),0,1)</f>
        <v>0</v>
      </c>
      <c r="AC570" s="13">
        <f>IF(OR(ISERROR(FIND(検索!E$7,D570)),検索!E$7=""),0,1)</f>
        <v>0</v>
      </c>
      <c r="AD570" s="13">
        <f>IF(OR(ISERROR(FIND(検索!F$7,E570)),検索!F$7=""),0,1)</f>
        <v>0</v>
      </c>
      <c r="AE570" s="13">
        <f>IF(OR(ISERROR(FIND(検索!G$7,F570)),検索!G$7=""),0,1)</f>
        <v>0</v>
      </c>
      <c r="AF570" s="15">
        <f>IF(OR(検索!J$7="00000",AA570&amp;AB570&amp;AC570&amp;AD570&amp;AE570&lt;&gt;検索!J$7),0,1)</f>
        <v>0</v>
      </c>
      <c r="AG570" s="16">
        <f t="shared" si="50"/>
        <v>0</v>
      </c>
      <c r="AH570" s="13">
        <f>IF(検索!K$3=0,R570,S570)</f>
        <v>0</v>
      </c>
      <c r="AI570" s="13">
        <f>IF(検索!K$5=0,Y570,Z570)</f>
        <v>0</v>
      </c>
      <c r="AJ570" s="13">
        <f>IF(検索!K$7=0,AF570,AG570)</f>
        <v>0</v>
      </c>
      <c r="AK570" s="20">
        <f>IF(IF(検索!J$5="00000",AH570,IF(検索!K$4=0,AH570+AI570,AH570*AI570)*IF(AND(検索!K$6=1,検索!J$7&lt;&gt;"00000"),AJ570,1)+IF(AND(検索!K$6=0,検索!J$7&lt;&gt;"00000"),AJ570,0))&gt;0,MAX($AK$2:AK569)+1,0)</f>
        <v>0</v>
      </c>
    </row>
    <row r="571" spans="1:37" ht="12.6" customHeight="1" x14ac:dyDescent="0.15">
      <c r="A571" s="9">
        <v>5906</v>
      </c>
      <c r="B571" s="2" t="s">
        <v>1636</v>
      </c>
      <c r="C571" s="2" t="s">
        <v>1637</v>
      </c>
      <c r="D571" s="2" t="s">
        <v>674</v>
      </c>
      <c r="E571" s="10" t="s">
        <v>107</v>
      </c>
      <c r="F571" s="11" t="s">
        <v>1638</v>
      </c>
      <c r="G571" s="2">
        <v>570</v>
      </c>
      <c r="H571" s="153">
        <f t="shared" si="46"/>
        <v>450000</v>
      </c>
      <c r="J571" s="158">
        <f>IFERROR(INDEX(単価!D$3:G$16,MATCH(D571,単価!B$3:B$16,0),1+((I571&gt;29)+(I571&gt;59)+(I571&gt;89))*INDEX(単価!A:A,MATCH(D571,単価!B:B,0))),0)</f>
        <v>50000</v>
      </c>
      <c r="K571" s="153" t="str">
        <f>IFERROR(INDEX(単価!C:C,MATCH(D571,単価!B:B,0))&amp;IF(INDEX(単価!A:A,MATCH(D571,単価!B:B,0))=1,"（"&amp;INDEX(単価!D$2:G$2,1,1+(I571&gt;29)+(I571&gt;59)+(I571&gt;89))&amp;"）",""),D571)</f>
        <v>計画相談支援</v>
      </c>
      <c r="L571" s="2">
        <f t="shared" ca="1" si="47"/>
        <v>5800</v>
      </c>
      <c r="M571" s="14">
        <f>IF(OR(ISERROR(FIND(DBCS(検索!C$3),DBCS(B571))),検索!C$3=""),0,1)</f>
        <v>0</v>
      </c>
      <c r="N571" s="15">
        <f>IF(OR(ISERROR(FIND(DBCS(検索!D$3),DBCS(C571))),検索!D$3=""),0,1)</f>
        <v>0</v>
      </c>
      <c r="O571" s="15">
        <f>IF(OR(ISERROR(FIND(検索!E$3,D571)),検索!E$3=""),0,1)</f>
        <v>0</v>
      </c>
      <c r="P571" s="13">
        <f>IF(OR(ISERROR(FIND(検索!F$3,E571)),検索!F$3=""),0,1)</f>
        <v>0</v>
      </c>
      <c r="Q571" s="13">
        <f>IF(OR(ISERROR(FIND(検索!G$3,F571)),検索!G$3=""),0,1)</f>
        <v>0</v>
      </c>
      <c r="R571" s="13">
        <f>IF(OR(検索!J$3="00000",M571&amp;N571&amp;O571&amp;P571&amp;Q571&lt;&gt;検索!J$3),0,1)</f>
        <v>0</v>
      </c>
      <c r="S571" s="13">
        <f t="shared" si="48"/>
        <v>0</v>
      </c>
      <c r="T571" s="14">
        <f>IF(OR(ISERROR(FIND(DBCS(検索!C$5),DBCS(B571))),検索!C$5=""),0,1)</f>
        <v>0</v>
      </c>
      <c r="U571" s="15">
        <f>IF(OR(ISERROR(FIND(DBCS(検索!D$5),DBCS(C571))),検索!D$5=""),0,1)</f>
        <v>0</v>
      </c>
      <c r="V571" s="15">
        <f>IF(OR(ISERROR(FIND(検索!E$5,D571)),検索!E$5=""),0,1)</f>
        <v>0</v>
      </c>
      <c r="W571" s="15">
        <f>IF(OR(ISERROR(FIND(検索!F$5,E571)),検索!F$5=""),0,1)</f>
        <v>0</v>
      </c>
      <c r="X571" s="15">
        <f>IF(OR(ISERROR(FIND(検索!G$5,F571)),検索!G$5=""),0,1)</f>
        <v>0</v>
      </c>
      <c r="Y571" s="13">
        <f>IF(OR(検索!J$5="00000",T571&amp;U571&amp;V571&amp;W571&amp;X571&lt;&gt;検索!J$5),0,1)</f>
        <v>0</v>
      </c>
      <c r="Z571" s="16">
        <f t="shared" si="49"/>
        <v>0</v>
      </c>
      <c r="AA571" s="13">
        <f>IF(OR(ISERROR(FIND(DBCS(検索!C$7),DBCS(B571))),検索!C$7=""),0,1)</f>
        <v>0</v>
      </c>
      <c r="AB571" s="13">
        <f>IF(OR(ISERROR(FIND(DBCS(検索!D$7),DBCS(C571))),検索!D$7=""),0,1)</f>
        <v>0</v>
      </c>
      <c r="AC571" s="13">
        <f>IF(OR(ISERROR(FIND(検索!E$7,D571)),検索!E$7=""),0,1)</f>
        <v>0</v>
      </c>
      <c r="AD571" s="13">
        <f>IF(OR(ISERROR(FIND(検索!F$7,E571)),検索!F$7=""),0,1)</f>
        <v>0</v>
      </c>
      <c r="AE571" s="13">
        <f>IF(OR(ISERROR(FIND(検索!G$7,F571)),検索!G$7=""),0,1)</f>
        <v>0</v>
      </c>
      <c r="AF571" s="15">
        <f>IF(OR(検索!J$7="00000",AA571&amp;AB571&amp;AC571&amp;AD571&amp;AE571&lt;&gt;検索!J$7),0,1)</f>
        <v>0</v>
      </c>
      <c r="AG571" s="16">
        <f t="shared" si="50"/>
        <v>0</v>
      </c>
      <c r="AH571" s="13">
        <f>IF(検索!K$3=0,R571,S571)</f>
        <v>0</v>
      </c>
      <c r="AI571" s="13">
        <f>IF(検索!K$5=0,Y571,Z571)</f>
        <v>0</v>
      </c>
      <c r="AJ571" s="13">
        <f>IF(検索!K$7=0,AF571,AG571)</f>
        <v>0</v>
      </c>
      <c r="AK571" s="20">
        <f>IF(IF(検索!J$5="00000",AH571,IF(検索!K$4=0,AH571+AI571,AH571*AI571)*IF(AND(検索!K$6=1,検索!J$7&lt;&gt;"00000"),AJ571,1)+IF(AND(検索!K$6=0,検索!J$7&lt;&gt;"00000"),AJ571,0))&gt;0,MAX($AK$2:AK570)+1,0)</f>
        <v>0</v>
      </c>
    </row>
    <row r="572" spans="1:37" ht="12.6" customHeight="1" x14ac:dyDescent="0.15">
      <c r="A572" s="9">
        <v>5911</v>
      </c>
      <c r="B572" s="2" t="s">
        <v>1639</v>
      </c>
      <c r="C572" s="2" t="s">
        <v>1640</v>
      </c>
      <c r="D572" s="2" t="s">
        <v>674</v>
      </c>
      <c r="E572" s="10" t="s">
        <v>516</v>
      </c>
      <c r="F572" s="11" t="s">
        <v>1641</v>
      </c>
      <c r="G572" s="2">
        <v>571</v>
      </c>
      <c r="H572" s="153">
        <f t="shared" si="46"/>
        <v>50000</v>
      </c>
      <c r="J572" s="158">
        <f>IFERROR(INDEX(単価!D$3:G$16,MATCH(D572,単価!B$3:B$16,0),1+((I572&gt;29)+(I572&gt;59)+(I572&gt;89))*INDEX(単価!A:A,MATCH(D572,単価!B:B,0))),0)</f>
        <v>50000</v>
      </c>
      <c r="K572" s="153" t="str">
        <f>IFERROR(INDEX(単価!C:C,MATCH(D572,単価!B:B,0))&amp;IF(INDEX(単価!A:A,MATCH(D572,単価!B:B,0))=1,"（"&amp;INDEX(単価!D$2:G$2,1,1+(I572&gt;29)+(I572&gt;59)+(I572&gt;89))&amp;"）",""),D572)</f>
        <v>計画相談支援</v>
      </c>
      <c r="L572" s="2">
        <f t="shared" ca="1" si="47"/>
        <v>5813</v>
      </c>
      <c r="M572" s="14">
        <f>IF(OR(ISERROR(FIND(DBCS(検索!C$3),DBCS(B572))),検索!C$3=""),0,1)</f>
        <v>0</v>
      </c>
      <c r="N572" s="15">
        <f>IF(OR(ISERROR(FIND(DBCS(検索!D$3),DBCS(C572))),検索!D$3=""),0,1)</f>
        <v>0</v>
      </c>
      <c r="O572" s="15">
        <f>IF(OR(ISERROR(FIND(検索!E$3,D572)),検索!E$3=""),0,1)</f>
        <v>0</v>
      </c>
      <c r="P572" s="13">
        <f>IF(OR(ISERROR(FIND(検索!F$3,E572)),検索!F$3=""),0,1)</f>
        <v>0</v>
      </c>
      <c r="Q572" s="13">
        <f>IF(OR(ISERROR(FIND(検索!G$3,F572)),検索!G$3=""),0,1)</f>
        <v>0</v>
      </c>
      <c r="R572" s="13">
        <f>IF(OR(検索!J$3="00000",M572&amp;N572&amp;O572&amp;P572&amp;Q572&lt;&gt;検索!J$3),0,1)</f>
        <v>0</v>
      </c>
      <c r="S572" s="13">
        <f t="shared" si="48"/>
        <v>0</v>
      </c>
      <c r="T572" s="14">
        <f>IF(OR(ISERROR(FIND(DBCS(検索!C$5),DBCS(B572))),検索!C$5=""),0,1)</f>
        <v>0</v>
      </c>
      <c r="U572" s="15">
        <f>IF(OR(ISERROR(FIND(DBCS(検索!D$5),DBCS(C572))),検索!D$5=""),0,1)</f>
        <v>0</v>
      </c>
      <c r="V572" s="15">
        <f>IF(OR(ISERROR(FIND(検索!E$5,D572)),検索!E$5=""),0,1)</f>
        <v>0</v>
      </c>
      <c r="W572" s="15">
        <f>IF(OR(ISERROR(FIND(検索!F$5,E572)),検索!F$5=""),0,1)</f>
        <v>0</v>
      </c>
      <c r="X572" s="15">
        <f>IF(OR(ISERROR(FIND(検索!G$5,F572)),検索!G$5=""),0,1)</f>
        <v>0</v>
      </c>
      <c r="Y572" s="13">
        <f>IF(OR(検索!J$5="00000",T572&amp;U572&amp;V572&amp;W572&amp;X572&lt;&gt;検索!J$5),0,1)</f>
        <v>0</v>
      </c>
      <c r="Z572" s="16">
        <f t="shared" si="49"/>
        <v>0</v>
      </c>
      <c r="AA572" s="13">
        <f>IF(OR(ISERROR(FIND(DBCS(検索!C$7),DBCS(B572))),検索!C$7=""),0,1)</f>
        <v>0</v>
      </c>
      <c r="AB572" s="13">
        <f>IF(OR(ISERROR(FIND(DBCS(検索!D$7),DBCS(C572))),検索!D$7=""),0,1)</f>
        <v>0</v>
      </c>
      <c r="AC572" s="13">
        <f>IF(OR(ISERROR(FIND(検索!E$7,D572)),検索!E$7=""),0,1)</f>
        <v>0</v>
      </c>
      <c r="AD572" s="13">
        <f>IF(OR(ISERROR(FIND(検索!F$7,E572)),検索!F$7=""),0,1)</f>
        <v>0</v>
      </c>
      <c r="AE572" s="13">
        <f>IF(OR(ISERROR(FIND(検索!G$7,F572)),検索!G$7=""),0,1)</f>
        <v>0</v>
      </c>
      <c r="AF572" s="15">
        <f>IF(OR(検索!J$7="00000",AA572&amp;AB572&amp;AC572&amp;AD572&amp;AE572&lt;&gt;検索!J$7),0,1)</f>
        <v>0</v>
      </c>
      <c r="AG572" s="16">
        <f t="shared" si="50"/>
        <v>0</v>
      </c>
      <c r="AH572" s="13">
        <f>IF(検索!K$3=0,R572,S572)</f>
        <v>0</v>
      </c>
      <c r="AI572" s="13">
        <f>IF(検索!K$5=0,Y572,Z572)</f>
        <v>0</v>
      </c>
      <c r="AJ572" s="13">
        <f>IF(検索!K$7=0,AF572,AG572)</f>
        <v>0</v>
      </c>
      <c r="AK572" s="20">
        <f>IF(IF(検索!J$5="00000",AH572,IF(検索!K$4=0,AH572+AI572,AH572*AI572)*IF(AND(検索!K$6=1,検索!J$7&lt;&gt;"00000"),AJ572,1)+IF(AND(検索!K$6=0,検索!J$7&lt;&gt;"00000"),AJ572,0))&gt;0,MAX($AK$2:AK571)+1,0)</f>
        <v>0</v>
      </c>
    </row>
    <row r="573" spans="1:37" ht="12.6" customHeight="1" x14ac:dyDescent="0.15">
      <c r="A573" s="9">
        <v>5923</v>
      </c>
      <c r="B573" s="2" t="s">
        <v>1642</v>
      </c>
      <c r="C573" s="2" t="s">
        <v>1643</v>
      </c>
      <c r="D573" s="2" t="s">
        <v>674</v>
      </c>
      <c r="E573" s="10" t="s">
        <v>111</v>
      </c>
      <c r="F573" s="11" t="s">
        <v>1644</v>
      </c>
      <c r="G573" s="2">
        <v>572</v>
      </c>
      <c r="H573" s="153">
        <f t="shared" si="46"/>
        <v>50000</v>
      </c>
      <c r="J573" s="158">
        <f>IFERROR(INDEX(単価!D$3:G$16,MATCH(D573,単価!B$3:B$16,0),1+((I573&gt;29)+(I573&gt;59)+(I573&gt;89))*INDEX(単価!A:A,MATCH(D573,単価!B:B,0))),0)</f>
        <v>50000</v>
      </c>
      <c r="K573" s="153" t="str">
        <f>IFERROR(INDEX(単価!C:C,MATCH(D573,単価!B:B,0))&amp;IF(INDEX(単価!A:A,MATCH(D573,単価!B:B,0))=1,"（"&amp;INDEX(単価!D$2:G$2,1,1+(I573&gt;29)+(I573&gt;59)+(I573&gt;89))&amp;"）",""),D573)</f>
        <v>計画相談支援</v>
      </c>
      <c r="L573" s="2">
        <f t="shared" ca="1" si="47"/>
        <v>5825</v>
      </c>
      <c r="M573" s="14">
        <f>IF(OR(ISERROR(FIND(DBCS(検索!C$3),DBCS(B573))),検索!C$3=""),0,1)</f>
        <v>0</v>
      </c>
      <c r="N573" s="15">
        <f>IF(OR(ISERROR(FIND(DBCS(検索!D$3),DBCS(C573))),検索!D$3=""),0,1)</f>
        <v>0</v>
      </c>
      <c r="O573" s="15">
        <f>IF(OR(ISERROR(FIND(検索!E$3,D573)),検索!E$3=""),0,1)</f>
        <v>0</v>
      </c>
      <c r="P573" s="13">
        <f>IF(OR(ISERROR(FIND(検索!F$3,E573)),検索!F$3=""),0,1)</f>
        <v>0</v>
      </c>
      <c r="Q573" s="13">
        <f>IF(OR(ISERROR(FIND(検索!G$3,F573)),検索!G$3=""),0,1)</f>
        <v>0</v>
      </c>
      <c r="R573" s="13">
        <f>IF(OR(検索!J$3="00000",M573&amp;N573&amp;O573&amp;P573&amp;Q573&lt;&gt;検索!J$3),0,1)</f>
        <v>0</v>
      </c>
      <c r="S573" s="13">
        <f t="shared" si="48"/>
        <v>0</v>
      </c>
      <c r="T573" s="14">
        <f>IF(OR(ISERROR(FIND(DBCS(検索!C$5),DBCS(B573))),検索!C$5=""),0,1)</f>
        <v>0</v>
      </c>
      <c r="U573" s="15">
        <f>IF(OR(ISERROR(FIND(DBCS(検索!D$5),DBCS(C573))),検索!D$5=""),0,1)</f>
        <v>0</v>
      </c>
      <c r="V573" s="15">
        <f>IF(OR(ISERROR(FIND(検索!E$5,D573)),検索!E$5=""),0,1)</f>
        <v>0</v>
      </c>
      <c r="W573" s="15">
        <f>IF(OR(ISERROR(FIND(検索!F$5,E573)),検索!F$5=""),0,1)</f>
        <v>0</v>
      </c>
      <c r="X573" s="15">
        <f>IF(OR(ISERROR(FIND(検索!G$5,F573)),検索!G$5=""),0,1)</f>
        <v>0</v>
      </c>
      <c r="Y573" s="13">
        <f>IF(OR(検索!J$5="00000",T573&amp;U573&amp;V573&amp;W573&amp;X573&lt;&gt;検索!J$5),0,1)</f>
        <v>0</v>
      </c>
      <c r="Z573" s="16">
        <f t="shared" si="49"/>
        <v>0</v>
      </c>
      <c r="AA573" s="13">
        <f>IF(OR(ISERROR(FIND(DBCS(検索!C$7),DBCS(B573))),検索!C$7=""),0,1)</f>
        <v>0</v>
      </c>
      <c r="AB573" s="13">
        <f>IF(OR(ISERROR(FIND(DBCS(検索!D$7),DBCS(C573))),検索!D$7=""),0,1)</f>
        <v>0</v>
      </c>
      <c r="AC573" s="13">
        <f>IF(OR(ISERROR(FIND(検索!E$7,D573)),検索!E$7=""),0,1)</f>
        <v>0</v>
      </c>
      <c r="AD573" s="13">
        <f>IF(OR(ISERROR(FIND(検索!F$7,E573)),検索!F$7=""),0,1)</f>
        <v>0</v>
      </c>
      <c r="AE573" s="13">
        <f>IF(OR(ISERROR(FIND(検索!G$7,F573)),検索!G$7=""),0,1)</f>
        <v>0</v>
      </c>
      <c r="AF573" s="15">
        <f>IF(OR(検索!J$7="00000",AA573&amp;AB573&amp;AC573&amp;AD573&amp;AE573&lt;&gt;検索!J$7),0,1)</f>
        <v>0</v>
      </c>
      <c r="AG573" s="16">
        <f t="shared" si="50"/>
        <v>0</v>
      </c>
      <c r="AH573" s="13">
        <f>IF(検索!K$3=0,R573,S573)</f>
        <v>0</v>
      </c>
      <c r="AI573" s="13">
        <f>IF(検索!K$5=0,Y573,Z573)</f>
        <v>0</v>
      </c>
      <c r="AJ573" s="13">
        <f>IF(検索!K$7=0,AF573,AG573)</f>
        <v>0</v>
      </c>
      <c r="AK573" s="20">
        <f>IF(IF(検索!J$5="00000",AH573,IF(検索!K$4=0,AH573+AI573,AH573*AI573)*IF(AND(検索!K$6=1,検索!J$7&lt;&gt;"00000"),AJ573,1)+IF(AND(検索!K$6=0,検索!J$7&lt;&gt;"00000"),AJ573,0))&gt;0,MAX($AK$2:AK572)+1,0)</f>
        <v>0</v>
      </c>
    </row>
    <row r="574" spans="1:37" ht="12.6" customHeight="1" x14ac:dyDescent="0.15">
      <c r="A574" s="9">
        <v>5936</v>
      </c>
      <c r="B574" s="2" t="s">
        <v>1645</v>
      </c>
      <c r="C574" s="2" t="s">
        <v>1646</v>
      </c>
      <c r="D574" s="2" t="s">
        <v>674</v>
      </c>
      <c r="E574" s="10" t="s">
        <v>650</v>
      </c>
      <c r="F574" s="11" t="s">
        <v>1647</v>
      </c>
      <c r="G574" s="2">
        <v>573</v>
      </c>
      <c r="H574" s="153">
        <f t="shared" si="46"/>
        <v>50000</v>
      </c>
      <c r="J574" s="158">
        <f>IFERROR(INDEX(単価!D$3:G$16,MATCH(D574,単価!B$3:B$16,0),1+((I574&gt;29)+(I574&gt;59)+(I574&gt;89))*INDEX(単価!A:A,MATCH(D574,単価!B:B,0))),0)</f>
        <v>50000</v>
      </c>
      <c r="K574" s="153" t="str">
        <f>IFERROR(INDEX(単価!C:C,MATCH(D574,単価!B:B,0))&amp;IF(INDEX(単価!A:A,MATCH(D574,単価!B:B,0))=1,"（"&amp;INDEX(単価!D$2:G$2,1,1+(I574&gt;29)+(I574&gt;59)+(I574&gt;89))&amp;"）",""),D574)</f>
        <v>計画相談支援</v>
      </c>
      <c r="L574" s="2">
        <f t="shared" ca="1" si="47"/>
        <v>5833</v>
      </c>
      <c r="M574" s="14">
        <f>IF(OR(ISERROR(FIND(DBCS(検索!C$3),DBCS(B574))),検索!C$3=""),0,1)</f>
        <v>0</v>
      </c>
      <c r="N574" s="15">
        <f>IF(OR(ISERROR(FIND(DBCS(検索!D$3),DBCS(C574))),検索!D$3=""),0,1)</f>
        <v>0</v>
      </c>
      <c r="O574" s="15">
        <f>IF(OR(ISERROR(FIND(検索!E$3,D574)),検索!E$3=""),0,1)</f>
        <v>0</v>
      </c>
      <c r="P574" s="13">
        <f>IF(OR(ISERROR(FIND(検索!F$3,E574)),検索!F$3=""),0,1)</f>
        <v>0</v>
      </c>
      <c r="Q574" s="13">
        <f>IF(OR(ISERROR(FIND(検索!G$3,F574)),検索!G$3=""),0,1)</f>
        <v>0</v>
      </c>
      <c r="R574" s="13">
        <f>IF(OR(検索!J$3="00000",M574&amp;N574&amp;O574&amp;P574&amp;Q574&lt;&gt;検索!J$3),0,1)</f>
        <v>0</v>
      </c>
      <c r="S574" s="13">
        <f t="shared" si="48"/>
        <v>0</v>
      </c>
      <c r="T574" s="14">
        <f>IF(OR(ISERROR(FIND(DBCS(検索!C$5),DBCS(B574))),検索!C$5=""),0,1)</f>
        <v>0</v>
      </c>
      <c r="U574" s="15">
        <f>IF(OR(ISERROR(FIND(DBCS(検索!D$5),DBCS(C574))),検索!D$5=""),0,1)</f>
        <v>0</v>
      </c>
      <c r="V574" s="15">
        <f>IF(OR(ISERROR(FIND(検索!E$5,D574)),検索!E$5=""),0,1)</f>
        <v>0</v>
      </c>
      <c r="W574" s="15">
        <f>IF(OR(ISERROR(FIND(検索!F$5,E574)),検索!F$5=""),0,1)</f>
        <v>0</v>
      </c>
      <c r="X574" s="15">
        <f>IF(OR(ISERROR(FIND(検索!G$5,F574)),検索!G$5=""),0,1)</f>
        <v>0</v>
      </c>
      <c r="Y574" s="13">
        <f>IF(OR(検索!J$5="00000",T574&amp;U574&amp;V574&amp;W574&amp;X574&lt;&gt;検索!J$5),0,1)</f>
        <v>0</v>
      </c>
      <c r="Z574" s="16">
        <f t="shared" si="49"/>
        <v>0</v>
      </c>
      <c r="AA574" s="13">
        <f>IF(OR(ISERROR(FIND(DBCS(検索!C$7),DBCS(B574))),検索!C$7=""),0,1)</f>
        <v>0</v>
      </c>
      <c r="AB574" s="13">
        <f>IF(OR(ISERROR(FIND(DBCS(検索!D$7),DBCS(C574))),検索!D$7=""),0,1)</f>
        <v>0</v>
      </c>
      <c r="AC574" s="13">
        <f>IF(OR(ISERROR(FIND(検索!E$7,D574)),検索!E$7=""),0,1)</f>
        <v>0</v>
      </c>
      <c r="AD574" s="13">
        <f>IF(OR(ISERROR(FIND(検索!F$7,E574)),検索!F$7=""),0,1)</f>
        <v>0</v>
      </c>
      <c r="AE574" s="13">
        <f>IF(OR(ISERROR(FIND(検索!G$7,F574)),検索!G$7=""),0,1)</f>
        <v>0</v>
      </c>
      <c r="AF574" s="15">
        <f>IF(OR(検索!J$7="00000",AA574&amp;AB574&amp;AC574&amp;AD574&amp;AE574&lt;&gt;検索!J$7),0,1)</f>
        <v>0</v>
      </c>
      <c r="AG574" s="16">
        <f t="shared" si="50"/>
        <v>0</v>
      </c>
      <c r="AH574" s="13">
        <f>IF(検索!K$3=0,R574,S574)</f>
        <v>0</v>
      </c>
      <c r="AI574" s="13">
        <f>IF(検索!K$5=0,Y574,Z574)</f>
        <v>0</v>
      </c>
      <c r="AJ574" s="13">
        <f>IF(検索!K$7=0,AF574,AG574)</f>
        <v>0</v>
      </c>
      <c r="AK574" s="20">
        <f>IF(IF(検索!J$5="00000",AH574,IF(検索!K$4=0,AH574+AI574,AH574*AI574)*IF(AND(検索!K$6=1,検索!J$7&lt;&gt;"00000"),AJ574,1)+IF(AND(検索!K$6=0,検索!J$7&lt;&gt;"00000"),AJ574,0))&gt;0,MAX($AK$2:AK573)+1,0)</f>
        <v>0</v>
      </c>
    </row>
    <row r="575" spans="1:37" ht="12.6" customHeight="1" x14ac:dyDescent="0.15">
      <c r="A575" s="9">
        <v>5940</v>
      </c>
      <c r="B575" s="2" t="s">
        <v>1648</v>
      </c>
      <c r="C575" s="2" t="s">
        <v>1649</v>
      </c>
      <c r="D575" s="2" t="s">
        <v>674</v>
      </c>
      <c r="E575" s="10" t="s">
        <v>102</v>
      </c>
      <c r="F575" s="11" t="s">
        <v>1650</v>
      </c>
      <c r="G575" s="2">
        <v>574</v>
      </c>
      <c r="H575" s="153">
        <f t="shared" si="46"/>
        <v>250000</v>
      </c>
      <c r="J575" s="158">
        <f>IFERROR(INDEX(単価!D$3:G$16,MATCH(D575,単価!B$3:B$16,0),1+((I575&gt;29)+(I575&gt;59)+(I575&gt;89))*INDEX(単価!A:A,MATCH(D575,単価!B:B,0))),0)</f>
        <v>50000</v>
      </c>
      <c r="K575" s="153" t="str">
        <f>IFERROR(INDEX(単価!C:C,MATCH(D575,単価!B:B,0))&amp;IF(INDEX(単価!A:A,MATCH(D575,単価!B:B,0))=1,"（"&amp;INDEX(単価!D$2:G$2,1,1+(I575&gt;29)+(I575&gt;59)+(I575&gt;89))&amp;"）",""),D575)</f>
        <v>計画相談支援</v>
      </c>
      <c r="L575" s="2">
        <f t="shared" ca="1" si="47"/>
        <v>5847</v>
      </c>
      <c r="M575" s="14">
        <f>IF(OR(ISERROR(FIND(DBCS(検索!C$3),DBCS(B575))),検索!C$3=""),0,1)</f>
        <v>0</v>
      </c>
      <c r="N575" s="15">
        <f>IF(OR(ISERROR(FIND(DBCS(検索!D$3),DBCS(C575))),検索!D$3=""),0,1)</f>
        <v>0</v>
      </c>
      <c r="O575" s="15">
        <f>IF(OR(ISERROR(FIND(検索!E$3,D575)),検索!E$3=""),0,1)</f>
        <v>0</v>
      </c>
      <c r="P575" s="13">
        <f>IF(OR(ISERROR(FIND(検索!F$3,E575)),検索!F$3=""),0,1)</f>
        <v>0</v>
      </c>
      <c r="Q575" s="13">
        <f>IF(OR(ISERROR(FIND(検索!G$3,F575)),検索!G$3=""),0,1)</f>
        <v>0</v>
      </c>
      <c r="R575" s="13">
        <f>IF(OR(検索!J$3="00000",M575&amp;N575&amp;O575&amp;P575&amp;Q575&lt;&gt;検索!J$3),0,1)</f>
        <v>0</v>
      </c>
      <c r="S575" s="13">
        <f t="shared" si="48"/>
        <v>0</v>
      </c>
      <c r="T575" s="14">
        <f>IF(OR(ISERROR(FIND(DBCS(検索!C$5),DBCS(B575))),検索!C$5=""),0,1)</f>
        <v>0</v>
      </c>
      <c r="U575" s="15">
        <f>IF(OR(ISERROR(FIND(DBCS(検索!D$5),DBCS(C575))),検索!D$5=""),0,1)</f>
        <v>0</v>
      </c>
      <c r="V575" s="15">
        <f>IF(OR(ISERROR(FIND(検索!E$5,D575)),検索!E$5=""),0,1)</f>
        <v>0</v>
      </c>
      <c r="W575" s="15">
        <f>IF(OR(ISERROR(FIND(検索!F$5,E575)),検索!F$5=""),0,1)</f>
        <v>0</v>
      </c>
      <c r="X575" s="15">
        <f>IF(OR(ISERROR(FIND(検索!G$5,F575)),検索!G$5=""),0,1)</f>
        <v>0</v>
      </c>
      <c r="Y575" s="13">
        <f>IF(OR(検索!J$5="00000",T575&amp;U575&amp;V575&amp;W575&amp;X575&lt;&gt;検索!J$5),0,1)</f>
        <v>0</v>
      </c>
      <c r="Z575" s="16">
        <f t="shared" si="49"/>
        <v>0</v>
      </c>
      <c r="AA575" s="13">
        <f>IF(OR(ISERROR(FIND(DBCS(検索!C$7),DBCS(B575))),検索!C$7=""),0,1)</f>
        <v>0</v>
      </c>
      <c r="AB575" s="13">
        <f>IF(OR(ISERROR(FIND(DBCS(検索!D$7),DBCS(C575))),検索!D$7=""),0,1)</f>
        <v>0</v>
      </c>
      <c r="AC575" s="13">
        <f>IF(OR(ISERROR(FIND(検索!E$7,D575)),検索!E$7=""),0,1)</f>
        <v>0</v>
      </c>
      <c r="AD575" s="13">
        <f>IF(OR(ISERROR(FIND(検索!F$7,E575)),検索!F$7=""),0,1)</f>
        <v>0</v>
      </c>
      <c r="AE575" s="13">
        <f>IF(OR(ISERROR(FIND(検索!G$7,F575)),検索!G$7=""),0,1)</f>
        <v>0</v>
      </c>
      <c r="AF575" s="15">
        <f>IF(OR(検索!J$7="00000",AA575&amp;AB575&amp;AC575&amp;AD575&amp;AE575&lt;&gt;検索!J$7),0,1)</f>
        <v>0</v>
      </c>
      <c r="AG575" s="16">
        <f t="shared" si="50"/>
        <v>0</v>
      </c>
      <c r="AH575" s="13">
        <f>IF(検索!K$3=0,R575,S575)</f>
        <v>0</v>
      </c>
      <c r="AI575" s="13">
        <f>IF(検索!K$5=0,Y575,Z575)</f>
        <v>0</v>
      </c>
      <c r="AJ575" s="13">
        <f>IF(検索!K$7=0,AF575,AG575)</f>
        <v>0</v>
      </c>
      <c r="AK575" s="20">
        <f>IF(IF(検索!J$5="00000",AH575,IF(検索!K$4=0,AH575+AI575,AH575*AI575)*IF(AND(検索!K$6=1,検索!J$7&lt;&gt;"00000"),AJ575,1)+IF(AND(検索!K$6=0,検索!J$7&lt;&gt;"00000"),AJ575,0))&gt;0,MAX($AK$2:AK574)+1,0)</f>
        <v>0</v>
      </c>
    </row>
    <row r="576" spans="1:37" ht="12.6" customHeight="1" x14ac:dyDescent="0.15">
      <c r="A576" s="9">
        <v>5958</v>
      </c>
      <c r="B576" s="2" t="s">
        <v>910</v>
      </c>
      <c r="C576" s="2" t="s">
        <v>1651</v>
      </c>
      <c r="D576" s="2" t="s">
        <v>674</v>
      </c>
      <c r="E576" s="10" t="s">
        <v>165</v>
      </c>
      <c r="F576" s="11" t="s">
        <v>912</v>
      </c>
      <c r="G576" s="2">
        <v>575</v>
      </c>
      <c r="H576" s="153">
        <f t="shared" si="46"/>
        <v>100000</v>
      </c>
      <c r="J576" s="158">
        <f>IFERROR(INDEX(単価!D$3:G$16,MATCH(D576,単価!B$3:B$16,0),1+((I576&gt;29)+(I576&gt;59)+(I576&gt;89))*INDEX(単価!A:A,MATCH(D576,単価!B:B,0))),0)</f>
        <v>50000</v>
      </c>
      <c r="K576" s="153" t="str">
        <f>IFERROR(INDEX(単価!C:C,MATCH(D576,単価!B:B,0))&amp;IF(INDEX(単価!A:A,MATCH(D576,単価!B:B,0))=1,"（"&amp;INDEX(単価!D$2:G$2,1,1+(I576&gt;29)+(I576&gt;59)+(I576&gt;89))&amp;"）",""),D576)</f>
        <v>計画相談支援</v>
      </c>
      <c r="L576" s="2">
        <f t="shared" ca="1" si="47"/>
        <v>5854</v>
      </c>
      <c r="M576" s="14">
        <f>IF(OR(ISERROR(FIND(DBCS(検索!C$3),DBCS(B576))),検索!C$3=""),0,1)</f>
        <v>0</v>
      </c>
      <c r="N576" s="15">
        <f>IF(OR(ISERROR(FIND(DBCS(検索!D$3),DBCS(C576))),検索!D$3=""),0,1)</f>
        <v>0</v>
      </c>
      <c r="O576" s="15">
        <f>IF(OR(ISERROR(FIND(検索!E$3,D576)),検索!E$3=""),0,1)</f>
        <v>0</v>
      </c>
      <c r="P576" s="13">
        <f>IF(OR(ISERROR(FIND(検索!F$3,E576)),検索!F$3=""),0,1)</f>
        <v>0</v>
      </c>
      <c r="Q576" s="13">
        <f>IF(OR(ISERROR(FIND(検索!G$3,F576)),検索!G$3=""),0,1)</f>
        <v>0</v>
      </c>
      <c r="R576" s="13">
        <f>IF(OR(検索!J$3="00000",M576&amp;N576&amp;O576&amp;P576&amp;Q576&lt;&gt;検索!J$3),0,1)</f>
        <v>0</v>
      </c>
      <c r="S576" s="13">
        <f t="shared" si="48"/>
        <v>0</v>
      </c>
      <c r="T576" s="14">
        <f>IF(OR(ISERROR(FIND(DBCS(検索!C$5),DBCS(B576))),検索!C$5=""),0,1)</f>
        <v>0</v>
      </c>
      <c r="U576" s="15">
        <f>IF(OR(ISERROR(FIND(DBCS(検索!D$5),DBCS(C576))),検索!D$5=""),0,1)</f>
        <v>0</v>
      </c>
      <c r="V576" s="15">
        <f>IF(OR(ISERROR(FIND(検索!E$5,D576)),検索!E$5=""),0,1)</f>
        <v>0</v>
      </c>
      <c r="W576" s="15">
        <f>IF(OR(ISERROR(FIND(検索!F$5,E576)),検索!F$5=""),0,1)</f>
        <v>0</v>
      </c>
      <c r="X576" s="15">
        <f>IF(OR(ISERROR(FIND(検索!G$5,F576)),検索!G$5=""),0,1)</f>
        <v>0</v>
      </c>
      <c r="Y576" s="13">
        <f>IF(OR(検索!J$5="00000",T576&amp;U576&amp;V576&amp;W576&amp;X576&lt;&gt;検索!J$5),0,1)</f>
        <v>0</v>
      </c>
      <c r="Z576" s="16">
        <f t="shared" si="49"/>
        <v>0</v>
      </c>
      <c r="AA576" s="13">
        <f>IF(OR(ISERROR(FIND(DBCS(検索!C$7),DBCS(B576))),検索!C$7=""),0,1)</f>
        <v>0</v>
      </c>
      <c r="AB576" s="13">
        <f>IF(OR(ISERROR(FIND(DBCS(検索!D$7),DBCS(C576))),検索!D$7=""),0,1)</f>
        <v>0</v>
      </c>
      <c r="AC576" s="13">
        <f>IF(OR(ISERROR(FIND(検索!E$7,D576)),検索!E$7=""),0,1)</f>
        <v>0</v>
      </c>
      <c r="AD576" s="13">
        <f>IF(OR(ISERROR(FIND(検索!F$7,E576)),検索!F$7=""),0,1)</f>
        <v>0</v>
      </c>
      <c r="AE576" s="13">
        <f>IF(OR(ISERROR(FIND(検索!G$7,F576)),検索!G$7=""),0,1)</f>
        <v>0</v>
      </c>
      <c r="AF576" s="15">
        <f>IF(OR(検索!J$7="00000",AA576&amp;AB576&amp;AC576&amp;AD576&amp;AE576&lt;&gt;検索!J$7),0,1)</f>
        <v>0</v>
      </c>
      <c r="AG576" s="16">
        <f t="shared" si="50"/>
        <v>0</v>
      </c>
      <c r="AH576" s="13">
        <f>IF(検索!K$3=0,R576,S576)</f>
        <v>0</v>
      </c>
      <c r="AI576" s="13">
        <f>IF(検索!K$5=0,Y576,Z576)</f>
        <v>0</v>
      </c>
      <c r="AJ576" s="13">
        <f>IF(検索!K$7=0,AF576,AG576)</f>
        <v>0</v>
      </c>
      <c r="AK576" s="20">
        <f>IF(IF(検索!J$5="00000",AH576,IF(検索!K$4=0,AH576+AI576,AH576*AI576)*IF(AND(検索!K$6=1,検索!J$7&lt;&gt;"00000"),AJ576,1)+IF(AND(検索!K$6=0,検索!J$7&lt;&gt;"00000"),AJ576,0))&gt;0,MAX($AK$2:AK575)+1,0)</f>
        <v>0</v>
      </c>
    </row>
    <row r="577" spans="1:37" ht="12.6" customHeight="1" x14ac:dyDescent="0.15">
      <c r="A577" s="9">
        <v>5963</v>
      </c>
      <c r="B577" s="2" t="s">
        <v>1652</v>
      </c>
      <c r="C577" s="2" t="s">
        <v>1653</v>
      </c>
      <c r="D577" s="2" t="s">
        <v>674</v>
      </c>
      <c r="E577" s="10" t="s">
        <v>83</v>
      </c>
      <c r="F577" s="11" t="s">
        <v>1654</v>
      </c>
      <c r="G577" s="2">
        <v>576</v>
      </c>
      <c r="H577" s="153">
        <f t="shared" si="46"/>
        <v>50000</v>
      </c>
      <c r="J577" s="158">
        <f>IFERROR(INDEX(単価!D$3:G$16,MATCH(D577,単価!B$3:B$16,0),1+((I577&gt;29)+(I577&gt;59)+(I577&gt;89))*INDEX(単価!A:A,MATCH(D577,単価!B:B,0))),0)</f>
        <v>50000</v>
      </c>
      <c r="K577" s="153" t="str">
        <f>IFERROR(INDEX(単価!C:C,MATCH(D577,単価!B:B,0))&amp;IF(INDEX(単価!A:A,MATCH(D577,単価!B:B,0))=1,"（"&amp;INDEX(単価!D$2:G$2,1,1+(I577&gt;29)+(I577&gt;59)+(I577&gt;89))&amp;"）",""),D577)</f>
        <v>計画相談支援</v>
      </c>
      <c r="L577" s="2">
        <f t="shared" ca="1" si="47"/>
        <v>5867</v>
      </c>
      <c r="M577" s="14">
        <f>IF(OR(ISERROR(FIND(DBCS(検索!C$3),DBCS(B577))),検索!C$3=""),0,1)</f>
        <v>0</v>
      </c>
      <c r="N577" s="15">
        <f>IF(OR(ISERROR(FIND(DBCS(検索!D$3),DBCS(C577))),検索!D$3=""),0,1)</f>
        <v>0</v>
      </c>
      <c r="O577" s="15">
        <f>IF(OR(ISERROR(FIND(検索!E$3,D577)),検索!E$3=""),0,1)</f>
        <v>0</v>
      </c>
      <c r="P577" s="13">
        <f>IF(OR(ISERROR(FIND(検索!F$3,E577)),検索!F$3=""),0,1)</f>
        <v>0</v>
      </c>
      <c r="Q577" s="13">
        <f>IF(OR(ISERROR(FIND(検索!G$3,F577)),検索!G$3=""),0,1)</f>
        <v>0</v>
      </c>
      <c r="R577" s="13">
        <f>IF(OR(検索!J$3="00000",M577&amp;N577&amp;O577&amp;P577&amp;Q577&lt;&gt;検索!J$3),0,1)</f>
        <v>0</v>
      </c>
      <c r="S577" s="13">
        <f t="shared" si="48"/>
        <v>0</v>
      </c>
      <c r="T577" s="14">
        <f>IF(OR(ISERROR(FIND(DBCS(検索!C$5),DBCS(B577))),検索!C$5=""),0,1)</f>
        <v>0</v>
      </c>
      <c r="U577" s="15">
        <f>IF(OR(ISERROR(FIND(DBCS(検索!D$5),DBCS(C577))),検索!D$5=""),0,1)</f>
        <v>0</v>
      </c>
      <c r="V577" s="15">
        <f>IF(OR(ISERROR(FIND(検索!E$5,D577)),検索!E$5=""),0,1)</f>
        <v>0</v>
      </c>
      <c r="W577" s="15">
        <f>IF(OR(ISERROR(FIND(検索!F$5,E577)),検索!F$5=""),0,1)</f>
        <v>0</v>
      </c>
      <c r="X577" s="15">
        <f>IF(OR(ISERROR(FIND(検索!G$5,F577)),検索!G$5=""),0,1)</f>
        <v>0</v>
      </c>
      <c r="Y577" s="13">
        <f>IF(OR(検索!J$5="00000",T577&amp;U577&amp;V577&amp;W577&amp;X577&lt;&gt;検索!J$5),0,1)</f>
        <v>0</v>
      </c>
      <c r="Z577" s="16">
        <f t="shared" si="49"/>
        <v>0</v>
      </c>
      <c r="AA577" s="13">
        <f>IF(OR(ISERROR(FIND(DBCS(検索!C$7),DBCS(B577))),検索!C$7=""),0,1)</f>
        <v>0</v>
      </c>
      <c r="AB577" s="13">
        <f>IF(OR(ISERROR(FIND(DBCS(検索!D$7),DBCS(C577))),検索!D$7=""),0,1)</f>
        <v>0</v>
      </c>
      <c r="AC577" s="13">
        <f>IF(OR(ISERROR(FIND(検索!E$7,D577)),検索!E$7=""),0,1)</f>
        <v>0</v>
      </c>
      <c r="AD577" s="13">
        <f>IF(OR(ISERROR(FIND(検索!F$7,E577)),検索!F$7=""),0,1)</f>
        <v>0</v>
      </c>
      <c r="AE577" s="13">
        <f>IF(OR(ISERROR(FIND(検索!G$7,F577)),検索!G$7=""),0,1)</f>
        <v>0</v>
      </c>
      <c r="AF577" s="15">
        <f>IF(OR(検索!J$7="00000",AA577&amp;AB577&amp;AC577&amp;AD577&amp;AE577&lt;&gt;検索!J$7),0,1)</f>
        <v>0</v>
      </c>
      <c r="AG577" s="16">
        <f t="shared" si="50"/>
        <v>0</v>
      </c>
      <c r="AH577" s="13">
        <f>IF(検索!K$3=0,R577,S577)</f>
        <v>0</v>
      </c>
      <c r="AI577" s="13">
        <f>IF(検索!K$5=0,Y577,Z577)</f>
        <v>0</v>
      </c>
      <c r="AJ577" s="13">
        <f>IF(検索!K$7=0,AF577,AG577)</f>
        <v>0</v>
      </c>
      <c r="AK577" s="20">
        <f>IF(IF(検索!J$5="00000",AH577,IF(検索!K$4=0,AH577+AI577,AH577*AI577)*IF(AND(検索!K$6=1,検索!J$7&lt;&gt;"00000"),AJ577,1)+IF(AND(検索!K$6=0,検索!J$7&lt;&gt;"00000"),AJ577,0))&gt;0,MAX($AK$2:AK576)+1,0)</f>
        <v>0</v>
      </c>
    </row>
    <row r="578" spans="1:37" ht="12.6" customHeight="1" x14ac:dyDescent="0.15">
      <c r="A578" s="9">
        <v>5978</v>
      </c>
      <c r="B578" s="2" t="s">
        <v>1655</v>
      </c>
      <c r="C578" s="2" t="s">
        <v>1656</v>
      </c>
      <c r="D578" s="2" t="s">
        <v>674</v>
      </c>
      <c r="E578" s="10" t="s">
        <v>90</v>
      </c>
      <c r="F578" s="11" t="s">
        <v>1657</v>
      </c>
      <c r="G578" s="2">
        <v>577</v>
      </c>
      <c r="H578" s="153">
        <f t="shared" ref="H578:H641" si="51">SUMIF(B$2:B$1177,B578,J$2:J$1177)</f>
        <v>50000</v>
      </c>
      <c r="J578" s="158">
        <f>IFERROR(INDEX(単価!D$3:G$16,MATCH(D578,単価!B$3:B$16,0),1+((I578&gt;29)+(I578&gt;59)+(I578&gt;89))*INDEX(単価!A:A,MATCH(D578,単価!B:B,0))),0)</f>
        <v>50000</v>
      </c>
      <c r="K578" s="153" t="str">
        <f>IFERROR(INDEX(単価!C:C,MATCH(D578,単価!B:B,0))&amp;IF(INDEX(単価!A:A,MATCH(D578,単価!B:B,0))=1,"（"&amp;INDEX(単価!D$2:G$2,1,1+(I578&gt;29)+(I578&gt;59)+(I578&gt;89))&amp;"）",""),D578)</f>
        <v>計画相談支援</v>
      </c>
      <c r="L578" s="2">
        <f t="shared" ca="1" si="47"/>
        <v>5874</v>
      </c>
      <c r="M578" s="14">
        <f>IF(OR(ISERROR(FIND(DBCS(検索!C$3),DBCS(B578))),検索!C$3=""),0,1)</f>
        <v>0</v>
      </c>
      <c r="N578" s="15">
        <f>IF(OR(ISERROR(FIND(DBCS(検索!D$3),DBCS(C578))),検索!D$3=""),0,1)</f>
        <v>0</v>
      </c>
      <c r="O578" s="15">
        <f>IF(OR(ISERROR(FIND(検索!E$3,D578)),検索!E$3=""),0,1)</f>
        <v>0</v>
      </c>
      <c r="P578" s="13">
        <f>IF(OR(ISERROR(FIND(検索!F$3,E578)),検索!F$3=""),0,1)</f>
        <v>0</v>
      </c>
      <c r="Q578" s="13">
        <f>IF(OR(ISERROR(FIND(検索!G$3,F578)),検索!G$3=""),0,1)</f>
        <v>0</v>
      </c>
      <c r="R578" s="13">
        <f>IF(OR(検索!J$3="00000",M578&amp;N578&amp;O578&amp;P578&amp;Q578&lt;&gt;検索!J$3),0,1)</f>
        <v>0</v>
      </c>
      <c r="S578" s="13">
        <f t="shared" si="48"/>
        <v>0</v>
      </c>
      <c r="T578" s="14">
        <f>IF(OR(ISERROR(FIND(DBCS(検索!C$5),DBCS(B578))),検索!C$5=""),0,1)</f>
        <v>0</v>
      </c>
      <c r="U578" s="15">
        <f>IF(OR(ISERROR(FIND(DBCS(検索!D$5),DBCS(C578))),検索!D$5=""),0,1)</f>
        <v>0</v>
      </c>
      <c r="V578" s="15">
        <f>IF(OR(ISERROR(FIND(検索!E$5,D578)),検索!E$5=""),0,1)</f>
        <v>0</v>
      </c>
      <c r="W578" s="15">
        <f>IF(OR(ISERROR(FIND(検索!F$5,E578)),検索!F$5=""),0,1)</f>
        <v>0</v>
      </c>
      <c r="X578" s="15">
        <f>IF(OR(ISERROR(FIND(検索!G$5,F578)),検索!G$5=""),0,1)</f>
        <v>0</v>
      </c>
      <c r="Y578" s="13">
        <f>IF(OR(検索!J$5="00000",T578&amp;U578&amp;V578&amp;W578&amp;X578&lt;&gt;検索!J$5),0,1)</f>
        <v>0</v>
      </c>
      <c r="Z578" s="16">
        <f t="shared" si="49"/>
        <v>0</v>
      </c>
      <c r="AA578" s="13">
        <f>IF(OR(ISERROR(FIND(DBCS(検索!C$7),DBCS(B578))),検索!C$7=""),0,1)</f>
        <v>0</v>
      </c>
      <c r="AB578" s="13">
        <f>IF(OR(ISERROR(FIND(DBCS(検索!D$7),DBCS(C578))),検索!D$7=""),0,1)</f>
        <v>0</v>
      </c>
      <c r="AC578" s="13">
        <f>IF(OR(ISERROR(FIND(検索!E$7,D578)),検索!E$7=""),0,1)</f>
        <v>0</v>
      </c>
      <c r="AD578" s="13">
        <f>IF(OR(ISERROR(FIND(検索!F$7,E578)),検索!F$7=""),0,1)</f>
        <v>0</v>
      </c>
      <c r="AE578" s="13">
        <f>IF(OR(ISERROR(FIND(検索!G$7,F578)),検索!G$7=""),0,1)</f>
        <v>0</v>
      </c>
      <c r="AF578" s="15">
        <f>IF(OR(検索!J$7="00000",AA578&amp;AB578&amp;AC578&amp;AD578&amp;AE578&lt;&gt;検索!J$7),0,1)</f>
        <v>0</v>
      </c>
      <c r="AG578" s="16">
        <f t="shared" si="50"/>
        <v>0</v>
      </c>
      <c r="AH578" s="13">
        <f>IF(検索!K$3=0,R578,S578)</f>
        <v>0</v>
      </c>
      <c r="AI578" s="13">
        <f>IF(検索!K$5=0,Y578,Z578)</f>
        <v>0</v>
      </c>
      <c r="AJ578" s="13">
        <f>IF(検索!K$7=0,AF578,AG578)</f>
        <v>0</v>
      </c>
      <c r="AK578" s="20">
        <f>IF(IF(検索!J$5="00000",AH578,IF(検索!K$4=0,AH578+AI578,AH578*AI578)*IF(AND(検索!K$6=1,検索!J$7&lt;&gt;"00000"),AJ578,1)+IF(AND(検索!K$6=0,検索!J$7&lt;&gt;"00000"),AJ578,0))&gt;0,MAX($AK$2:AK577)+1,0)</f>
        <v>0</v>
      </c>
    </row>
    <row r="579" spans="1:37" ht="12.6" customHeight="1" x14ac:dyDescent="0.15">
      <c r="A579" s="9">
        <v>5984</v>
      </c>
      <c r="B579" s="2" t="s">
        <v>1416</v>
      </c>
      <c r="C579" s="2" t="s">
        <v>1658</v>
      </c>
      <c r="D579" s="2" t="s">
        <v>674</v>
      </c>
      <c r="E579" s="10" t="s">
        <v>61</v>
      </c>
      <c r="F579" s="11" t="s">
        <v>1659</v>
      </c>
      <c r="G579" s="2">
        <v>578</v>
      </c>
      <c r="H579" s="153">
        <f t="shared" si="51"/>
        <v>800000</v>
      </c>
      <c r="J579" s="158">
        <f>IFERROR(INDEX(単価!D$3:G$16,MATCH(D579,単価!B$3:B$16,0),1+((I579&gt;29)+(I579&gt;59)+(I579&gt;89))*INDEX(単価!A:A,MATCH(D579,単価!B:B,0))),0)</f>
        <v>50000</v>
      </c>
      <c r="K579" s="153" t="str">
        <f>IFERROR(INDEX(単価!C:C,MATCH(D579,単価!B:B,0))&amp;IF(INDEX(単価!A:A,MATCH(D579,単価!B:B,0))=1,"（"&amp;INDEX(単価!D$2:G$2,1,1+(I579&gt;29)+(I579&gt;59)+(I579&gt;89))&amp;"）",""),D579)</f>
        <v>計画相談支援</v>
      </c>
      <c r="L579" s="2">
        <f t="shared" ref="L579:L642" ca="1" si="52">(G579+10)*10+INT(RAND()*10)</f>
        <v>5887</v>
      </c>
      <c r="M579" s="14">
        <f>IF(OR(ISERROR(FIND(DBCS(検索!C$3),DBCS(B579))),検索!C$3=""),0,1)</f>
        <v>0</v>
      </c>
      <c r="N579" s="15">
        <f>IF(OR(ISERROR(FIND(DBCS(検索!D$3),DBCS(C579))),検索!D$3=""),0,1)</f>
        <v>0</v>
      </c>
      <c r="O579" s="15">
        <f>IF(OR(ISERROR(FIND(検索!E$3,D579)),検索!E$3=""),0,1)</f>
        <v>0</v>
      </c>
      <c r="P579" s="13">
        <f>IF(OR(ISERROR(FIND(検索!F$3,E579)),検索!F$3=""),0,1)</f>
        <v>0</v>
      </c>
      <c r="Q579" s="13">
        <f>IF(OR(ISERROR(FIND(検索!G$3,F579)),検索!G$3=""),0,1)</f>
        <v>0</v>
      </c>
      <c r="R579" s="13">
        <f>IF(OR(検索!J$3="00000",M579&amp;N579&amp;O579&amp;P579&amp;Q579&lt;&gt;検索!J$3),0,1)</f>
        <v>0</v>
      </c>
      <c r="S579" s="13">
        <f t="shared" si="48"/>
        <v>0</v>
      </c>
      <c r="T579" s="14">
        <f>IF(OR(ISERROR(FIND(DBCS(検索!C$5),DBCS(B579))),検索!C$5=""),0,1)</f>
        <v>0</v>
      </c>
      <c r="U579" s="15">
        <f>IF(OR(ISERROR(FIND(DBCS(検索!D$5),DBCS(C579))),検索!D$5=""),0,1)</f>
        <v>0</v>
      </c>
      <c r="V579" s="15">
        <f>IF(OR(ISERROR(FIND(検索!E$5,D579)),検索!E$5=""),0,1)</f>
        <v>0</v>
      </c>
      <c r="W579" s="15">
        <f>IF(OR(ISERROR(FIND(検索!F$5,E579)),検索!F$5=""),0,1)</f>
        <v>0</v>
      </c>
      <c r="X579" s="15">
        <f>IF(OR(ISERROR(FIND(検索!G$5,F579)),検索!G$5=""),0,1)</f>
        <v>0</v>
      </c>
      <c r="Y579" s="13">
        <f>IF(OR(検索!J$5="00000",T579&amp;U579&amp;V579&amp;W579&amp;X579&lt;&gt;検索!J$5),0,1)</f>
        <v>0</v>
      </c>
      <c r="Z579" s="16">
        <f t="shared" si="49"/>
        <v>0</v>
      </c>
      <c r="AA579" s="13">
        <f>IF(OR(ISERROR(FIND(DBCS(検索!C$7),DBCS(B579))),検索!C$7=""),0,1)</f>
        <v>0</v>
      </c>
      <c r="AB579" s="13">
        <f>IF(OR(ISERROR(FIND(DBCS(検索!D$7),DBCS(C579))),検索!D$7=""),0,1)</f>
        <v>0</v>
      </c>
      <c r="AC579" s="13">
        <f>IF(OR(ISERROR(FIND(検索!E$7,D579)),検索!E$7=""),0,1)</f>
        <v>0</v>
      </c>
      <c r="AD579" s="13">
        <f>IF(OR(ISERROR(FIND(検索!F$7,E579)),検索!F$7=""),0,1)</f>
        <v>0</v>
      </c>
      <c r="AE579" s="13">
        <f>IF(OR(ISERROR(FIND(検索!G$7,F579)),検索!G$7=""),0,1)</f>
        <v>0</v>
      </c>
      <c r="AF579" s="15">
        <f>IF(OR(検索!J$7="00000",AA579&amp;AB579&amp;AC579&amp;AD579&amp;AE579&lt;&gt;検索!J$7),0,1)</f>
        <v>0</v>
      </c>
      <c r="AG579" s="16">
        <f t="shared" si="50"/>
        <v>0</v>
      </c>
      <c r="AH579" s="13">
        <f>IF(検索!K$3=0,R579,S579)</f>
        <v>0</v>
      </c>
      <c r="AI579" s="13">
        <f>IF(検索!K$5=0,Y579,Z579)</f>
        <v>0</v>
      </c>
      <c r="AJ579" s="13">
        <f>IF(検索!K$7=0,AF579,AG579)</f>
        <v>0</v>
      </c>
      <c r="AK579" s="20">
        <f>IF(IF(検索!J$5="00000",AH579,IF(検索!K$4=0,AH579+AI579,AH579*AI579)*IF(AND(検索!K$6=1,検索!J$7&lt;&gt;"00000"),AJ579,1)+IF(AND(検索!K$6=0,検索!J$7&lt;&gt;"00000"),AJ579,0))&gt;0,MAX($AK$2:AK578)+1,0)</f>
        <v>0</v>
      </c>
    </row>
    <row r="580" spans="1:37" ht="12.6" customHeight="1" x14ac:dyDescent="0.15">
      <c r="A580" s="9">
        <v>5995</v>
      </c>
      <c r="B580" s="2" t="s">
        <v>1177</v>
      </c>
      <c r="C580" s="2" t="s">
        <v>1660</v>
      </c>
      <c r="D580" s="2" t="s">
        <v>674</v>
      </c>
      <c r="E580" s="10" t="s">
        <v>61</v>
      </c>
      <c r="F580" s="11" t="s">
        <v>1178</v>
      </c>
      <c r="G580" s="2">
        <v>579</v>
      </c>
      <c r="H580" s="153">
        <f t="shared" si="51"/>
        <v>100000</v>
      </c>
      <c r="J580" s="158">
        <f>IFERROR(INDEX(単価!D$3:G$16,MATCH(D580,単価!B$3:B$16,0),1+((I580&gt;29)+(I580&gt;59)+(I580&gt;89))*INDEX(単価!A:A,MATCH(D580,単価!B:B,0))),0)</f>
        <v>50000</v>
      </c>
      <c r="K580" s="153" t="str">
        <f>IFERROR(INDEX(単価!C:C,MATCH(D580,単価!B:B,0))&amp;IF(INDEX(単価!A:A,MATCH(D580,単価!B:B,0))=1,"（"&amp;INDEX(単価!D$2:G$2,1,1+(I580&gt;29)+(I580&gt;59)+(I580&gt;89))&amp;"）",""),D580)</f>
        <v>計画相談支援</v>
      </c>
      <c r="L580" s="2">
        <f t="shared" ca="1" si="52"/>
        <v>5894</v>
      </c>
      <c r="M580" s="14">
        <f>IF(OR(ISERROR(FIND(DBCS(検索!C$3),DBCS(B580))),検索!C$3=""),0,1)</f>
        <v>0</v>
      </c>
      <c r="N580" s="15">
        <f>IF(OR(ISERROR(FIND(DBCS(検索!D$3),DBCS(C580))),検索!D$3=""),0,1)</f>
        <v>0</v>
      </c>
      <c r="O580" s="15">
        <f>IF(OR(ISERROR(FIND(検索!E$3,D580)),検索!E$3=""),0,1)</f>
        <v>0</v>
      </c>
      <c r="P580" s="13">
        <f>IF(OR(ISERROR(FIND(検索!F$3,E580)),検索!F$3=""),0,1)</f>
        <v>0</v>
      </c>
      <c r="Q580" s="13">
        <f>IF(OR(ISERROR(FIND(検索!G$3,F580)),検索!G$3=""),0,1)</f>
        <v>0</v>
      </c>
      <c r="R580" s="13">
        <f>IF(OR(検索!J$3="00000",M580&amp;N580&amp;O580&amp;P580&amp;Q580&lt;&gt;検索!J$3),0,1)</f>
        <v>0</v>
      </c>
      <c r="S580" s="13">
        <f t="shared" si="48"/>
        <v>0</v>
      </c>
      <c r="T580" s="14">
        <f>IF(OR(ISERROR(FIND(DBCS(検索!C$5),DBCS(B580))),検索!C$5=""),0,1)</f>
        <v>0</v>
      </c>
      <c r="U580" s="15">
        <f>IF(OR(ISERROR(FIND(DBCS(検索!D$5),DBCS(C580))),検索!D$5=""),0,1)</f>
        <v>0</v>
      </c>
      <c r="V580" s="15">
        <f>IF(OR(ISERROR(FIND(検索!E$5,D580)),検索!E$5=""),0,1)</f>
        <v>0</v>
      </c>
      <c r="W580" s="15">
        <f>IF(OR(ISERROR(FIND(検索!F$5,E580)),検索!F$5=""),0,1)</f>
        <v>0</v>
      </c>
      <c r="X580" s="15">
        <f>IF(OR(ISERROR(FIND(検索!G$5,F580)),検索!G$5=""),0,1)</f>
        <v>0</v>
      </c>
      <c r="Y580" s="13">
        <f>IF(OR(検索!J$5="00000",T580&amp;U580&amp;V580&amp;W580&amp;X580&lt;&gt;検索!J$5),0,1)</f>
        <v>0</v>
      </c>
      <c r="Z580" s="16">
        <f t="shared" si="49"/>
        <v>0</v>
      </c>
      <c r="AA580" s="13">
        <f>IF(OR(ISERROR(FIND(DBCS(検索!C$7),DBCS(B580))),検索!C$7=""),0,1)</f>
        <v>0</v>
      </c>
      <c r="AB580" s="13">
        <f>IF(OR(ISERROR(FIND(DBCS(検索!D$7),DBCS(C580))),検索!D$7=""),0,1)</f>
        <v>0</v>
      </c>
      <c r="AC580" s="13">
        <f>IF(OR(ISERROR(FIND(検索!E$7,D580)),検索!E$7=""),0,1)</f>
        <v>0</v>
      </c>
      <c r="AD580" s="13">
        <f>IF(OR(ISERROR(FIND(検索!F$7,E580)),検索!F$7=""),0,1)</f>
        <v>0</v>
      </c>
      <c r="AE580" s="13">
        <f>IF(OR(ISERROR(FIND(検索!G$7,F580)),検索!G$7=""),0,1)</f>
        <v>0</v>
      </c>
      <c r="AF580" s="15">
        <f>IF(OR(検索!J$7="00000",AA580&amp;AB580&amp;AC580&amp;AD580&amp;AE580&lt;&gt;検索!J$7),0,1)</f>
        <v>0</v>
      </c>
      <c r="AG580" s="16">
        <f t="shared" si="50"/>
        <v>0</v>
      </c>
      <c r="AH580" s="13">
        <f>IF(検索!K$3=0,R580,S580)</f>
        <v>0</v>
      </c>
      <c r="AI580" s="13">
        <f>IF(検索!K$5=0,Y580,Z580)</f>
        <v>0</v>
      </c>
      <c r="AJ580" s="13">
        <f>IF(検索!K$7=0,AF580,AG580)</f>
        <v>0</v>
      </c>
      <c r="AK580" s="20">
        <f>IF(IF(検索!J$5="00000",AH580,IF(検索!K$4=0,AH580+AI580,AH580*AI580)*IF(AND(検索!K$6=1,検索!J$7&lt;&gt;"00000"),AJ580,1)+IF(AND(検索!K$6=0,検索!J$7&lt;&gt;"00000"),AJ580,0))&gt;0,MAX($AK$2:AK579)+1,0)</f>
        <v>0</v>
      </c>
    </row>
    <row r="581" spans="1:37" ht="12.6" customHeight="1" x14ac:dyDescent="0.15">
      <c r="A581" s="9">
        <v>6005</v>
      </c>
      <c r="B581" s="2" t="s">
        <v>928</v>
      </c>
      <c r="C581" s="2" t="s">
        <v>1661</v>
      </c>
      <c r="D581" s="2" t="s">
        <v>674</v>
      </c>
      <c r="E581" s="10" t="s">
        <v>49</v>
      </c>
      <c r="F581" s="11" t="s">
        <v>1662</v>
      </c>
      <c r="G581" s="2">
        <v>580</v>
      </c>
      <c r="H581" s="153">
        <f t="shared" si="51"/>
        <v>800000</v>
      </c>
      <c r="J581" s="158">
        <f>IFERROR(INDEX(単価!D$3:G$16,MATCH(D581,単価!B$3:B$16,0),1+((I581&gt;29)+(I581&gt;59)+(I581&gt;89))*INDEX(単価!A:A,MATCH(D581,単価!B:B,0))),0)</f>
        <v>50000</v>
      </c>
      <c r="K581" s="153" t="str">
        <f>IFERROR(INDEX(単価!C:C,MATCH(D581,単価!B:B,0))&amp;IF(INDEX(単価!A:A,MATCH(D581,単価!B:B,0))=1,"（"&amp;INDEX(単価!D$2:G$2,1,1+(I581&gt;29)+(I581&gt;59)+(I581&gt;89))&amp;"）",""),D581)</f>
        <v>計画相談支援</v>
      </c>
      <c r="L581" s="2">
        <f t="shared" ca="1" si="52"/>
        <v>5902</v>
      </c>
      <c r="M581" s="14">
        <f>IF(OR(ISERROR(FIND(DBCS(検索!C$3),DBCS(B581))),検索!C$3=""),0,1)</f>
        <v>0</v>
      </c>
      <c r="N581" s="15">
        <f>IF(OR(ISERROR(FIND(DBCS(検索!D$3),DBCS(C581))),検索!D$3=""),0,1)</f>
        <v>0</v>
      </c>
      <c r="O581" s="15">
        <f>IF(OR(ISERROR(FIND(検索!E$3,D581)),検索!E$3=""),0,1)</f>
        <v>0</v>
      </c>
      <c r="P581" s="13">
        <f>IF(OR(ISERROR(FIND(検索!F$3,E581)),検索!F$3=""),0,1)</f>
        <v>0</v>
      </c>
      <c r="Q581" s="13">
        <f>IF(OR(ISERROR(FIND(検索!G$3,F581)),検索!G$3=""),0,1)</f>
        <v>0</v>
      </c>
      <c r="R581" s="13">
        <f>IF(OR(検索!J$3="00000",M581&amp;N581&amp;O581&amp;P581&amp;Q581&lt;&gt;検索!J$3),0,1)</f>
        <v>0</v>
      </c>
      <c r="S581" s="13">
        <f t="shared" si="48"/>
        <v>0</v>
      </c>
      <c r="T581" s="14">
        <f>IF(OR(ISERROR(FIND(DBCS(検索!C$5),DBCS(B581))),検索!C$5=""),0,1)</f>
        <v>0</v>
      </c>
      <c r="U581" s="15">
        <f>IF(OR(ISERROR(FIND(DBCS(検索!D$5),DBCS(C581))),検索!D$5=""),0,1)</f>
        <v>0</v>
      </c>
      <c r="V581" s="15">
        <f>IF(OR(ISERROR(FIND(検索!E$5,D581)),検索!E$5=""),0,1)</f>
        <v>0</v>
      </c>
      <c r="W581" s="15">
        <f>IF(OR(ISERROR(FIND(検索!F$5,E581)),検索!F$5=""),0,1)</f>
        <v>0</v>
      </c>
      <c r="X581" s="15">
        <f>IF(OR(ISERROR(FIND(検索!G$5,F581)),検索!G$5=""),0,1)</f>
        <v>0</v>
      </c>
      <c r="Y581" s="13">
        <f>IF(OR(検索!J$5="00000",T581&amp;U581&amp;V581&amp;W581&amp;X581&lt;&gt;検索!J$5),0,1)</f>
        <v>0</v>
      </c>
      <c r="Z581" s="16">
        <f t="shared" si="49"/>
        <v>0</v>
      </c>
      <c r="AA581" s="13">
        <f>IF(OR(ISERROR(FIND(DBCS(検索!C$7),DBCS(B581))),検索!C$7=""),0,1)</f>
        <v>0</v>
      </c>
      <c r="AB581" s="13">
        <f>IF(OR(ISERROR(FIND(DBCS(検索!D$7),DBCS(C581))),検索!D$7=""),0,1)</f>
        <v>0</v>
      </c>
      <c r="AC581" s="13">
        <f>IF(OR(ISERROR(FIND(検索!E$7,D581)),検索!E$7=""),0,1)</f>
        <v>0</v>
      </c>
      <c r="AD581" s="13">
        <f>IF(OR(ISERROR(FIND(検索!F$7,E581)),検索!F$7=""),0,1)</f>
        <v>0</v>
      </c>
      <c r="AE581" s="13">
        <f>IF(OR(ISERROR(FIND(検索!G$7,F581)),検索!G$7=""),0,1)</f>
        <v>0</v>
      </c>
      <c r="AF581" s="15">
        <f>IF(OR(検索!J$7="00000",AA581&amp;AB581&amp;AC581&amp;AD581&amp;AE581&lt;&gt;検索!J$7),0,1)</f>
        <v>0</v>
      </c>
      <c r="AG581" s="16">
        <f t="shared" si="50"/>
        <v>0</v>
      </c>
      <c r="AH581" s="13">
        <f>IF(検索!K$3=0,R581,S581)</f>
        <v>0</v>
      </c>
      <c r="AI581" s="13">
        <f>IF(検索!K$5=0,Y581,Z581)</f>
        <v>0</v>
      </c>
      <c r="AJ581" s="13">
        <f>IF(検索!K$7=0,AF581,AG581)</f>
        <v>0</v>
      </c>
      <c r="AK581" s="20">
        <f>IF(IF(検索!J$5="00000",AH581,IF(検索!K$4=0,AH581+AI581,AH581*AI581)*IF(AND(検索!K$6=1,検索!J$7&lt;&gt;"00000"),AJ581,1)+IF(AND(検索!K$6=0,検索!J$7&lt;&gt;"00000"),AJ581,0))&gt;0,MAX($AK$2:AK580)+1,0)</f>
        <v>0</v>
      </c>
    </row>
    <row r="582" spans="1:37" ht="12.6" customHeight="1" x14ac:dyDescent="0.15">
      <c r="A582" s="9">
        <v>6012</v>
      </c>
      <c r="B582" s="2" t="s">
        <v>1663</v>
      </c>
      <c r="C582" s="2" t="s">
        <v>1664</v>
      </c>
      <c r="D582" s="2" t="s">
        <v>674</v>
      </c>
      <c r="E582" s="10" t="s">
        <v>70</v>
      </c>
      <c r="F582" s="11" t="s">
        <v>1665</v>
      </c>
      <c r="G582" s="2">
        <v>581</v>
      </c>
      <c r="H582" s="153">
        <f t="shared" si="51"/>
        <v>50000</v>
      </c>
      <c r="J582" s="158">
        <f>IFERROR(INDEX(単価!D$3:G$16,MATCH(D582,単価!B$3:B$16,0),1+((I582&gt;29)+(I582&gt;59)+(I582&gt;89))*INDEX(単価!A:A,MATCH(D582,単価!B:B,0))),0)</f>
        <v>50000</v>
      </c>
      <c r="K582" s="153" t="str">
        <f>IFERROR(INDEX(単価!C:C,MATCH(D582,単価!B:B,0))&amp;IF(INDEX(単価!A:A,MATCH(D582,単価!B:B,0))=1,"（"&amp;INDEX(単価!D$2:G$2,1,1+(I582&gt;29)+(I582&gt;59)+(I582&gt;89))&amp;"）",""),D582)</f>
        <v>計画相談支援</v>
      </c>
      <c r="L582" s="2">
        <f t="shared" ca="1" si="52"/>
        <v>5911</v>
      </c>
      <c r="M582" s="14">
        <f>IF(OR(ISERROR(FIND(DBCS(検索!C$3),DBCS(B582))),検索!C$3=""),0,1)</f>
        <v>0</v>
      </c>
      <c r="N582" s="15">
        <f>IF(OR(ISERROR(FIND(DBCS(検索!D$3),DBCS(C582))),検索!D$3=""),0,1)</f>
        <v>0</v>
      </c>
      <c r="O582" s="15">
        <f>IF(OR(ISERROR(FIND(検索!E$3,D582)),検索!E$3=""),0,1)</f>
        <v>0</v>
      </c>
      <c r="P582" s="13">
        <f>IF(OR(ISERROR(FIND(検索!F$3,E582)),検索!F$3=""),0,1)</f>
        <v>0</v>
      </c>
      <c r="Q582" s="13">
        <f>IF(OR(ISERROR(FIND(検索!G$3,F582)),検索!G$3=""),0,1)</f>
        <v>0</v>
      </c>
      <c r="R582" s="13">
        <f>IF(OR(検索!J$3="00000",M582&amp;N582&amp;O582&amp;P582&amp;Q582&lt;&gt;検索!J$3),0,1)</f>
        <v>0</v>
      </c>
      <c r="S582" s="13">
        <f t="shared" si="48"/>
        <v>0</v>
      </c>
      <c r="T582" s="14">
        <f>IF(OR(ISERROR(FIND(DBCS(検索!C$5),DBCS(B582))),検索!C$5=""),0,1)</f>
        <v>0</v>
      </c>
      <c r="U582" s="15">
        <f>IF(OR(ISERROR(FIND(DBCS(検索!D$5),DBCS(C582))),検索!D$5=""),0,1)</f>
        <v>0</v>
      </c>
      <c r="V582" s="15">
        <f>IF(OR(ISERROR(FIND(検索!E$5,D582)),検索!E$5=""),0,1)</f>
        <v>0</v>
      </c>
      <c r="W582" s="15">
        <f>IF(OR(ISERROR(FIND(検索!F$5,E582)),検索!F$5=""),0,1)</f>
        <v>0</v>
      </c>
      <c r="X582" s="15">
        <f>IF(OR(ISERROR(FIND(検索!G$5,F582)),検索!G$5=""),0,1)</f>
        <v>0</v>
      </c>
      <c r="Y582" s="13">
        <f>IF(OR(検索!J$5="00000",T582&amp;U582&amp;V582&amp;W582&amp;X582&lt;&gt;検索!J$5),0,1)</f>
        <v>0</v>
      </c>
      <c r="Z582" s="16">
        <f t="shared" si="49"/>
        <v>0</v>
      </c>
      <c r="AA582" s="13">
        <f>IF(OR(ISERROR(FIND(DBCS(検索!C$7),DBCS(B582))),検索!C$7=""),0,1)</f>
        <v>0</v>
      </c>
      <c r="AB582" s="13">
        <f>IF(OR(ISERROR(FIND(DBCS(検索!D$7),DBCS(C582))),検索!D$7=""),0,1)</f>
        <v>0</v>
      </c>
      <c r="AC582" s="13">
        <f>IF(OR(ISERROR(FIND(検索!E$7,D582)),検索!E$7=""),0,1)</f>
        <v>0</v>
      </c>
      <c r="AD582" s="13">
        <f>IF(OR(ISERROR(FIND(検索!F$7,E582)),検索!F$7=""),0,1)</f>
        <v>0</v>
      </c>
      <c r="AE582" s="13">
        <f>IF(OR(ISERROR(FIND(検索!G$7,F582)),検索!G$7=""),0,1)</f>
        <v>0</v>
      </c>
      <c r="AF582" s="15">
        <f>IF(OR(検索!J$7="00000",AA582&amp;AB582&amp;AC582&amp;AD582&amp;AE582&lt;&gt;検索!J$7),0,1)</f>
        <v>0</v>
      </c>
      <c r="AG582" s="16">
        <f t="shared" si="50"/>
        <v>0</v>
      </c>
      <c r="AH582" s="13">
        <f>IF(検索!K$3=0,R582,S582)</f>
        <v>0</v>
      </c>
      <c r="AI582" s="13">
        <f>IF(検索!K$5=0,Y582,Z582)</f>
        <v>0</v>
      </c>
      <c r="AJ582" s="13">
        <f>IF(検索!K$7=0,AF582,AG582)</f>
        <v>0</v>
      </c>
      <c r="AK582" s="20">
        <f>IF(IF(検索!J$5="00000",AH582,IF(検索!K$4=0,AH582+AI582,AH582*AI582)*IF(AND(検索!K$6=1,検索!J$7&lt;&gt;"00000"),AJ582,1)+IF(AND(検索!K$6=0,検索!J$7&lt;&gt;"00000"),AJ582,0))&gt;0,MAX($AK$2:AK581)+1,0)</f>
        <v>0</v>
      </c>
    </row>
    <row r="583" spans="1:37" ht="12.6" customHeight="1" x14ac:dyDescent="0.15">
      <c r="A583" s="9">
        <v>6022</v>
      </c>
      <c r="B583" s="2" t="s">
        <v>1077</v>
      </c>
      <c r="C583" s="2" t="s">
        <v>1666</v>
      </c>
      <c r="D583" s="2" t="s">
        <v>674</v>
      </c>
      <c r="E583" s="10" t="s">
        <v>153</v>
      </c>
      <c r="F583" s="11" t="s">
        <v>1667</v>
      </c>
      <c r="G583" s="2">
        <v>582</v>
      </c>
      <c r="H583" s="153">
        <f t="shared" si="51"/>
        <v>1800000</v>
      </c>
      <c r="J583" s="158">
        <f>IFERROR(INDEX(単価!D$3:G$16,MATCH(D583,単価!B$3:B$16,0),1+((I583&gt;29)+(I583&gt;59)+(I583&gt;89))*INDEX(単価!A:A,MATCH(D583,単価!B:B,0))),0)</f>
        <v>50000</v>
      </c>
      <c r="K583" s="153" t="str">
        <f>IFERROR(INDEX(単価!C:C,MATCH(D583,単価!B:B,0))&amp;IF(INDEX(単価!A:A,MATCH(D583,単価!B:B,0))=1,"（"&amp;INDEX(単価!D$2:G$2,1,1+(I583&gt;29)+(I583&gt;59)+(I583&gt;89))&amp;"）",""),D583)</f>
        <v>計画相談支援</v>
      </c>
      <c r="L583" s="2">
        <f t="shared" ca="1" si="52"/>
        <v>5925</v>
      </c>
      <c r="M583" s="14">
        <f>IF(OR(ISERROR(FIND(DBCS(検索!C$3),DBCS(B583))),検索!C$3=""),0,1)</f>
        <v>0</v>
      </c>
      <c r="N583" s="15">
        <f>IF(OR(ISERROR(FIND(DBCS(検索!D$3),DBCS(C583))),検索!D$3=""),0,1)</f>
        <v>0</v>
      </c>
      <c r="O583" s="15">
        <f>IF(OR(ISERROR(FIND(検索!E$3,D583)),検索!E$3=""),0,1)</f>
        <v>0</v>
      </c>
      <c r="P583" s="13">
        <f>IF(OR(ISERROR(FIND(検索!F$3,E583)),検索!F$3=""),0,1)</f>
        <v>0</v>
      </c>
      <c r="Q583" s="13">
        <f>IF(OR(ISERROR(FIND(検索!G$3,F583)),検索!G$3=""),0,1)</f>
        <v>0</v>
      </c>
      <c r="R583" s="13">
        <f>IF(OR(検索!J$3="00000",M583&amp;N583&amp;O583&amp;P583&amp;Q583&lt;&gt;検索!J$3),0,1)</f>
        <v>0</v>
      </c>
      <c r="S583" s="13">
        <f t="shared" si="48"/>
        <v>0</v>
      </c>
      <c r="T583" s="14">
        <f>IF(OR(ISERROR(FIND(DBCS(検索!C$5),DBCS(B583))),検索!C$5=""),0,1)</f>
        <v>0</v>
      </c>
      <c r="U583" s="15">
        <f>IF(OR(ISERROR(FIND(DBCS(検索!D$5),DBCS(C583))),検索!D$5=""),0,1)</f>
        <v>0</v>
      </c>
      <c r="V583" s="15">
        <f>IF(OR(ISERROR(FIND(検索!E$5,D583)),検索!E$5=""),0,1)</f>
        <v>0</v>
      </c>
      <c r="W583" s="15">
        <f>IF(OR(ISERROR(FIND(検索!F$5,E583)),検索!F$5=""),0,1)</f>
        <v>0</v>
      </c>
      <c r="X583" s="15">
        <f>IF(OR(ISERROR(FIND(検索!G$5,F583)),検索!G$5=""),0,1)</f>
        <v>0</v>
      </c>
      <c r="Y583" s="13">
        <f>IF(OR(検索!J$5="00000",T583&amp;U583&amp;V583&amp;W583&amp;X583&lt;&gt;検索!J$5),0,1)</f>
        <v>0</v>
      </c>
      <c r="Z583" s="16">
        <f t="shared" si="49"/>
        <v>0</v>
      </c>
      <c r="AA583" s="13">
        <f>IF(OR(ISERROR(FIND(DBCS(検索!C$7),DBCS(B583))),検索!C$7=""),0,1)</f>
        <v>0</v>
      </c>
      <c r="AB583" s="13">
        <f>IF(OR(ISERROR(FIND(DBCS(検索!D$7),DBCS(C583))),検索!D$7=""),0,1)</f>
        <v>0</v>
      </c>
      <c r="AC583" s="13">
        <f>IF(OR(ISERROR(FIND(検索!E$7,D583)),検索!E$7=""),0,1)</f>
        <v>0</v>
      </c>
      <c r="AD583" s="13">
        <f>IF(OR(ISERROR(FIND(検索!F$7,E583)),検索!F$7=""),0,1)</f>
        <v>0</v>
      </c>
      <c r="AE583" s="13">
        <f>IF(OR(ISERROR(FIND(検索!G$7,F583)),検索!G$7=""),0,1)</f>
        <v>0</v>
      </c>
      <c r="AF583" s="15">
        <f>IF(OR(検索!J$7="00000",AA583&amp;AB583&amp;AC583&amp;AD583&amp;AE583&lt;&gt;検索!J$7),0,1)</f>
        <v>0</v>
      </c>
      <c r="AG583" s="16">
        <f t="shared" si="50"/>
        <v>0</v>
      </c>
      <c r="AH583" s="13">
        <f>IF(検索!K$3=0,R583,S583)</f>
        <v>0</v>
      </c>
      <c r="AI583" s="13">
        <f>IF(検索!K$5=0,Y583,Z583)</f>
        <v>0</v>
      </c>
      <c r="AJ583" s="13">
        <f>IF(検索!K$7=0,AF583,AG583)</f>
        <v>0</v>
      </c>
      <c r="AK583" s="20">
        <f>IF(IF(検索!J$5="00000",AH583,IF(検索!K$4=0,AH583+AI583,AH583*AI583)*IF(AND(検索!K$6=1,検索!J$7&lt;&gt;"00000"),AJ583,1)+IF(AND(検索!K$6=0,検索!J$7&lt;&gt;"00000"),AJ583,0))&gt;0,MAX($AK$2:AK582)+1,0)</f>
        <v>0</v>
      </c>
    </row>
    <row r="584" spans="1:37" ht="12.6" customHeight="1" x14ac:dyDescent="0.15">
      <c r="A584" s="9">
        <v>6031</v>
      </c>
      <c r="B584" s="2" t="s">
        <v>1668</v>
      </c>
      <c r="C584" s="2" t="s">
        <v>1669</v>
      </c>
      <c r="D584" s="2" t="s">
        <v>674</v>
      </c>
      <c r="E584" s="10" t="s">
        <v>88</v>
      </c>
      <c r="F584" s="11" t="s">
        <v>1670</v>
      </c>
      <c r="G584" s="2">
        <v>583</v>
      </c>
      <c r="H584" s="153">
        <f t="shared" si="51"/>
        <v>250000</v>
      </c>
      <c r="J584" s="158">
        <f>IFERROR(INDEX(単価!D$3:G$16,MATCH(D584,単価!B$3:B$16,0),1+((I584&gt;29)+(I584&gt;59)+(I584&gt;89))*INDEX(単価!A:A,MATCH(D584,単価!B:B,0))),0)</f>
        <v>50000</v>
      </c>
      <c r="K584" s="153" t="str">
        <f>IFERROR(INDEX(単価!C:C,MATCH(D584,単価!B:B,0))&amp;IF(INDEX(単価!A:A,MATCH(D584,単価!B:B,0))=1,"（"&amp;INDEX(単価!D$2:G$2,1,1+(I584&gt;29)+(I584&gt;59)+(I584&gt;89))&amp;"）",""),D584)</f>
        <v>計画相談支援</v>
      </c>
      <c r="L584" s="2">
        <f t="shared" ca="1" si="52"/>
        <v>5935</v>
      </c>
      <c r="M584" s="14">
        <f>IF(OR(ISERROR(FIND(DBCS(検索!C$3),DBCS(B584))),検索!C$3=""),0,1)</f>
        <v>0</v>
      </c>
      <c r="N584" s="15">
        <f>IF(OR(ISERROR(FIND(DBCS(検索!D$3),DBCS(C584))),検索!D$3=""),0,1)</f>
        <v>0</v>
      </c>
      <c r="O584" s="15">
        <f>IF(OR(ISERROR(FIND(検索!E$3,D584)),検索!E$3=""),0,1)</f>
        <v>0</v>
      </c>
      <c r="P584" s="13">
        <f>IF(OR(ISERROR(FIND(検索!F$3,E584)),検索!F$3=""),0,1)</f>
        <v>0</v>
      </c>
      <c r="Q584" s="13">
        <f>IF(OR(ISERROR(FIND(検索!G$3,F584)),検索!G$3=""),0,1)</f>
        <v>0</v>
      </c>
      <c r="R584" s="13">
        <f>IF(OR(検索!J$3="00000",M584&amp;N584&amp;O584&amp;P584&amp;Q584&lt;&gt;検索!J$3),0,1)</f>
        <v>0</v>
      </c>
      <c r="S584" s="13">
        <f t="shared" si="48"/>
        <v>0</v>
      </c>
      <c r="T584" s="14">
        <f>IF(OR(ISERROR(FIND(DBCS(検索!C$5),DBCS(B584))),検索!C$5=""),0,1)</f>
        <v>0</v>
      </c>
      <c r="U584" s="15">
        <f>IF(OR(ISERROR(FIND(DBCS(検索!D$5),DBCS(C584))),検索!D$5=""),0,1)</f>
        <v>0</v>
      </c>
      <c r="V584" s="15">
        <f>IF(OR(ISERROR(FIND(検索!E$5,D584)),検索!E$5=""),0,1)</f>
        <v>0</v>
      </c>
      <c r="W584" s="15">
        <f>IF(OR(ISERROR(FIND(検索!F$5,E584)),検索!F$5=""),0,1)</f>
        <v>0</v>
      </c>
      <c r="X584" s="15">
        <f>IF(OR(ISERROR(FIND(検索!G$5,F584)),検索!G$5=""),0,1)</f>
        <v>0</v>
      </c>
      <c r="Y584" s="13">
        <f>IF(OR(検索!J$5="00000",T584&amp;U584&amp;V584&amp;W584&amp;X584&lt;&gt;検索!J$5),0,1)</f>
        <v>0</v>
      </c>
      <c r="Z584" s="16">
        <f t="shared" si="49"/>
        <v>0</v>
      </c>
      <c r="AA584" s="13">
        <f>IF(OR(ISERROR(FIND(DBCS(検索!C$7),DBCS(B584))),検索!C$7=""),0,1)</f>
        <v>0</v>
      </c>
      <c r="AB584" s="13">
        <f>IF(OR(ISERROR(FIND(DBCS(検索!D$7),DBCS(C584))),検索!D$7=""),0,1)</f>
        <v>0</v>
      </c>
      <c r="AC584" s="13">
        <f>IF(OR(ISERROR(FIND(検索!E$7,D584)),検索!E$7=""),0,1)</f>
        <v>0</v>
      </c>
      <c r="AD584" s="13">
        <f>IF(OR(ISERROR(FIND(検索!F$7,E584)),検索!F$7=""),0,1)</f>
        <v>0</v>
      </c>
      <c r="AE584" s="13">
        <f>IF(OR(ISERROR(FIND(検索!G$7,F584)),検索!G$7=""),0,1)</f>
        <v>0</v>
      </c>
      <c r="AF584" s="15">
        <f>IF(OR(検索!J$7="00000",AA584&amp;AB584&amp;AC584&amp;AD584&amp;AE584&lt;&gt;検索!J$7),0,1)</f>
        <v>0</v>
      </c>
      <c r="AG584" s="16">
        <f t="shared" si="50"/>
        <v>0</v>
      </c>
      <c r="AH584" s="13">
        <f>IF(検索!K$3=0,R584,S584)</f>
        <v>0</v>
      </c>
      <c r="AI584" s="13">
        <f>IF(検索!K$5=0,Y584,Z584)</f>
        <v>0</v>
      </c>
      <c r="AJ584" s="13">
        <f>IF(検索!K$7=0,AF584,AG584)</f>
        <v>0</v>
      </c>
      <c r="AK584" s="20">
        <f>IF(IF(検索!J$5="00000",AH584,IF(検索!K$4=0,AH584+AI584,AH584*AI584)*IF(AND(検索!K$6=1,検索!J$7&lt;&gt;"00000"),AJ584,1)+IF(AND(検索!K$6=0,検索!J$7&lt;&gt;"00000"),AJ584,0))&gt;0,MAX($AK$2:AK583)+1,0)</f>
        <v>0</v>
      </c>
    </row>
    <row r="585" spans="1:37" ht="12.6" customHeight="1" x14ac:dyDescent="0.15">
      <c r="A585" s="9">
        <v>6042</v>
      </c>
      <c r="B585" s="2" t="s">
        <v>966</v>
      </c>
      <c r="C585" s="2" t="s">
        <v>1671</v>
      </c>
      <c r="D585" s="2" t="s">
        <v>674</v>
      </c>
      <c r="E585" s="10" t="s">
        <v>111</v>
      </c>
      <c r="F585" s="11" t="s">
        <v>967</v>
      </c>
      <c r="G585" s="2">
        <v>584</v>
      </c>
      <c r="H585" s="153">
        <f t="shared" si="51"/>
        <v>300000</v>
      </c>
      <c r="J585" s="158">
        <f>IFERROR(INDEX(単価!D$3:G$16,MATCH(D585,単価!B$3:B$16,0),1+((I585&gt;29)+(I585&gt;59)+(I585&gt;89))*INDEX(単価!A:A,MATCH(D585,単価!B:B,0))),0)</f>
        <v>50000</v>
      </c>
      <c r="K585" s="153" t="str">
        <f>IFERROR(INDEX(単価!C:C,MATCH(D585,単価!B:B,0))&amp;IF(INDEX(単価!A:A,MATCH(D585,単価!B:B,0))=1,"（"&amp;INDEX(単価!D$2:G$2,1,1+(I585&gt;29)+(I585&gt;59)+(I585&gt;89))&amp;"）",""),D585)</f>
        <v>計画相談支援</v>
      </c>
      <c r="L585" s="2">
        <f t="shared" ca="1" si="52"/>
        <v>5946</v>
      </c>
      <c r="M585" s="14">
        <f>IF(OR(ISERROR(FIND(DBCS(検索!C$3),DBCS(B585))),検索!C$3=""),0,1)</f>
        <v>0</v>
      </c>
      <c r="N585" s="15">
        <f>IF(OR(ISERROR(FIND(DBCS(検索!D$3),DBCS(C585))),検索!D$3=""),0,1)</f>
        <v>0</v>
      </c>
      <c r="O585" s="15">
        <f>IF(OR(ISERROR(FIND(検索!E$3,D585)),検索!E$3=""),0,1)</f>
        <v>0</v>
      </c>
      <c r="P585" s="13">
        <f>IF(OR(ISERROR(FIND(検索!F$3,E585)),検索!F$3=""),0,1)</f>
        <v>0</v>
      </c>
      <c r="Q585" s="13">
        <f>IF(OR(ISERROR(FIND(検索!G$3,F585)),検索!G$3=""),0,1)</f>
        <v>0</v>
      </c>
      <c r="R585" s="13">
        <f>IF(OR(検索!J$3="00000",M585&amp;N585&amp;O585&amp;P585&amp;Q585&lt;&gt;検索!J$3),0,1)</f>
        <v>0</v>
      </c>
      <c r="S585" s="13">
        <f t="shared" si="48"/>
        <v>0</v>
      </c>
      <c r="T585" s="14">
        <f>IF(OR(ISERROR(FIND(DBCS(検索!C$5),DBCS(B585))),検索!C$5=""),0,1)</f>
        <v>0</v>
      </c>
      <c r="U585" s="15">
        <f>IF(OR(ISERROR(FIND(DBCS(検索!D$5),DBCS(C585))),検索!D$5=""),0,1)</f>
        <v>0</v>
      </c>
      <c r="V585" s="15">
        <f>IF(OR(ISERROR(FIND(検索!E$5,D585)),検索!E$5=""),0,1)</f>
        <v>0</v>
      </c>
      <c r="W585" s="15">
        <f>IF(OR(ISERROR(FIND(検索!F$5,E585)),検索!F$5=""),0,1)</f>
        <v>0</v>
      </c>
      <c r="X585" s="15">
        <f>IF(OR(ISERROR(FIND(検索!G$5,F585)),検索!G$5=""),0,1)</f>
        <v>0</v>
      </c>
      <c r="Y585" s="13">
        <f>IF(OR(検索!J$5="00000",T585&amp;U585&amp;V585&amp;W585&amp;X585&lt;&gt;検索!J$5),0,1)</f>
        <v>0</v>
      </c>
      <c r="Z585" s="16">
        <f t="shared" si="49"/>
        <v>0</v>
      </c>
      <c r="AA585" s="13">
        <f>IF(OR(ISERROR(FIND(DBCS(検索!C$7),DBCS(B585))),検索!C$7=""),0,1)</f>
        <v>0</v>
      </c>
      <c r="AB585" s="13">
        <f>IF(OR(ISERROR(FIND(DBCS(検索!D$7),DBCS(C585))),検索!D$7=""),0,1)</f>
        <v>0</v>
      </c>
      <c r="AC585" s="13">
        <f>IF(OR(ISERROR(FIND(検索!E$7,D585)),検索!E$7=""),0,1)</f>
        <v>0</v>
      </c>
      <c r="AD585" s="13">
        <f>IF(OR(ISERROR(FIND(検索!F$7,E585)),検索!F$7=""),0,1)</f>
        <v>0</v>
      </c>
      <c r="AE585" s="13">
        <f>IF(OR(ISERROR(FIND(検索!G$7,F585)),検索!G$7=""),0,1)</f>
        <v>0</v>
      </c>
      <c r="AF585" s="15">
        <f>IF(OR(検索!J$7="00000",AA585&amp;AB585&amp;AC585&amp;AD585&amp;AE585&lt;&gt;検索!J$7),0,1)</f>
        <v>0</v>
      </c>
      <c r="AG585" s="16">
        <f t="shared" si="50"/>
        <v>0</v>
      </c>
      <c r="AH585" s="13">
        <f>IF(検索!K$3=0,R585,S585)</f>
        <v>0</v>
      </c>
      <c r="AI585" s="13">
        <f>IF(検索!K$5=0,Y585,Z585)</f>
        <v>0</v>
      </c>
      <c r="AJ585" s="13">
        <f>IF(検索!K$7=0,AF585,AG585)</f>
        <v>0</v>
      </c>
      <c r="AK585" s="20">
        <f>IF(IF(検索!J$5="00000",AH585,IF(検索!K$4=0,AH585+AI585,AH585*AI585)*IF(AND(検索!K$6=1,検索!J$7&lt;&gt;"00000"),AJ585,1)+IF(AND(検索!K$6=0,検索!J$7&lt;&gt;"00000"),AJ585,0))&gt;0,MAX($AK$2:AK584)+1,0)</f>
        <v>0</v>
      </c>
    </row>
    <row r="586" spans="1:37" ht="12.6" customHeight="1" x14ac:dyDescent="0.15">
      <c r="A586" s="9">
        <v>6051</v>
      </c>
      <c r="B586" s="2" t="s">
        <v>943</v>
      </c>
      <c r="C586" s="2" t="s">
        <v>1672</v>
      </c>
      <c r="D586" s="2" t="s">
        <v>674</v>
      </c>
      <c r="E586" s="10" t="s">
        <v>101</v>
      </c>
      <c r="F586" s="11" t="s">
        <v>944</v>
      </c>
      <c r="G586" s="2">
        <v>585</v>
      </c>
      <c r="H586" s="153">
        <f t="shared" si="51"/>
        <v>100000</v>
      </c>
      <c r="J586" s="158">
        <f>IFERROR(INDEX(単価!D$3:G$16,MATCH(D586,単価!B$3:B$16,0),1+((I586&gt;29)+(I586&gt;59)+(I586&gt;89))*INDEX(単価!A:A,MATCH(D586,単価!B:B,0))),0)</f>
        <v>50000</v>
      </c>
      <c r="K586" s="153" t="str">
        <f>IFERROR(INDEX(単価!C:C,MATCH(D586,単価!B:B,0))&amp;IF(INDEX(単価!A:A,MATCH(D586,単価!B:B,0))=1,"（"&amp;INDEX(単価!D$2:G$2,1,1+(I586&gt;29)+(I586&gt;59)+(I586&gt;89))&amp;"）",""),D586)</f>
        <v>計画相談支援</v>
      </c>
      <c r="L586" s="2">
        <f t="shared" ca="1" si="52"/>
        <v>5956</v>
      </c>
      <c r="M586" s="14">
        <f>IF(OR(ISERROR(FIND(DBCS(検索!C$3),DBCS(B586))),検索!C$3=""),0,1)</f>
        <v>0</v>
      </c>
      <c r="N586" s="15">
        <f>IF(OR(ISERROR(FIND(DBCS(検索!D$3),DBCS(C586))),検索!D$3=""),0,1)</f>
        <v>0</v>
      </c>
      <c r="O586" s="15">
        <f>IF(OR(ISERROR(FIND(検索!E$3,D586)),検索!E$3=""),0,1)</f>
        <v>0</v>
      </c>
      <c r="P586" s="13">
        <f>IF(OR(ISERROR(FIND(検索!F$3,E586)),検索!F$3=""),0,1)</f>
        <v>0</v>
      </c>
      <c r="Q586" s="13">
        <f>IF(OR(ISERROR(FIND(検索!G$3,F586)),検索!G$3=""),0,1)</f>
        <v>0</v>
      </c>
      <c r="R586" s="13">
        <f>IF(OR(検索!J$3="00000",M586&amp;N586&amp;O586&amp;P586&amp;Q586&lt;&gt;検索!J$3),0,1)</f>
        <v>0</v>
      </c>
      <c r="S586" s="13">
        <f t="shared" si="48"/>
        <v>0</v>
      </c>
      <c r="T586" s="14">
        <f>IF(OR(ISERROR(FIND(DBCS(検索!C$5),DBCS(B586))),検索!C$5=""),0,1)</f>
        <v>0</v>
      </c>
      <c r="U586" s="15">
        <f>IF(OR(ISERROR(FIND(DBCS(検索!D$5),DBCS(C586))),検索!D$5=""),0,1)</f>
        <v>0</v>
      </c>
      <c r="V586" s="15">
        <f>IF(OR(ISERROR(FIND(検索!E$5,D586)),検索!E$5=""),0,1)</f>
        <v>0</v>
      </c>
      <c r="W586" s="15">
        <f>IF(OR(ISERROR(FIND(検索!F$5,E586)),検索!F$5=""),0,1)</f>
        <v>0</v>
      </c>
      <c r="X586" s="15">
        <f>IF(OR(ISERROR(FIND(検索!G$5,F586)),検索!G$5=""),0,1)</f>
        <v>0</v>
      </c>
      <c r="Y586" s="13">
        <f>IF(OR(検索!J$5="00000",T586&amp;U586&amp;V586&amp;W586&amp;X586&lt;&gt;検索!J$5),0,1)</f>
        <v>0</v>
      </c>
      <c r="Z586" s="16">
        <f t="shared" si="49"/>
        <v>0</v>
      </c>
      <c r="AA586" s="13">
        <f>IF(OR(ISERROR(FIND(DBCS(検索!C$7),DBCS(B586))),検索!C$7=""),0,1)</f>
        <v>0</v>
      </c>
      <c r="AB586" s="13">
        <f>IF(OR(ISERROR(FIND(DBCS(検索!D$7),DBCS(C586))),検索!D$7=""),0,1)</f>
        <v>0</v>
      </c>
      <c r="AC586" s="13">
        <f>IF(OR(ISERROR(FIND(検索!E$7,D586)),検索!E$7=""),0,1)</f>
        <v>0</v>
      </c>
      <c r="AD586" s="13">
        <f>IF(OR(ISERROR(FIND(検索!F$7,E586)),検索!F$7=""),0,1)</f>
        <v>0</v>
      </c>
      <c r="AE586" s="13">
        <f>IF(OR(ISERROR(FIND(検索!G$7,F586)),検索!G$7=""),0,1)</f>
        <v>0</v>
      </c>
      <c r="AF586" s="15">
        <f>IF(OR(検索!J$7="00000",AA586&amp;AB586&amp;AC586&amp;AD586&amp;AE586&lt;&gt;検索!J$7),0,1)</f>
        <v>0</v>
      </c>
      <c r="AG586" s="16">
        <f t="shared" si="50"/>
        <v>0</v>
      </c>
      <c r="AH586" s="13">
        <f>IF(検索!K$3=0,R586,S586)</f>
        <v>0</v>
      </c>
      <c r="AI586" s="13">
        <f>IF(検索!K$5=0,Y586,Z586)</f>
        <v>0</v>
      </c>
      <c r="AJ586" s="13">
        <f>IF(検索!K$7=0,AF586,AG586)</f>
        <v>0</v>
      </c>
      <c r="AK586" s="20">
        <f>IF(IF(検索!J$5="00000",AH586,IF(検索!K$4=0,AH586+AI586,AH586*AI586)*IF(AND(検索!K$6=1,検索!J$7&lt;&gt;"00000"),AJ586,1)+IF(AND(検索!K$6=0,検索!J$7&lt;&gt;"00000"),AJ586,0))&gt;0,MAX($AK$2:AK585)+1,0)</f>
        <v>0</v>
      </c>
    </row>
    <row r="587" spans="1:37" ht="12.6" customHeight="1" x14ac:dyDescent="0.15">
      <c r="A587" s="9">
        <v>6067</v>
      </c>
      <c r="B587" s="2" t="s">
        <v>1673</v>
      </c>
      <c r="C587" s="2" t="s">
        <v>1674</v>
      </c>
      <c r="D587" s="2" t="s">
        <v>674</v>
      </c>
      <c r="E587" s="10" t="s">
        <v>135</v>
      </c>
      <c r="F587" s="11" t="s">
        <v>1675</v>
      </c>
      <c r="G587" s="2">
        <v>586</v>
      </c>
      <c r="H587" s="153">
        <f t="shared" si="51"/>
        <v>50000</v>
      </c>
      <c r="J587" s="158">
        <f>IFERROR(INDEX(単価!D$3:G$16,MATCH(D587,単価!B$3:B$16,0),1+((I587&gt;29)+(I587&gt;59)+(I587&gt;89))*INDEX(単価!A:A,MATCH(D587,単価!B:B,0))),0)</f>
        <v>50000</v>
      </c>
      <c r="K587" s="153" t="str">
        <f>IFERROR(INDEX(単価!C:C,MATCH(D587,単価!B:B,0))&amp;IF(INDEX(単価!A:A,MATCH(D587,単価!B:B,0))=1,"（"&amp;INDEX(単価!D$2:G$2,1,1+(I587&gt;29)+(I587&gt;59)+(I587&gt;89))&amp;"）",""),D587)</f>
        <v>計画相談支援</v>
      </c>
      <c r="L587" s="2">
        <f t="shared" ca="1" si="52"/>
        <v>5966</v>
      </c>
      <c r="M587" s="14">
        <f>IF(OR(ISERROR(FIND(DBCS(検索!C$3),DBCS(B587))),検索!C$3=""),0,1)</f>
        <v>0</v>
      </c>
      <c r="N587" s="15">
        <f>IF(OR(ISERROR(FIND(DBCS(検索!D$3),DBCS(C587))),検索!D$3=""),0,1)</f>
        <v>0</v>
      </c>
      <c r="O587" s="15">
        <f>IF(OR(ISERROR(FIND(検索!E$3,D587)),検索!E$3=""),0,1)</f>
        <v>0</v>
      </c>
      <c r="P587" s="13">
        <f>IF(OR(ISERROR(FIND(検索!F$3,E587)),検索!F$3=""),0,1)</f>
        <v>0</v>
      </c>
      <c r="Q587" s="13">
        <f>IF(OR(ISERROR(FIND(検索!G$3,F587)),検索!G$3=""),0,1)</f>
        <v>0</v>
      </c>
      <c r="R587" s="13">
        <f>IF(OR(検索!J$3="00000",M587&amp;N587&amp;O587&amp;P587&amp;Q587&lt;&gt;検索!J$3),0,1)</f>
        <v>0</v>
      </c>
      <c r="S587" s="13">
        <f t="shared" si="48"/>
        <v>0</v>
      </c>
      <c r="T587" s="14">
        <f>IF(OR(ISERROR(FIND(DBCS(検索!C$5),DBCS(B587))),検索!C$5=""),0,1)</f>
        <v>0</v>
      </c>
      <c r="U587" s="15">
        <f>IF(OR(ISERROR(FIND(DBCS(検索!D$5),DBCS(C587))),検索!D$5=""),0,1)</f>
        <v>0</v>
      </c>
      <c r="V587" s="15">
        <f>IF(OR(ISERROR(FIND(検索!E$5,D587)),検索!E$5=""),0,1)</f>
        <v>0</v>
      </c>
      <c r="W587" s="15">
        <f>IF(OR(ISERROR(FIND(検索!F$5,E587)),検索!F$5=""),0,1)</f>
        <v>0</v>
      </c>
      <c r="X587" s="15">
        <f>IF(OR(ISERROR(FIND(検索!G$5,F587)),検索!G$5=""),0,1)</f>
        <v>0</v>
      </c>
      <c r="Y587" s="13">
        <f>IF(OR(検索!J$5="00000",T587&amp;U587&amp;V587&amp;W587&amp;X587&lt;&gt;検索!J$5),0,1)</f>
        <v>0</v>
      </c>
      <c r="Z587" s="16">
        <f t="shared" si="49"/>
        <v>0</v>
      </c>
      <c r="AA587" s="13">
        <f>IF(OR(ISERROR(FIND(DBCS(検索!C$7),DBCS(B587))),検索!C$7=""),0,1)</f>
        <v>0</v>
      </c>
      <c r="AB587" s="13">
        <f>IF(OR(ISERROR(FIND(DBCS(検索!D$7),DBCS(C587))),検索!D$7=""),0,1)</f>
        <v>0</v>
      </c>
      <c r="AC587" s="13">
        <f>IF(OR(ISERROR(FIND(検索!E$7,D587)),検索!E$7=""),0,1)</f>
        <v>0</v>
      </c>
      <c r="AD587" s="13">
        <f>IF(OR(ISERROR(FIND(検索!F$7,E587)),検索!F$7=""),0,1)</f>
        <v>0</v>
      </c>
      <c r="AE587" s="13">
        <f>IF(OR(ISERROR(FIND(検索!G$7,F587)),検索!G$7=""),0,1)</f>
        <v>0</v>
      </c>
      <c r="AF587" s="15">
        <f>IF(OR(検索!J$7="00000",AA587&amp;AB587&amp;AC587&amp;AD587&amp;AE587&lt;&gt;検索!J$7),0,1)</f>
        <v>0</v>
      </c>
      <c r="AG587" s="16">
        <f t="shared" si="50"/>
        <v>0</v>
      </c>
      <c r="AH587" s="13">
        <f>IF(検索!K$3=0,R587,S587)</f>
        <v>0</v>
      </c>
      <c r="AI587" s="13">
        <f>IF(検索!K$5=0,Y587,Z587)</f>
        <v>0</v>
      </c>
      <c r="AJ587" s="13">
        <f>IF(検索!K$7=0,AF587,AG587)</f>
        <v>0</v>
      </c>
      <c r="AK587" s="20">
        <f>IF(IF(検索!J$5="00000",AH587,IF(検索!K$4=0,AH587+AI587,AH587*AI587)*IF(AND(検索!K$6=1,検索!J$7&lt;&gt;"00000"),AJ587,1)+IF(AND(検索!K$6=0,検索!J$7&lt;&gt;"00000"),AJ587,0))&gt;0,MAX($AK$2:AK586)+1,0)</f>
        <v>0</v>
      </c>
    </row>
    <row r="588" spans="1:37" ht="12.6" customHeight="1" x14ac:dyDescent="0.15">
      <c r="A588" s="9">
        <v>6071</v>
      </c>
      <c r="B588" s="2" t="s">
        <v>1676</v>
      </c>
      <c r="C588" s="2" t="s">
        <v>1677</v>
      </c>
      <c r="D588" s="2" t="s">
        <v>674</v>
      </c>
      <c r="E588" s="10" t="s">
        <v>65</v>
      </c>
      <c r="F588" s="11" t="s">
        <v>1678</v>
      </c>
      <c r="G588" s="2">
        <v>587</v>
      </c>
      <c r="H588" s="153">
        <f t="shared" si="51"/>
        <v>50000</v>
      </c>
      <c r="J588" s="158">
        <f>IFERROR(INDEX(単価!D$3:G$16,MATCH(D588,単価!B$3:B$16,0),1+((I588&gt;29)+(I588&gt;59)+(I588&gt;89))*INDEX(単価!A:A,MATCH(D588,単価!B:B,0))),0)</f>
        <v>50000</v>
      </c>
      <c r="K588" s="153" t="str">
        <f>IFERROR(INDEX(単価!C:C,MATCH(D588,単価!B:B,0))&amp;IF(INDEX(単価!A:A,MATCH(D588,単価!B:B,0))=1,"（"&amp;INDEX(単価!D$2:G$2,1,1+(I588&gt;29)+(I588&gt;59)+(I588&gt;89))&amp;"）",""),D588)</f>
        <v>計画相談支援</v>
      </c>
      <c r="L588" s="2">
        <f t="shared" ca="1" si="52"/>
        <v>5972</v>
      </c>
      <c r="M588" s="14">
        <f>IF(OR(ISERROR(FIND(DBCS(検索!C$3),DBCS(B588))),検索!C$3=""),0,1)</f>
        <v>0</v>
      </c>
      <c r="N588" s="15">
        <f>IF(OR(ISERROR(FIND(DBCS(検索!D$3),DBCS(C588))),検索!D$3=""),0,1)</f>
        <v>0</v>
      </c>
      <c r="O588" s="15">
        <f>IF(OR(ISERROR(FIND(検索!E$3,D588)),検索!E$3=""),0,1)</f>
        <v>0</v>
      </c>
      <c r="P588" s="13">
        <f>IF(OR(ISERROR(FIND(検索!F$3,E588)),検索!F$3=""),0,1)</f>
        <v>0</v>
      </c>
      <c r="Q588" s="13">
        <f>IF(OR(ISERROR(FIND(検索!G$3,F588)),検索!G$3=""),0,1)</f>
        <v>0</v>
      </c>
      <c r="R588" s="13">
        <f>IF(OR(検索!J$3="00000",M588&amp;N588&amp;O588&amp;P588&amp;Q588&lt;&gt;検索!J$3),0,1)</f>
        <v>0</v>
      </c>
      <c r="S588" s="13">
        <f t="shared" si="48"/>
        <v>0</v>
      </c>
      <c r="T588" s="14">
        <f>IF(OR(ISERROR(FIND(DBCS(検索!C$5),DBCS(B588))),検索!C$5=""),0,1)</f>
        <v>0</v>
      </c>
      <c r="U588" s="15">
        <f>IF(OR(ISERROR(FIND(DBCS(検索!D$5),DBCS(C588))),検索!D$5=""),0,1)</f>
        <v>0</v>
      </c>
      <c r="V588" s="15">
        <f>IF(OR(ISERROR(FIND(検索!E$5,D588)),検索!E$5=""),0,1)</f>
        <v>0</v>
      </c>
      <c r="W588" s="15">
        <f>IF(OR(ISERROR(FIND(検索!F$5,E588)),検索!F$5=""),0,1)</f>
        <v>0</v>
      </c>
      <c r="X588" s="15">
        <f>IF(OR(ISERROR(FIND(検索!G$5,F588)),検索!G$5=""),0,1)</f>
        <v>0</v>
      </c>
      <c r="Y588" s="13">
        <f>IF(OR(検索!J$5="00000",T588&amp;U588&amp;V588&amp;W588&amp;X588&lt;&gt;検索!J$5),0,1)</f>
        <v>0</v>
      </c>
      <c r="Z588" s="16">
        <f t="shared" si="49"/>
        <v>0</v>
      </c>
      <c r="AA588" s="13">
        <f>IF(OR(ISERROR(FIND(DBCS(検索!C$7),DBCS(B588))),検索!C$7=""),0,1)</f>
        <v>0</v>
      </c>
      <c r="AB588" s="13">
        <f>IF(OR(ISERROR(FIND(DBCS(検索!D$7),DBCS(C588))),検索!D$7=""),0,1)</f>
        <v>0</v>
      </c>
      <c r="AC588" s="13">
        <f>IF(OR(ISERROR(FIND(検索!E$7,D588)),検索!E$7=""),0,1)</f>
        <v>0</v>
      </c>
      <c r="AD588" s="13">
        <f>IF(OR(ISERROR(FIND(検索!F$7,E588)),検索!F$7=""),0,1)</f>
        <v>0</v>
      </c>
      <c r="AE588" s="13">
        <f>IF(OR(ISERROR(FIND(検索!G$7,F588)),検索!G$7=""),0,1)</f>
        <v>0</v>
      </c>
      <c r="AF588" s="15">
        <f>IF(OR(検索!J$7="00000",AA588&amp;AB588&amp;AC588&amp;AD588&amp;AE588&lt;&gt;検索!J$7),0,1)</f>
        <v>0</v>
      </c>
      <c r="AG588" s="16">
        <f t="shared" si="50"/>
        <v>0</v>
      </c>
      <c r="AH588" s="13">
        <f>IF(検索!K$3=0,R588,S588)</f>
        <v>0</v>
      </c>
      <c r="AI588" s="13">
        <f>IF(検索!K$5=0,Y588,Z588)</f>
        <v>0</v>
      </c>
      <c r="AJ588" s="13">
        <f>IF(検索!K$7=0,AF588,AG588)</f>
        <v>0</v>
      </c>
      <c r="AK588" s="20">
        <f>IF(IF(検索!J$5="00000",AH588,IF(検索!K$4=0,AH588+AI588,AH588*AI588)*IF(AND(検索!K$6=1,検索!J$7&lt;&gt;"00000"),AJ588,1)+IF(AND(検索!K$6=0,検索!J$7&lt;&gt;"00000"),AJ588,0))&gt;0,MAX($AK$2:AK587)+1,0)</f>
        <v>0</v>
      </c>
    </row>
    <row r="589" spans="1:37" ht="12.6" customHeight="1" x14ac:dyDescent="0.15">
      <c r="A589" s="9">
        <v>6088</v>
      </c>
      <c r="B589" s="2" t="s">
        <v>1679</v>
      </c>
      <c r="C589" s="2" t="s">
        <v>1680</v>
      </c>
      <c r="D589" s="2" t="s">
        <v>674</v>
      </c>
      <c r="E589" s="10" t="s">
        <v>54</v>
      </c>
      <c r="F589" s="11" t="s">
        <v>1681</v>
      </c>
      <c r="G589" s="2">
        <v>588</v>
      </c>
      <c r="H589" s="153">
        <f t="shared" si="51"/>
        <v>50000</v>
      </c>
      <c r="J589" s="158">
        <f>IFERROR(INDEX(単価!D$3:G$16,MATCH(D589,単価!B$3:B$16,0),1+((I589&gt;29)+(I589&gt;59)+(I589&gt;89))*INDEX(単価!A:A,MATCH(D589,単価!B:B,0))),0)</f>
        <v>50000</v>
      </c>
      <c r="K589" s="153" t="str">
        <f>IFERROR(INDEX(単価!C:C,MATCH(D589,単価!B:B,0))&amp;IF(INDEX(単価!A:A,MATCH(D589,単価!B:B,0))=1,"（"&amp;INDEX(単価!D$2:G$2,1,1+(I589&gt;29)+(I589&gt;59)+(I589&gt;89))&amp;"）",""),D589)</f>
        <v>計画相談支援</v>
      </c>
      <c r="L589" s="2">
        <f t="shared" ca="1" si="52"/>
        <v>5984</v>
      </c>
      <c r="M589" s="14">
        <f>IF(OR(ISERROR(FIND(DBCS(検索!C$3),DBCS(B589))),検索!C$3=""),0,1)</f>
        <v>0</v>
      </c>
      <c r="N589" s="15">
        <f>IF(OR(ISERROR(FIND(DBCS(検索!D$3),DBCS(C589))),検索!D$3=""),0,1)</f>
        <v>0</v>
      </c>
      <c r="O589" s="15">
        <f>IF(OR(ISERROR(FIND(検索!E$3,D589)),検索!E$3=""),0,1)</f>
        <v>0</v>
      </c>
      <c r="P589" s="13">
        <f>IF(OR(ISERROR(FIND(検索!F$3,E589)),検索!F$3=""),0,1)</f>
        <v>0</v>
      </c>
      <c r="Q589" s="13">
        <f>IF(OR(ISERROR(FIND(検索!G$3,F589)),検索!G$3=""),0,1)</f>
        <v>0</v>
      </c>
      <c r="R589" s="13">
        <f>IF(OR(検索!J$3="00000",M589&amp;N589&amp;O589&amp;P589&amp;Q589&lt;&gt;検索!J$3),0,1)</f>
        <v>0</v>
      </c>
      <c r="S589" s="13">
        <f t="shared" si="48"/>
        <v>0</v>
      </c>
      <c r="T589" s="14">
        <f>IF(OR(ISERROR(FIND(DBCS(検索!C$5),DBCS(B589))),検索!C$5=""),0,1)</f>
        <v>0</v>
      </c>
      <c r="U589" s="15">
        <f>IF(OR(ISERROR(FIND(DBCS(検索!D$5),DBCS(C589))),検索!D$5=""),0,1)</f>
        <v>0</v>
      </c>
      <c r="V589" s="15">
        <f>IF(OR(ISERROR(FIND(検索!E$5,D589)),検索!E$5=""),0,1)</f>
        <v>0</v>
      </c>
      <c r="W589" s="15">
        <f>IF(OR(ISERROR(FIND(検索!F$5,E589)),検索!F$5=""),0,1)</f>
        <v>0</v>
      </c>
      <c r="X589" s="15">
        <f>IF(OR(ISERROR(FIND(検索!G$5,F589)),検索!G$5=""),0,1)</f>
        <v>0</v>
      </c>
      <c r="Y589" s="13">
        <f>IF(OR(検索!J$5="00000",T589&amp;U589&amp;V589&amp;W589&amp;X589&lt;&gt;検索!J$5),0,1)</f>
        <v>0</v>
      </c>
      <c r="Z589" s="16">
        <f t="shared" si="49"/>
        <v>0</v>
      </c>
      <c r="AA589" s="13">
        <f>IF(OR(ISERROR(FIND(DBCS(検索!C$7),DBCS(B589))),検索!C$7=""),0,1)</f>
        <v>0</v>
      </c>
      <c r="AB589" s="13">
        <f>IF(OR(ISERROR(FIND(DBCS(検索!D$7),DBCS(C589))),検索!D$7=""),0,1)</f>
        <v>0</v>
      </c>
      <c r="AC589" s="13">
        <f>IF(OR(ISERROR(FIND(検索!E$7,D589)),検索!E$7=""),0,1)</f>
        <v>0</v>
      </c>
      <c r="AD589" s="13">
        <f>IF(OR(ISERROR(FIND(検索!F$7,E589)),検索!F$7=""),0,1)</f>
        <v>0</v>
      </c>
      <c r="AE589" s="13">
        <f>IF(OR(ISERROR(FIND(検索!G$7,F589)),検索!G$7=""),0,1)</f>
        <v>0</v>
      </c>
      <c r="AF589" s="15">
        <f>IF(OR(検索!J$7="00000",AA589&amp;AB589&amp;AC589&amp;AD589&amp;AE589&lt;&gt;検索!J$7),0,1)</f>
        <v>0</v>
      </c>
      <c r="AG589" s="16">
        <f t="shared" si="50"/>
        <v>0</v>
      </c>
      <c r="AH589" s="13">
        <f>IF(検索!K$3=0,R589,S589)</f>
        <v>0</v>
      </c>
      <c r="AI589" s="13">
        <f>IF(検索!K$5=0,Y589,Z589)</f>
        <v>0</v>
      </c>
      <c r="AJ589" s="13">
        <f>IF(検索!K$7=0,AF589,AG589)</f>
        <v>0</v>
      </c>
      <c r="AK589" s="20">
        <f>IF(IF(検索!J$5="00000",AH589,IF(検索!K$4=0,AH589+AI589,AH589*AI589)*IF(AND(検索!K$6=1,検索!J$7&lt;&gt;"00000"),AJ589,1)+IF(AND(検索!K$6=0,検索!J$7&lt;&gt;"00000"),AJ589,0))&gt;0,MAX($AK$2:AK588)+1,0)</f>
        <v>0</v>
      </c>
    </row>
    <row r="590" spans="1:37" ht="12.6" customHeight="1" x14ac:dyDescent="0.15">
      <c r="A590" s="9">
        <v>6093</v>
      </c>
      <c r="B590" s="2" t="s">
        <v>772</v>
      </c>
      <c r="C590" s="2" t="s">
        <v>1682</v>
      </c>
      <c r="D590" s="2" t="s">
        <v>674</v>
      </c>
      <c r="E590" s="10" t="s">
        <v>109</v>
      </c>
      <c r="F590" s="11" t="s">
        <v>773</v>
      </c>
      <c r="G590" s="2">
        <v>589</v>
      </c>
      <c r="H590" s="153">
        <f t="shared" si="51"/>
        <v>200000</v>
      </c>
      <c r="J590" s="158">
        <f>IFERROR(INDEX(単価!D$3:G$16,MATCH(D590,単価!B$3:B$16,0),1+((I590&gt;29)+(I590&gt;59)+(I590&gt;89))*INDEX(単価!A:A,MATCH(D590,単価!B:B,0))),0)</f>
        <v>50000</v>
      </c>
      <c r="K590" s="153" t="str">
        <f>IFERROR(INDEX(単価!C:C,MATCH(D590,単価!B:B,0))&amp;IF(INDEX(単価!A:A,MATCH(D590,単価!B:B,0))=1,"（"&amp;INDEX(単価!D$2:G$2,1,1+(I590&gt;29)+(I590&gt;59)+(I590&gt;89))&amp;"）",""),D590)</f>
        <v>計画相談支援</v>
      </c>
      <c r="L590" s="2">
        <f t="shared" ca="1" si="52"/>
        <v>5993</v>
      </c>
      <c r="M590" s="14">
        <f>IF(OR(ISERROR(FIND(DBCS(検索!C$3),DBCS(B590))),検索!C$3=""),0,1)</f>
        <v>0</v>
      </c>
      <c r="N590" s="15">
        <f>IF(OR(ISERROR(FIND(DBCS(検索!D$3),DBCS(C590))),検索!D$3=""),0,1)</f>
        <v>0</v>
      </c>
      <c r="O590" s="15">
        <f>IF(OR(ISERROR(FIND(検索!E$3,D590)),検索!E$3=""),0,1)</f>
        <v>0</v>
      </c>
      <c r="P590" s="13">
        <f>IF(OR(ISERROR(FIND(検索!F$3,E590)),検索!F$3=""),0,1)</f>
        <v>0</v>
      </c>
      <c r="Q590" s="13">
        <f>IF(OR(ISERROR(FIND(検索!G$3,F590)),検索!G$3=""),0,1)</f>
        <v>0</v>
      </c>
      <c r="R590" s="13">
        <f>IF(OR(検索!J$3="00000",M590&amp;N590&amp;O590&amp;P590&amp;Q590&lt;&gt;検索!J$3),0,1)</f>
        <v>0</v>
      </c>
      <c r="S590" s="13">
        <f t="shared" si="48"/>
        <v>0</v>
      </c>
      <c r="T590" s="14">
        <f>IF(OR(ISERROR(FIND(DBCS(検索!C$5),DBCS(B590))),検索!C$5=""),0,1)</f>
        <v>0</v>
      </c>
      <c r="U590" s="15">
        <f>IF(OR(ISERROR(FIND(DBCS(検索!D$5),DBCS(C590))),検索!D$5=""),0,1)</f>
        <v>0</v>
      </c>
      <c r="V590" s="15">
        <f>IF(OR(ISERROR(FIND(検索!E$5,D590)),検索!E$5=""),0,1)</f>
        <v>0</v>
      </c>
      <c r="W590" s="15">
        <f>IF(OR(ISERROR(FIND(検索!F$5,E590)),検索!F$5=""),0,1)</f>
        <v>0</v>
      </c>
      <c r="X590" s="15">
        <f>IF(OR(ISERROR(FIND(検索!G$5,F590)),検索!G$5=""),0,1)</f>
        <v>0</v>
      </c>
      <c r="Y590" s="13">
        <f>IF(OR(検索!J$5="00000",T590&amp;U590&amp;V590&amp;W590&amp;X590&lt;&gt;検索!J$5),0,1)</f>
        <v>0</v>
      </c>
      <c r="Z590" s="16">
        <f t="shared" si="49"/>
        <v>0</v>
      </c>
      <c r="AA590" s="13">
        <f>IF(OR(ISERROR(FIND(DBCS(検索!C$7),DBCS(B590))),検索!C$7=""),0,1)</f>
        <v>0</v>
      </c>
      <c r="AB590" s="13">
        <f>IF(OR(ISERROR(FIND(DBCS(検索!D$7),DBCS(C590))),検索!D$7=""),0,1)</f>
        <v>0</v>
      </c>
      <c r="AC590" s="13">
        <f>IF(OR(ISERROR(FIND(検索!E$7,D590)),検索!E$7=""),0,1)</f>
        <v>0</v>
      </c>
      <c r="AD590" s="13">
        <f>IF(OR(ISERROR(FIND(検索!F$7,E590)),検索!F$7=""),0,1)</f>
        <v>0</v>
      </c>
      <c r="AE590" s="13">
        <f>IF(OR(ISERROR(FIND(検索!G$7,F590)),検索!G$7=""),0,1)</f>
        <v>0</v>
      </c>
      <c r="AF590" s="15">
        <f>IF(OR(検索!J$7="00000",AA590&amp;AB590&amp;AC590&amp;AD590&amp;AE590&lt;&gt;検索!J$7),0,1)</f>
        <v>0</v>
      </c>
      <c r="AG590" s="16">
        <f t="shared" si="50"/>
        <v>0</v>
      </c>
      <c r="AH590" s="13">
        <f>IF(検索!K$3=0,R590,S590)</f>
        <v>0</v>
      </c>
      <c r="AI590" s="13">
        <f>IF(検索!K$5=0,Y590,Z590)</f>
        <v>0</v>
      </c>
      <c r="AJ590" s="13">
        <f>IF(検索!K$7=0,AF590,AG590)</f>
        <v>0</v>
      </c>
      <c r="AK590" s="20">
        <f>IF(IF(検索!J$5="00000",AH590,IF(検索!K$4=0,AH590+AI590,AH590*AI590)*IF(AND(検索!K$6=1,検索!J$7&lt;&gt;"00000"),AJ590,1)+IF(AND(検索!K$6=0,検索!J$7&lt;&gt;"00000"),AJ590,0))&gt;0,MAX($AK$2:AK589)+1,0)</f>
        <v>0</v>
      </c>
    </row>
    <row r="591" spans="1:37" ht="12.6" customHeight="1" x14ac:dyDescent="0.15">
      <c r="A591" s="9">
        <v>6108</v>
      </c>
      <c r="B591" s="2" t="s">
        <v>1683</v>
      </c>
      <c r="C591" s="2" t="s">
        <v>1684</v>
      </c>
      <c r="D591" s="2" t="s">
        <v>674</v>
      </c>
      <c r="E591" s="10" t="s">
        <v>58</v>
      </c>
      <c r="F591" s="11" t="s">
        <v>1685</v>
      </c>
      <c r="G591" s="2">
        <v>590</v>
      </c>
      <c r="H591" s="153">
        <f t="shared" si="51"/>
        <v>50000</v>
      </c>
      <c r="J591" s="158">
        <f>IFERROR(INDEX(単価!D$3:G$16,MATCH(D591,単価!B$3:B$16,0),1+((I591&gt;29)+(I591&gt;59)+(I591&gt;89))*INDEX(単価!A:A,MATCH(D591,単価!B:B,0))),0)</f>
        <v>50000</v>
      </c>
      <c r="K591" s="153" t="str">
        <f>IFERROR(INDEX(単価!C:C,MATCH(D591,単価!B:B,0))&amp;IF(INDEX(単価!A:A,MATCH(D591,単価!B:B,0))=1,"（"&amp;INDEX(単価!D$2:G$2,1,1+(I591&gt;29)+(I591&gt;59)+(I591&gt;89))&amp;"）",""),D591)</f>
        <v>計画相談支援</v>
      </c>
      <c r="L591" s="2">
        <f t="shared" ca="1" si="52"/>
        <v>6007</v>
      </c>
      <c r="M591" s="14">
        <f>IF(OR(ISERROR(FIND(DBCS(検索!C$3),DBCS(B591))),検索!C$3=""),0,1)</f>
        <v>0</v>
      </c>
      <c r="N591" s="15">
        <f>IF(OR(ISERROR(FIND(DBCS(検索!D$3),DBCS(C591))),検索!D$3=""),0,1)</f>
        <v>0</v>
      </c>
      <c r="O591" s="15">
        <f>IF(OR(ISERROR(FIND(検索!E$3,D591)),検索!E$3=""),0,1)</f>
        <v>0</v>
      </c>
      <c r="P591" s="13">
        <f>IF(OR(ISERROR(FIND(検索!F$3,E591)),検索!F$3=""),0,1)</f>
        <v>0</v>
      </c>
      <c r="Q591" s="13">
        <f>IF(OR(ISERROR(FIND(検索!G$3,F591)),検索!G$3=""),0,1)</f>
        <v>0</v>
      </c>
      <c r="R591" s="13">
        <f>IF(OR(検索!J$3="00000",M591&amp;N591&amp;O591&amp;P591&amp;Q591&lt;&gt;検索!J$3),0,1)</f>
        <v>0</v>
      </c>
      <c r="S591" s="13">
        <f t="shared" si="48"/>
        <v>0</v>
      </c>
      <c r="T591" s="14">
        <f>IF(OR(ISERROR(FIND(DBCS(検索!C$5),DBCS(B591))),検索!C$5=""),0,1)</f>
        <v>0</v>
      </c>
      <c r="U591" s="15">
        <f>IF(OR(ISERROR(FIND(DBCS(検索!D$5),DBCS(C591))),検索!D$5=""),0,1)</f>
        <v>0</v>
      </c>
      <c r="V591" s="15">
        <f>IF(OR(ISERROR(FIND(検索!E$5,D591)),検索!E$5=""),0,1)</f>
        <v>0</v>
      </c>
      <c r="W591" s="15">
        <f>IF(OR(ISERROR(FIND(検索!F$5,E591)),検索!F$5=""),0,1)</f>
        <v>0</v>
      </c>
      <c r="X591" s="15">
        <f>IF(OR(ISERROR(FIND(検索!G$5,F591)),検索!G$5=""),0,1)</f>
        <v>0</v>
      </c>
      <c r="Y591" s="13">
        <f>IF(OR(検索!J$5="00000",T591&amp;U591&amp;V591&amp;W591&amp;X591&lt;&gt;検索!J$5),0,1)</f>
        <v>0</v>
      </c>
      <c r="Z591" s="16">
        <f t="shared" si="49"/>
        <v>0</v>
      </c>
      <c r="AA591" s="13">
        <f>IF(OR(ISERROR(FIND(DBCS(検索!C$7),DBCS(B591))),検索!C$7=""),0,1)</f>
        <v>0</v>
      </c>
      <c r="AB591" s="13">
        <f>IF(OR(ISERROR(FIND(DBCS(検索!D$7),DBCS(C591))),検索!D$7=""),0,1)</f>
        <v>0</v>
      </c>
      <c r="AC591" s="13">
        <f>IF(OR(ISERROR(FIND(検索!E$7,D591)),検索!E$7=""),0,1)</f>
        <v>0</v>
      </c>
      <c r="AD591" s="13">
        <f>IF(OR(ISERROR(FIND(検索!F$7,E591)),検索!F$7=""),0,1)</f>
        <v>0</v>
      </c>
      <c r="AE591" s="13">
        <f>IF(OR(ISERROR(FIND(検索!G$7,F591)),検索!G$7=""),0,1)</f>
        <v>0</v>
      </c>
      <c r="AF591" s="15">
        <f>IF(OR(検索!J$7="00000",AA591&amp;AB591&amp;AC591&amp;AD591&amp;AE591&lt;&gt;検索!J$7),0,1)</f>
        <v>0</v>
      </c>
      <c r="AG591" s="16">
        <f t="shared" si="50"/>
        <v>0</v>
      </c>
      <c r="AH591" s="13">
        <f>IF(検索!K$3=0,R591,S591)</f>
        <v>0</v>
      </c>
      <c r="AI591" s="13">
        <f>IF(検索!K$5=0,Y591,Z591)</f>
        <v>0</v>
      </c>
      <c r="AJ591" s="13">
        <f>IF(検索!K$7=0,AF591,AG591)</f>
        <v>0</v>
      </c>
      <c r="AK591" s="20">
        <f>IF(IF(検索!J$5="00000",AH591,IF(検索!K$4=0,AH591+AI591,AH591*AI591)*IF(AND(検索!K$6=1,検索!J$7&lt;&gt;"00000"),AJ591,1)+IF(AND(検索!K$6=0,検索!J$7&lt;&gt;"00000"),AJ591,0))&gt;0,MAX($AK$2:AK590)+1,0)</f>
        <v>0</v>
      </c>
    </row>
    <row r="592" spans="1:37" ht="12.6" customHeight="1" x14ac:dyDescent="0.15">
      <c r="A592" s="9">
        <v>6119</v>
      </c>
      <c r="B592" s="2" t="s">
        <v>1407</v>
      </c>
      <c r="C592" s="2" t="s">
        <v>1686</v>
      </c>
      <c r="D592" s="2" t="s">
        <v>674</v>
      </c>
      <c r="E592" s="10" t="s">
        <v>82</v>
      </c>
      <c r="F592" s="11" t="s">
        <v>1687</v>
      </c>
      <c r="G592" s="2">
        <v>591</v>
      </c>
      <c r="H592" s="153">
        <f t="shared" si="51"/>
        <v>100000</v>
      </c>
      <c r="J592" s="158">
        <f>IFERROR(INDEX(単価!D$3:G$16,MATCH(D592,単価!B$3:B$16,0),1+((I592&gt;29)+(I592&gt;59)+(I592&gt;89))*INDEX(単価!A:A,MATCH(D592,単価!B:B,0))),0)</f>
        <v>50000</v>
      </c>
      <c r="K592" s="153" t="str">
        <f>IFERROR(INDEX(単価!C:C,MATCH(D592,単価!B:B,0))&amp;IF(INDEX(単価!A:A,MATCH(D592,単価!B:B,0))=1,"（"&amp;INDEX(単価!D$2:G$2,1,1+(I592&gt;29)+(I592&gt;59)+(I592&gt;89))&amp;"）",""),D592)</f>
        <v>計画相談支援</v>
      </c>
      <c r="L592" s="2">
        <f t="shared" ca="1" si="52"/>
        <v>6016</v>
      </c>
      <c r="M592" s="14">
        <f>IF(OR(ISERROR(FIND(DBCS(検索!C$3),DBCS(B592))),検索!C$3=""),0,1)</f>
        <v>0</v>
      </c>
      <c r="N592" s="15">
        <f>IF(OR(ISERROR(FIND(DBCS(検索!D$3),DBCS(C592))),検索!D$3=""),0,1)</f>
        <v>0</v>
      </c>
      <c r="O592" s="15">
        <f>IF(OR(ISERROR(FIND(検索!E$3,D592)),検索!E$3=""),0,1)</f>
        <v>0</v>
      </c>
      <c r="P592" s="13">
        <f>IF(OR(ISERROR(FIND(検索!F$3,E592)),検索!F$3=""),0,1)</f>
        <v>0</v>
      </c>
      <c r="Q592" s="13">
        <f>IF(OR(ISERROR(FIND(検索!G$3,F592)),検索!G$3=""),0,1)</f>
        <v>0</v>
      </c>
      <c r="R592" s="13">
        <f>IF(OR(検索!J$3="00000",M592&amp;N592&amp;O592&amp;P592&amp;Q592&lt;&gt;検索!J$3),0,1)</f>
        <v>0</v>
      </c>
      <c r="S592" s="13">
        <f t="shared" si="48"/>
        <v>0</v>
      </c>
      <c r="T592" s="14">
        <f>IF(OR(ISERROR(FIND(DBCS(検索!C$5),DBCS(B592))),検索!C$5=""),0,1)</f>
        <v>0</v>
      </c>
      <c r="U592" s="15">
        <f>IF(OR(ISERROR(FIND(DBCS(検索!D$5),DBCS(C592))),検索!D$5=""),0,1)</f>
        <v>0</v>
      </c>
      <c r="V592" s="15">
        <f>IF(OR(ISERROR(FIND(検索!E$5,D592)),検索!E$5=""),0,1)</f>
        <v>0</v>
      </c>
      <c r="W592" s="15">
        <f>IF(OR(ISERROR(FIND(検索!F$5,E592)),検索!F$5=""),0,1)</f>
        <v>0</v>
      </c>
      <c r="X592" s="15">
        <f>IF(OR(ISERROR(FIND(検索!G$5,F592)),検索!G$5=""),0,1)</f>
        <v>0</v>
      </c>
      <c r="Y592" s="13">
        <f>IF(OR(検索!J$5="00000",T592&amp;U592&amp;V592&amp;W592&amp;X592&lt;&gt;検索!J$5),0,1)</f>
        <v>0</v>
      </c>
      <c r="Z592" s="16">
        <f t="shared" si="49"/>
        <v>0</v>
      </c>
      <c r="AA592" s="13">
        <f>IF(OR(ISERROR(FIND(DBCS(検索!C$7),DBCS(B592))),検索!C$7=""),0,1)</f>
        <v>0</v>
      </c>
      <c r="AB592" s="13">
        <f>IF(OR(ISERROR(FIND(DBCS(検索!D$7),DBCS(C592))),検索!D$7=""),0,1)</f>
        <v>0</v>
      </c>
      <c r="AC592" s="13">
        <f>IF(OR(ISERROR(FIND(検索!E$7,D592)),検索!E$7=""),0,1)</f>
        <v>0</v>
      </c>
      <c r="AD592" s="13">
        <f>IF(OR(ISERROR(FIND(検索!F$7,E592)),検索!F$7=""),0,1)</f>
        <v>0</v>
      </c>
      <c r="AE592" s="13">
        <f>IF(OR(ISERROR(FIND(検索!G$7,F592)),検索!G$7=""),0,1)</f>
        <v>0</v>
      </c>
      <c r="AF592" s="15">
        <f>IF(OR(検索!J$7="00000",AA592&amp;AB592&amp;AC592&amp;AD592&amp;AE592&lt;&gt;検索!J$7),0,1)</f>
        <v>0</v>
      </c>
      <c r="AG592" s="16">
        <f t="shared" si="50"/>
        <v>0</v>
      </c>
      <c r="AH592" s="13">
        <f>IF(検索!K$3=0,R592,S592)</f>
        <v>0</v>
      </c>
      <c r="AI592" s="13">
        <f>IF(検索!K$5=0,Y592,Z592)</f>
        <v>0</v>
      </c>
      <c r="AJ592" s="13">
        <f>IF(検索!K$7=0,AF592,AG592)</f>
        <v>0</v>
      </c>
      <c r="AK592" s="20">
        <f>IF(IF(検索!J$5="00000",AH592,IF(検索!K$4=0,AH592+AI592,AH592*AI592)*IF(AND(検索!K$6=1,検索!J$7&lt;&gt;"00000"),AJ592,1)+IF(AND(検索!K$6=0,検索!J$7&lt;&gt;"00000"),AJ592,0))&gt;0,MAX($AK$2:AK591)+1,0)</f>
        <v>0</v>
      </c>
    </row>
    <row r="593" spans="1:37" ht="12.6" customHeight="1" x14ac:dyDescent="0.15">
      <c r="A593" s="9">
        <v>6123</v>
      </c>
      <c r="B593" s="2" t="s">
        <v>1166</v>
      </c>
      <c r="C593" s="2" t="s">
        <v>1688</v>
      </c>
      <c r="D593" s="2" t="s">
        <v>674</v>
      </c>
      <c r="E593" s="10" t="s">
        <v>50</v>
      </c>
      <c r="F593" s="11" t="s">
        <v>1167</v>
      </c>
      <c r="G593" s="2">
        <v>592</v>
      </c>
      <c r="H593" s="153">
        <f t="shared" si="51"/>
        <v>100000</v>
      </c>
      <c r="J593" s="158">
        <f>IFERROR(INDEX(単価!D$3:G$16,MATCH(D593,単価!B$3:B$16,0),1+((I593&gt;29)+(I593&gt;59)+(I593&gt;89))*INDEX(単価!A:A,MATCH(D593,単価!B:B,0))),0)</f>
        <v>50000</v>
      </c>
      <c r="K593" s="153" t="str">
        <f>IFERROR(INDEX(単価!C:C,MATCH(D593,単価!B:B,0))&amp;IF(INDEX(単価!A:A,MATCH(D593,単価!B:B,0))=1,"（"&amp;INDEX(単価!D$2:G$2,1,1+(I593&gt;29)+(I593&gt;59)+(I593&gt;89))&amp;"）",""),D593)</f>
        <v>計画相談支援</v>
      </c>
      <c r="L593" s="2">
        <f t="shared" ca="1" si="52"/>
        <v>6029</v>
      </c>
      <c r="M593" s="14">
        <f>IF(OR(ISERROR(FIND(DBCS(検索!C$3),DBCS(B593))),検索!C$3=""),0,1)</f>
        <v>0</v>
      </c>
      <c r="N593" s="15">
        <f>IF(OR(ISERROR(FIND(DBCS(検索!D$3),DBCS(C593))),検索!D$3=""),0,1)</f>
        <v>0</v>
      </c>
      <c r="O593" s="15">
        <f>IF(OR(ISERROR(FIND(検索!E$3,D593)),検索!E$3=""),0,1)</f>
        <v>0</v>
      </c>
      <c r="P593" s="13">
        <f>IF(OR(ISERROR(FIND(検索!F$3,E593)),検索!F$3=""),0,1)</f>
        <v>0</v>
      </c>
      <c r="Q593" s="13">
        <f>IF(OR(ISERROR(FIND(検索!G$3,F593)),検索!G$3=""),0,1)</f>
        <v>0</v>
      </c>
      <c r="R593" s="13">
        <f>IF(OR(検索!J$3="00000",M593&amp;N593&amp;O593&amp;P593&amp;Q593&lt;&gt;検索!J$3),0,1)</f>
        <v>0</v>
      </c>
      <c r="S593" s="13">
        <f t="shared" si="48"/>
        <v>0</v>
      </c>
      <c r="T593" s="14">
        <f>IF(OR(ISERROR(FIND(DBCS(検索!C$5),DBCS(B593))),検索!C$5=""),0,1)</f>
        <v>0</v>
      </c>
      <c r="U593" s="15">
        <f>IF(OR(ISERROR(FIND(DBCS(検索!D$5),DBCS(C593))),検索!D$5=""),0,1)</f>
        <v>0</v>
      </c>
      <c r="V593" s="15">
        <f>IF(OR(ISERROR(FIND(検索!E$5,D593)),検索!E$5=""),0,1)</f>
        <v>0</v>
      </c>
      <c r="W593" s="15">
        <f>IF(OR(ISERROR(FIND(検索!F$5,E593)),検索!F$5=""),0,1)</f>
        <v>0</v>
      </c>
      <c r="X593" s="15">
        <f>IF(OR(ISERROR(FIND(検索!G$5,F593)),検索!G$5=""),0,1)</f>
        <v>0</v>
      </c>
      <c r="Y593" s="13">
        <f>IF(OR(検索!J$5="00000",T593&amp;U593&amp;V593&amp;W593&amp;X593&lt;&gt;検索!J$5),0,1)</f>
        <v>0</v>
      </c>
      <c r="Z593" s="16">
        <f t="shared" si="49"/>
        <v>0</v>
      </c>
      <c r="AA593" s="13">
        <f>IF(OR(ISERROR(FIND(DBCS(検索!C$7),DBCS(B593))),検索!C$7=""),0,1)</f>
        <v>0</v>
      </c>
      <c r="AB593" s="13">
        <f>IF(OR(ISERROR(FIND(DBCS(検索!D$7),DBCS(C593))),検索!D$7=""),0,1)</f>
        <v>0</v>
      </c>
      <c r="AC593" s="13">
        <f>IF(OR(ISERROR(FIND(検索!E$7,D593)),検索!E$7=""),0,1)</f>
        <v>0</v>
      </c>
      <c r="AD593" s="13">
        <f>IF(OR(ISERROR(FIND(検索!F$7,E593)),検索!F$7=""),0,1)</f>
        <v>0</v>
      </c>
      <c r="AE593" s="13">
        <f>IF(OR(ISERROR(FIND(検索!G$7,F593)),検索!G$7=""),0,1)</f>
        <v>0</v>
      </c>
      <c r="AF593" s="15">
        <f>IF(OR(検索!J$7="00000",AA593&amp;AB593&amp;AC593&amp;AD593&amp;AE593&lt;&gt;検索!J$7),0,1)</f>
        <v>0</v>
      </c>
      <c r="AG593" s="16">
        <f t="shared" si="50"/>
        <v>0</v>
      </c>
      <c r="AH593" s="13">
        <f>IF(検索!K$3=0,R593,S593)</f>
        <v>0</v>
      </c>
      <c r="AI593" s="13">
        <f>IF(検索!K$5=0,Y593,Z593)</f>
        <v>0</v>
      </c>
      <c r="AJ593" s="13">
        <f>IF(検索!K$7=0,AF593,AG593)</f>
        <v>0</v>
      </c>
      <c r="AK593" s="20">
        <f>IF(IF(検索!J$5="00000",AH593,IF(検索!K$4=0,AH593+AI593,AH593*AI593)*IF(AND(検索!K$6=1,検索!J$7&lt;&gt;"00000"),AJ593,1)+IF(AND(検索!K$6=0,検索!J$7&lt;&gt;"00000"),AJ593,0))&gt;0,MAX($AK$2:AK592)+1,0)</f>
        <v>0</v>
      </c>
    </row>
    <row r="594" spans="1:37" ht="12.6" customHeight="1" x14ac:dyDescent="0.15">
      <c r="A594" s="9">
        <v>6131</v>
      </c>
      <c r="B594" s="2" t="s">
        <v>428</v>
      </c>
      <c r="C594" s="2" t="s">
        <v>1689</v>
      </c>
      <c r="D594" s="2" t="s">
        <v>674</v>
      </c>
      <c r="E594" s="10" t="s">
        <v>45</v>
      </c>
      <c r="F594" s="11" t="s">
        <v>1186</v>
      </c>
      <c r="G594" s="2">
        <v>593</v>
      </c>
      <c r="H594" s="153">
        <f t="shared" si="51"/>
        <v>250000</v>
      </c>
      <c r="J594" s="158">
        <f>IFERROR(INDEX(単価!D$3:G$16,MATCH(D594,単価!B$3:B$16,0),1+((I594&gt;29)+(I594&gt;59)+(I594&gt;89))*INDEX(単価!A:A,MATCH(D594,単価!B:B,0))),0)</f>
        <v>50000</v>
      </c>
      <c r="K594" s="153" t="str">
        <f>IFERROR(INDEX(単価!C:C,MATCH(D594,単価!B:B,0))&amp;IF(INDEX(単価!A:A,MATCH(D594,単価!B:B,0))=1,"（"&amp;INDEX(単価!D$2:G$2,1,1+(I594&gt;29)+(I594&gt;59)+(I594&gt;89))&amp;"）",""),D594)</f>
        <v>計画相談支援</v>
      </c>
      <c r="L594" s="2">
        <f t="shared" ca="1" si="52"/>
        <v>6034</v>
      </c>
      <c r="M594" s="14">
        <f>IF(OR(ISERROR(FIND(DBCS(検索!C$3),DBCS(B594))),検索!C$3=""),0,1)</f>
        <v>0</v>
      </c>
      <c r="N594" s="15">
        <f>IF(OR(ISERROR(FIND(DBCS(検索!D$3),DBCS(C594))),検索!D$3=""),0,1)</f>
        <v>0</v>
      </c>
      <c r="O594" s="15">
        <f>IF(OR(ISERROR(FIND(検索!E$3,D594)),検索!E$3=""),0,1)</f>
        <v>0</v>
      </c>
      <c r="P594" s="13">
        <f>IF(OR(ISERROR(FIND(検索!F$3,E594)),検索!F$3=""),0,1)</f>
        <v>0</v>
      </c>
      <c r="Q594" s="13">
        <f>IF(OR(ISERROR(FIND(検索!G$3,F594)),検索!G$3=""),0,1)</f>
        <v>0</v>
      </c>
      <c r="R594" s="13">
        <f>IF(OR(検索!J$3="00000",M594&amp;N594&amp;O594&amp;P594&amp;Q594&lt;&gt;検索!J$3),0,1)</f>
        <v>0</v>
      </c>
      <c r="S594" s="13">
        <f t="shared" si="48"/>
        <v>0</v>
      </c>
      <c r="T594" s="14">
        <f>IF(OR(ISERROR(FIND(DBCS(検索!C$5),DBCS(B594))),検索!C$5=""),0,1)</f>
        <v>0</v>
      </c>
      <c r="U594" s="15">
        <f>IF(OR(ISERROR(FIND(DBCS(検索!D$5),DBCS(C594))),検索!D$5=""),0,1)</f>
        <v>0</v>
      </c>
      <c r="V594" s="15">
        <f>IF(OR(ISERROR(FIND(検索!E$5,D594)),検索!E$5=""),0,1)</f>
        <v>0</v>
      </c>
      <c r="W594" s="15">
        <f>IF(OR(ISERROR(FIND(検索!F$5,E594)),検索!F$5=""),0,1)</f>
        <v>0</v>
      </c>
      <c r="X594" s="15">
        <f>IF(OR(ISERROR(FIND(検索!G$5,F594)),検索!G$5=""),0,1)</f>
        <v>0</v>
      </c>
      <c r="Y594" s="13">
        <f>IF(OR(検索!J$5="00000",T594&amp;U594&amp;V594&amp;W594&amp;X594&lt;&gt;検索!J$5),0,1)</f>
        <v>0</v>
      </c>
      <c r="Z594" s="16">
        <f t="shared" si="49"/>
        <v>0</v>
      </c>
      <c r="AA594" s="13">
        <f>IF(OR(ISERROR(FIND(DBCS(検索!C$7),DBCS(B594))),検索!C$7=""),0,1)</f>
        <v>0</v>
      </c>
      <c r="AB594" s="13">
        <f>IF(OR(ISERROR(FIND(DBCS(検索!D$7),DBCS(C594))),検索!D$7=""),0,1)</f>
        <v>0</v>
      </c>
      <c r="AC594" s="13">
        <f>IF(OR(ISERROR(FIND(検索!E$7,D594)),検索!E$7=""),0,1)</f>
        <v>0</v>
      </c>
      <c r="AD594" s="13">
        <f>IF(OR(ISERROR(FIND(検索!F$7,E594)),検索!F$7=""),0,1)</f>
        <v>0</v>
      </c>
      <c r="AE594" s="13">
        <f>IF(OR(ISERROR(FIND(検索!G$7,F594)),検索!G$7=""),0,1)</f>
        <v>0</v>
      </c>
      <c r="AF594" s="15">
        <f>IF(OR(検索!J$7="00000",AA594&amp;AB594&amp;AC594&amp;AD594&amp;AE594&lt;&gt;検索!J$7),0,1)</f>
        <v>0</v>
      </c>
      <c r="AG594" s="16">
        <f t="shared" si="50"/>
        <v>0</v>
      </c>
      <c r="AH594" s="13">
        <f>IF(検索!K$3=0,R594,S594)</f>
        <v>0</v>
      </c>
      <c r="AI594" s="13">
        <f>IF(検索!K$5=0,Y594,Z594)</f>
        <v>0</v>
      </c>
      <c r="AJ594" s="13">
        <f>IF(検索!K$7=0,AF594,AG594)</f>
        <v>0</v>
      </c>
      <c r="AK594" s="20">
        <f>IF(IF(検索!J$5="00000",AH594,IF(検索!K$4=0,AH594+AI594,AH594*AI594)*IF(AND(検索!K$6=1,検索!J$7&lt;&gt;"00000"),AJ594,1)+IF(AND(検索!K$6=0,検索!J$7&lt;&gt;"00000"),AJ594,0))&gt;0,MAX($AK$2:AK593)+1,0)</f>
        <v>0</v>
      </c>
    </row>
    <row r="595" spans="1:37" ht="12.6" customHeight="1" x14ac:dyDescent="0.15">
      <c r="A595" s="9">
        <v>6148</v>
      </c>
      <c r="B595" s="2" t="s">
        <v>1174</v>
      </c>
      <c r="C595" s="2" t="s">
        <v>1690</v>
      </c>
      <c r="D595" s="2" t="s">
        <v>674</v>
      </c>
      <c r="E595" s="10" t="s">
        <v>519</v>
      </c>
      <c r="F595" s="11" t="s">
        <v>1176</v>
      </c>
      <c r="G595" s="2">
        <v>594</v>
      </c>
      <c r="H595" s="153">
        <f t="shared" si="51"/>
        <v>200000</v>
      </c>
      <c r="J595" s="158">
        <f>IFERROR(INDEX(単価!D$3:G$16,MATCH(D595,単価!B$3:B$16,0),1+((I595&gt;29)+(I595&gt;59)+(I595&gt;89))*INDEX(単価!A:A,MATCH(D595,単価!B:B,0))),0)</f>
        <v>50000</v>
      </c>
      <c r="K595" s="153" t="str">
        <f>IFERROR(INDEX(単価!C:C,MATCH(D595,単価!B:B,0))&amp;IF(INDEX(単価!A:A,MATCH(D595,単価!B:B,0))=1,"（"&amp;INDEX(単価!D$2:G$2,1,1+(I595&gt;29)+(I595&gt;59)+(I595&gt;89))&amp;"）",""),D595)</f>
        <v>計画相談支援</v>
      </c>
      <c r="L595" s="2">
        <f t="shared" ca="1" si="52"/>
        <v>6046</v>
      </c>
      <c r="M595" s="14">
        <f>IF(OR(ISERROR(FIND(DBCS(検索!C$3),DBCS(B595))),検索!C$3=""),0,1)</f>
        <v>0</v>
      </c>
      <c r="N595" s="15">
        <f>IF(OR(ISERROR(FIND(DBCS(検索!D$3),DBCS(C595))),検索!D$3=""),0,1)</f>
        <v>0</v>
      </c>
      <c r="O595" s="15">
        <f>IF(OR(ISERROR(FIND(検索!E$3,D595)),検索!E$3=""),0,1)</f>
        <v>0</v>
      </c>
      <c r="P595" s="13">
        <f>IF(OR(ISERROR(FIND(検索!F$3,E595)),検索!F$3=""),0,1)</f>
        <v>0</v>
      </c>
      <c r="Q595" s="13">
        <f>IF(OR(ISERROR(FIND(検索!G$3,F595)),検索!G$3=""),0,1)</f>
        <v>0</v>
      </c>
      <c r="R595" s="13">
        <f>IF(OR(検索!J$3="00000",M595&amp;N595&amp;O595&amp;P595&amp;Q595&lt;&gt;検索!J$3),0,1)</f>
        <v>0</v>
      </c>
      <c r="S595" s="13">
        <f t="shared" si="48"/>
        <v>0</v>
      </c>
      <c r="T595" s="14">
        <f>IF(OR(ISERROR(FIND(DBCS(検索!C$5),DBCS(B595))),検索!C$5=""),0,1)</f>
        <v>0</v>
      </c>
      <c r="U595" s="15">
        <f>IF(OR(ISERROR(FIND(DBCS(検索!D$5),DBCS(C595))),検索!D$5=""),0,1)</f>
        <v>0</v>
      </c>
      <c r="V595" s="15">
        <f>IF(OR(ISERROR(FIND(検索!E$5,D595)),検索!E$5=""),0,1)</f>
        <v>0</v>
      </c>
      <c r="W595" s="15">
        <f>IF(OR(ISERROR(FIND(検索!F$5,E595)),検索!F$5=""),0,1)</f>
        <v>0</v>
      </c>
      <c r="X595" s="15">
        <f>IF(OR(ISERROR(FIND(検索!G$5,F595)),検索!G$5=""),0,1)</f>
        <v>0</v>
      </c>
      <c r="Y595" s="13">
        <f>IF(OR(検索!J$5="00000",T595&amp;U595&amp;V595&amp;W595&amp;X595&lt;&gt;検索!J$5),0,1)</f>
        <v>0</v>
      </c>
      <c r="Z595" s="16">
        <f t="shared" si="49"/>
        <v>0</v>
      </c>
      <c r="AA595" s="13">
        <f>IF(OR(ISERROR(FIND(DBCS(検索!C$7),DBCS(B595))),検索!C$7=""),0,1)</f>
        <v>0</v>
      </c>
      <c r="AB595" s="13">
        <f>IF(OR(ISERROR(FIND(DBCS(検索!D$7),DBCS(C595))),検索!D$7=""),0,1)</f>
        <v>0</v>
      </c>
      <c r="AC595" s="13">
        <f>IF(OR(ISERROR(FIND(検索!E$7,D595)),検索!E$7=""),0,1)</f>
        <v>0</v>
      </c>
      <c r="AD595" s="13">
        <f>IF(OR(ISERROR(FIND(検索!F$7,E595)),検索!F$7=""),0,1)</f>
        <v>0</v>
      </c>
      <c r="AE595" s="13">
        <f>IF(OR(ISERROR(FIND(検索!G$7,F595)),検索!G$7=""),0,1)</f>
        <v>0</v>
      </c>
      <c r="AF595" s="15">
        <f>IF(OR(検索!J$7="00000",AA595&amp;AB595&amp;AC595&amp;AD595&amp;AE595&lt;&gt;検索!J$7),0,1)</f>
        <v>0</v>
      </c>
      <c r="AG595" s="16">
        <f t="shared" si="50"/>
        <v>0</v>
      </c>
      <c r="AH595" s="13">
        <f>IF(検索!K$3=0,R595,S595)</f>
        <v>0</v>
      </c>
      <c r="AI595" s="13">
        <f>IF(検索!K$5=0,Y595,Z595)</f>
        <v>0</v>
      </c>
      <c r="AJ595" s="13">
        <f>IF(検索!K$7=0,AF595,AG595)</f>
        <v>0</v>
      </c>
      <c r="AK595" s="20">
        <f>IF(IF(検索!J$5="00000",AH595,IF(検索!K$4=0,AH595+AI595,AH595*AI595)*IF(AND(検索!K$6=1,検索!J$7&lt;&gt;"00000"),AJ595,1)+IF(AND(検索!K$6=0,検索!J$7&lt;&gt;"00000"),AJ595,0))&gt;0,MAX($AK$2:AK594)+1,0)</f>
        <v>0</v>
      </c>
    </row>
    <row r="596" spans="1:37" ht="12.6" customHeight="1" x14ac:dyDescent="0.15">
      <c r="A596" s="9">
        <v>6155</v>
      </c>
      <c r="B596" s="2" t="s">
        <v>1691</v>
      </c>
      <c r="C596" s="2" t="s">
        <v>1692</v>
      </c>
      <c r="D596" s="2" t="s">
        <v>674</v>
      </c>
      <c r="E596" s="10" t="s">
        <v>97</v>
      </c>
      <c r="F596" s="11" t="s">
        <v>1693</v>
      </c>
      <c r="G596" s="2">
        <v>595</v>
      </c>
      <c r="H596" s="153">
        <f t="shared" si="51"/>
        <v>250000</v>
      </c>
      <c r="J596" s="158">
        <f>IFERROR(INDEX(単価!D$3:G$16,MATCH(D596,単価!B$3:B$16,0),1+((I596&gt;29)+(I596&gt;59)+(I596&gt;89))*INDEX(単価!A:A,MATCH(D596,単価!B:B,0))),0)</f>
        <v>50000</v>
      </c>
      <c r="K596" s="153" t="str">
        <f>IFERROR(INDEX(単価!C:C,MATCH(D596,単価!B:B,0))&amp;IF(INDEX(単価!A:A,MATCH(D596,単価!B:B,0))=1,"（"&amp;INDEX(単価!D$2:G$2,1,1+(I596&gt;29)+(I596&gt;59)+(I596&gt;89))&amp;"）",""),D596)</f>
        <v>計画相談支援</v>
      </c>
      <c r="L596" s="2">
        <f t="shared" ca="1" si="52"/>
        <v>6050</v>
      </c>
      <c r="M596" s="14">
        <f>IF(OR(ISERROR(FIND(DBCS(検索!C$3),DBCS(B596))),検索!C$3=""),0,1)</f>
        <v>0</v>
      </c>
      <c r="N596" s="15">
        <f>IF(OR(ISERROR(FIND(DBCS(検索!D$3),DBCS(C596))),検索!D$3=""),0,1)</f>
        <v>0</v>
      </c>
      <c r="O596" s="15">
        <f>IF(OR(ISERROR(FIND(検索!E$3,D596)),検索!E$3=""),0,1)</f>
        <v>0</v>
      </c>
      <c r="P596" s="13">
        <f>IF(OR(ISERROR(FIND(検索!F$3,E596)),検索!F$3=""),0,1)</f>
        <v>0</v>
      </c>
      <c r="Q596" s="13">
        <f>IF(OR(ISERROR(FIND(検索!G$3,F596)),検索!G$3=""),0,1)</f>
        <v>0</v>
      </c>
      <c r="R596" s="13">
        <f>IF(OR(検索!J$3="00000",M596&amp;N596&amp;O596&amp;P596&amp;Q596&lt;&gt;検索!J$3),0,1)</f>
        <v>0</v>
      </c>
      <c r="S596" s="13">
        <f t="shared" si="48"/>
        <v>0</v>
      </c>
      <c r="T596" s="14">
        <f>IF(OR(ISERROR(FIND(DBCS(検索!C$5),DBCS(B596))),検索!C$5=""),0,1)</f>
        <v>0</v>
      </c>
      <c r="U596" s="15">
        <f>IF(OR(ISERROR(FIND(DBCS(検索!D$5),DBCS(C596))),検索!D$5=""),0,1)</f>
        <v>0</v>
      </c>
      <c r="V596" s="15">
        <f>IF(OR(ISERROR(FIND(検索!E$5,D596)),検索!E$5=""),0,1)</f>
        <v>0</v>
      </c>
      <c r="W596" s="15">
        <f>IF(OR(ISERROR(FIND(検索!F$5,E596)),検索!F$5=""),0,1)</f>
        <v>0</v>
      </c>
      <c r="X596" s="15">
        <f>IF(OR(ISERROR(FIND(検索!G$5,F596)),検索!G$5=""),0,1)</f>
        <v>0</v>
      </c>
      <c r="Y596" s="13">
        <f>IF(OR(検索!J$5="00000",T596&amp;U596&amp;V596&amp;W596&amp;X596&lt;&gt;検索!J$5),0,1)</f>
        <v>0</v>
      </c>
      <c r="Z596" s="16">
        <f t="shared" si="49"/>
        <v>0</v>
      </c>
      <c r="AA596" s="13">
        <f>IF(OR(ISERROR(FIND(DBCS(検索!C$7),DBCS(B596))),検索!C$7=""),0,1)</f>
        <v>0</v>
      </c>
      <c r="AB596" s="13">
        <f>IF(OR(ISERROR(FIND(DBCS(検索!D$7),DBCS(C596))),検索!D$7=""),0,1)</f>
        <v>0</v>
      </c>
      <c r="AC596" s="13">
        <f>IF(OR(ISERROR(FIND(検索!E$7,D596)),検索!E$7=""),0,1)</f>
        <v>0</v>
      </c>
      <c r="AD596" s="13">
        <f>IF(OR(ISERROR(FIND(検索!F$7,E596)),検索!F$7=""),0,1)</f>
        <v>0</v>
      </c>
      <c r="AE596" s="13">
        <f>IF(OR(ISERROR(FIND(検索!G$7,F596)),検索!G$7=""),0,1)</f>
        <v>0</v>
      </c>
      <c r="AF596" s="15">
        <f>IF(OR(検索!J$7="00000",AA596&amp;AB596&amp;AC596&amp;AD596&amp;AE596&lt;&gt;検索!J$7),0,1)</f>
        <v>0</v>
      </c>
      <c r="AG596" s="16">
        <f t="shared" si="50"/>
        <v>0</v>
      </c>
      <c r="AH596" s="13">
        <f>IF(検索!K$3=0,R596,S596)</f>
        <v>0</v>
      </c>
      <c r="AI596" s="13">
        <f>IF(検索!K$5=0,Y596,Z596)</f>
        <v>0</v>
      </c>
      <c r="AJ596" s="13">
        <f>IF(検索!K$7=0,AF596,AG596)</f>
        <v>0</v>
      </c>
      <c r="AK596" s="20">
        <f>IF(IF(検索!J$5="00000",AH596,IF(検索!K$4=0,AH596+AI596,AH596*AI596)*IF(AND(検索!K$6=1,検索!J$7&lt;&gt;"00000"),AJ596,1)+IF(AND(検索!K$6=0,検索!J$7&lt;&gt;"00000"),AJ596,0))&gt;0,MAX($AK$2:AK595)+1,0)</f>
        <v>0</v>
      </c>
    </row>
    <row r="597" spans="1:37" ht="12.6" customHeight="1" x14ac:dyDescent="0.15">
      <c r="A597" s="9">
        <v>6166</v>
      </c>
      <c r="B597" s="2" t="s">
        <v>1694</v>
      </c>
      <c r="C597" s="2" t="s">
        <v>1695</v>
      </c>
      <c r="D597" s="2" t="s">
        <v>674</v>
      </c>
      <c r="E597" s="10" t="s">
        <v>50</v>
      </c>
      <c r="F597" s="11" t="s">
        <v>1696</v>
      </c>
      <c r="G597" s="2">
        <v>596</v>
      </c>
      <c r="H597" s="153">
        <f t="shared" si="51"/>
        <v>50000</v>
      </c>
      <c r="J597" s="158">
        <f>IFERROR(INDEX(単価!D$3:G$16,MATCH(D597,単価!B$3:B$16,0),1+((I597&gt;29)+(I597&gt;59)+(I597&gt;89))*INDEX(単価!A:A,MATCH(D597,単価!B:B,0))),0)</f>
        <v>50000</v>
      </c>
      <c r="K597" s="153" t="str">
        <f>IFERROR(INDEX(単価!C:C,MATCH(D597,単価!B:B,0))&amp;IF(INDEX(単価!A:A,MATCH(D597,単価!B:B,0))=1,"（"&amp;INDEX(単価!D$2:G$2,1,1+(I597&gt;29)+(I597&gt;59)+(I597&gt;89))&amp;"）",""),D597)</f>
        <v>計画相談支援</v>
      </c>
      <c r="L597" s="2">
        <f t="shared" ca="1" si="52"/>
        <v>6069</v>
      </c>
      <c r="M597" s="14">
        <f>IF(OR(ISERROR(FIND(DBCS(検索!C$3),DBCS(B597))),検索!C$3=""),0,1)</f>
        <v>0</v>
      </c>
      <c r="N597" s="15">
        <f>IF(OR(ISERROR(FIND(DBCS(検索!D$3),DBCS(C597))),検索!D$3=""),0,1)</f>
        <v>0</v>
      </c>
      <c r="O597" s="15">
        <f>IF(OR(ISERROR(FIND(検索!E$3,D597)),検索!E$3=""),0,1)</f>
        <v>0</v>
      </c>
      <c r="P597" s="13">
        <f>IF(OR(ISERROR(FIND(検索!F$3,E597)),検索!F$3=""),0,1)</f>
        <v>0</v>
      </c>
      <c r="Q597" s="13">
        <f>IF(OR(ISERROR(FIND(検索!G$3,F597)),検索!G$3=""),0,1)</f>
        <v>0</v>
      </c>
      <c r="R597" s="13">
        <f>IF(OR(検索!J$3="00000",M597&amp;N597&amp;O597&amp;P597&amp;Q597&lt;&gt;検索!J$3),0,1)</f>
        <v>0</v>
      </c>
      <c r="S597" s="13">
        <f t="shared" si="48"/>
        <v>0</v>
      </c>
      <c r="T597" s="14">
        <f>IF(OR(ISERROR(FIND(DBCS(検索!C$5),DBCS(B597))),検索!C$5=""),0,1)</f>
        <v>0</v>
      </c>
      <c r="U597" s="15">
        <f>IF(OR(ISERROR(FIND(DBCS(検索!D$5),DBCS(C597))),検索!D$5=""),0,1)</f>
        <v>0</v>
      </c>
      <c r="V597" s="15">
        <f>IF(OR(ISERROR(FIND(検索!E$5,D597)),検索!E$5=""),0,1)</f>
        <v>0</v>
      </c>
      <c r="W597" s="15">
        <f>IF(OR(ISERROR(FIND(検索!F$5,E597)),検索!F$5=""),0,1)</f>
        <v>0</v>
      </c>
      <c r="X597" s="15">
        <f>IF(OR(ISERROR(FIND(検索!G$5,F597)),検索!G$5=""),0,1)</f>
        <v>0</v>
      </c>
      <c r="Y597" s="13">
        <f>IF(OR(検索!J$5="00000",T597&amp;U597&amp;V597&amp;W597&amp;X597&lt;&gt;検索!J$5),0,1)</f>
        <v>0</v>
      </c>
      <c r="Z597" s="16">
        <f t="shared" si="49"/>
        <v>0</v>
      </c>
      <c r="AA597" s="13">
        <f>IF(OR(ISERROR(FIND(DBCS(検索!C$7),DBCS(B597))),検索!C$7=""),0,1)</f>
        <v>0</v>
      </c>
      <c r="AB597" s="13">
        <f>IF(OR(ISERROR(FIND(DBCS(検索!D$7),DBCS(C597))),検索!D$7=""),0,1)</f>
        <v>0</v>
      </c>
      <c r="AC597" s="13">
        <f>IF(OR(ISERROR(FIND(検索!E$7,D597)),検索!E$7=""),0,1)</f>
        <v>0</v>
      </c>
      <c r="AD597" s="13">
        <f>IF(OR(ISERROR(FIND(検索!F$7,E597)),検索!F$7=""),0,1)</f>
        <v>0</v>
      </c>
      <c r="AE597" s="13">
        <f>IF(OR(ISERROR(FIND(検索!G$7,F597)),検索!G$7=""),0,1)</f>
        <v>0</v>
      </c>
      <c r="AF597" s="15">
        <f>IF(OR(検索!J$7="00000",AA597&amp;AB597&amp;AC597&amp;AD597&amp;AE597&lt;&gt;検索!J$7),0,1)</f>
        <v>0</v>
      </c>
      <c r="AG597" s="16">
        <f t="shared" si="50"/>
        <v>0</v>
      </c>
      <c r="AH597" s="13">
        <f>IF(検索!K$3=0,R597,S597)</f>
        <v>0</v>
      </c>
      <c r="AI597" s="13">
        <f>IF(検索!K$5=0,Y597,Z597)</f>
        <v>0</v>
      </c>
      <c r="AJ597" s="13">
        <f>IF(検索!K$7=0,AF597,AG597)</f>
        <v>0</v>
      </c>
      <c r="AK597" s="20">
        <f>IF(IF(検索!J$5="00000",AH597,IF(検索!K$4=0,AH597+AI597,AH597*AI597)*IF(AND(検索!K$6=1,検索!J$7&lt;&gt;"00000"),AJ597,1)+IF(AND(検索!K$6=0,検索!J$7&lt;&gt;"00000"),AJ597,0))&gt;0,MAX($AK$2:AK596)+1,0)</f>
        <v>0</v>
      </c>
    </row>
    <row r="598" spans="1:37" ht="12.6" customHeight="1" x14ac:dyDescent="0.15">
      <c r="A598" s="9">
        <v>6173</v>
      </c>
      <c r="B598" s="2" t="s">
        <v>978</v>
      </c>
      <c r="C598" s="2" t="s">
        <v>1697</v>
      </c>
      <c r="D598" s="2" t="s">
        <v>674</v>
      </c>
      <c r="E598" s="10" t="s">
        <v>56</v>
      </c>
      <c r="F598" s="11" t="s">
        <v>979</v>
      </c>
      <c r="G598" s="2">
        <v>597</v>
      </c>
      <c r="H598" s="153">
        <f t="shared" si="51"/>
        <v>100000</v>
      </c>
      <c r="J598" s="158">
        <f>IFERROR(INDEX(単価!D$3:G$16,MATCH(D598,単価!B$3:B$16,0),1+((I598&gt;29)+(I598&gt;59)+(I598&gt;89))*INDEX(単価!A:A,MATCH(D598,単価!B:B,0))),0)</f>
        <v>50000</v>
      </c>
      <c r="K598" s="153" t="str">
        <f>IFERROR(INDEX(単価!C:C,MATCH(D598,単価!B:B,0))&amp;IF(INDEX(単価!A:A,MATCH(D598,単価!B:B,0))=1,"（"&amp;INDEX(単価!D$2:G$2,1,1+(I598&gt;29)+(I598&gt;59)+(I598&gt;89))&amp;"）",""),D598)</f>
        <v>計画相談支援</v>
      </c>
      <c r="L598" s="2">
        <f t="shared" ca="1" si="52"/>
        <v>6073</v>
      </c>
      <c r="M598" s="14">
        <f>IF(OR(ISERROR(FIND(DBCS(検索!C$3),DBCS(B598))),検索!C$3=""),0,1)</f>
        <v>0</v>
      </c>
      <c r="N598" s="15">
        <f>IF(OR(ISERROR(FIND(DBCS(検索!D$3),DBCS(C598))),検索!D$3=""),0,1)</f>
        <v>0</v>
      </c>
      <c r="O598" s="15">
        <f>IF(OR(ISERROR(FIND(検索!E$3,D598)),検索!E$3=""),0,1)</f>
        <v>0</v>
      </c>
      <c r="P598" s="13">
        <f>IF(OR(ISERROR(FIND(検索!F$3,E598)),検索!F$3=""),0,1)</f>
        <v>0</v>
      </c>
      <c r="Q598" s="13">
        <f>IF(OR(ISERROR(FIND(検索!G$3,F598)),検索!G$3=""),0,1)</f>
        <v>0</v>
      </c>
      <c r="R598" s="13">
        <f>IF(OR(検索!J$3="00000",M598&amp;N598&amp;O598&amp;P598&amp;Q598&lt;&gt;検索!J$3),0,1)</f>
        <v>0</v>
      </c>
      <c r="S598" s="13">
        <f t="shared" si="48"/>
        <v>0</v>
      </c>
      <c r="T598" s="14">
        <f>IF(OR(ISERROR(FIND(DBCS(検索!C$5),DBCS(B598))),検索!C$5=""),0,1)</f>
        <v>0</v>
      </c>
      <c r="U598" s="15">
        <f>IF(OR(ISERROR(FIND(DBCS(検索!D$5),DBCS(C598))),検索!D$5=""),0,1)</f>
        <v>0</v>
      </c>
      <c r="V598" s="15">
        <f>IF(OR(ISERROR(FIND(検索!E$5,D598)),検索!E$5=""),0,1)</f>
        <v>0</v>
      </c>
      <c r="W598" s="15">
        <f>IF(OR(ISERROR(FIND(検索!F$5,E598)),検索!F$5=""),0,1)</f>
        <v>0</v>
      </c>
      <c r="X598" s="15">
        <f>IF(OR(ISERROR(FIND(検索!G$5,F598)),検索!G$5=""),0,1)</f>
        <v>0</v>
      </c>
      <c r="Y598" s="13">
        <f>IF(OR(検索!J$5="00000",T598&amp;U598&amp;V598&amp;W598&amp;X598&lt;&gt;検索!J$5),0,1)</f>
        <v>0</v>
      </c>
      <c r="Z598" s="16">
        <f t="shared" si="49"/>
        <v>0</v>
      </c>
      <c r="AA598" s="13">
        <f>IF(OR(ISERROR(FIND(DBCS(検索!C$7),DBCS(B598))),検索!C$7=""),0,1)</f>
        <v>0</v>
      </c>
      <c r="AB598" s="13">
        <f>IF(OR(ISERROR(FIND(DBCS(検索!D$7),DBCS(C598))),検索!D$7=""),0,1)</f>
        <v>0</v>
      </c>
      <c r="AC598" s="13">
        <f>IF(OR(ISERROR(FIND(検索!E$7,D598)),検索!E$7=""),0,1)</f>
        <v>0</v>
      </c>
      <c r="AD598" s="13">
        <f>IF(OR(ISERROR(FIND(検索!F$7,E598)),検索!F$7=""),0,1)</f>
        <v>0</v>
      </c>
      <c r="AE598" s="13">
        <f>IF(OR(ISERROR(FIND(検索!G$7,F598)),検索!G$7=""),0,1)</f>
        <v>0</v>
      </c>
      <c r="AF598" s="15">
        <f>IF(OR(検索!J$7="00000",AA598&amp;AB598&amp;AC598&amp;AD598&amp;AE598&lt;&gt;検索!J$7),0,1)</f>
        <v>0</v>
      </c>
      <c r="AG598" s="16">
        <f t="shared" si="50"/>
        <v>0</v>
      </c>
      <c r="AH598" s="13">
        <f>IF(検索!K$3=0,R598,S598)</f>
        <v>0</v>
      </c>
      <c r="AI598" s="13">
        <f>IF(検索!K$5=0,Y598,Z598)</f>
        <v>0</v>
      </c>
      <c r="AJ598" s="13">
        <f>IF(検索!K$7=0,AF598,AG598)</f>
        <v>0</v>
      </c>
      <c r="AK598" s="20">
        <f>IF(IF(検索!J$5="00000",AH598,IF(検索!K$4=0,AH598+AI598,AH598*AI598)*IF(AND(検索!K$6=1,検索!J$7&lt;&gt;"00000"),AJ598,1)+IF(AND(検索!K$6=0,検索!J$7&lt;&gt;"00000"),AJ598,0))&gt;0,MAX($AK$2:AK597)+1,0)</f>
        <v>0</v>
      </c>
    </row>
    <row r="599" spans="1:37" ht="12.6" customHeight="1" x14ac:dyDescent="0.15">
      <c r="A599" s="9">
        <v>6186</v>
      </c>
      <c r="B599" s="2" t="s">
        <v>1093</v>
      </c>
      <c r="C599" s="2" t="s">
        <v>121</v>
      </c>
      <c r="D599" s="2" t="s">
        <v>674</v>
      </c>
      <c r="E599" s="10" t="s">
        <v>166</v>
      </c>
      <c r="F599" s="11" t="s">
        <v>1094</v>
      </c>
      <c r="G599" s="2">
        <v>598</v>
      </c>
      <c r="H599" s="153">
        <f t="shared" si="51"/>
        <v>100000</v>
      </c>
      <c r="J599" s="158">
        <f>IFERROR(INDEX(単価!D$3:G$16,MATCH(D599,単価!B$3:B$16,0),1+((I599&gt;29)+(I599&gt;59)+(I599&gt;89))*INDEX(単価!A:A,MATCH(D599,単価!B:B,0))),0)</f>
        <v>50000</v>
      </c>
      <c r="K599" s="153" t="str">
        <f>IFERROR(INDEX(単価!C:C,MATCH(D599,単価!B:B,0))&amp;IF(INDEX(単価!A:A,MATCH(D599,単価!B:B,0))=1,"（"&amp;INDEX(単価!D$2:G$2,1,1+(I599&gt;29)+(I599&gt;59)+(I599&gt;89))&amp;"）",""),D599)</f>
        <v>計画相談支援</v>
      </c>
      <c r="L599" s="2">
        <f t="shared" ca="1" si="52"/>
        <v>6084</v>
      </c>
      <c r="M599" s="14">
        <f>IF(OR(ISERROR(FIND(DBCS(検索!C$3),DBCS(B599))),検索!C$3=""),0,1)</f>
        <v>0</v>
      </c>
      <c r="N599" s="15">
        <f>IF(OR(ISERROR(FIND(DBCS(検索!D$3),DBCS(C599))),検索!D$3=""),0,1)</f>
        <v>0</v>
      </c>
      <c r="O599" s="15">
        <f>IF(OR(ISERROR(FIND(検索!E$3,D599)),検索!E$3=""),0,1)</f>
        <v>0</v>
      </c>
      <c r="P599" s="13">
        <f>IF(OR(ISERROR(FIND(検索!F$3,E599)),検索!F$3=""),0,1)</f>
        <v>0</v>
      </c>
      <c r="Q599" s="13">
        <f>IF(OR(ISERROR(FIND(検索!G$3,F599)),検索!G$3=""),0,1)</f>
        <v>0</v>
      </c>
      <c r="R599" s="13">
        <f>IF(OR(検索!J$3="00000",M599&amp;N599&amp;O599&amp;P599&amp;Q599&lt;&gt;検索!J$3),0,1)</f>
        <v>0</v>
      </c>
      <c r="S599" s="13">
        <f t="shared" si="48"/>
        <v>0</v>
      </c>
      <c r="T599" s="14">
        <f>IF(OR(ISERROR(FIND(DBCS(検索!C$5),DBCS(B599))),検索!C$5=""),0,1)</f>
        <v>0</v>
      </c>
      <c r="U599" s="15">
        <f>IF(OR(ISERROR(FIND(DBCS(検索!D$5),DBCS(C599))),検索!D$5=""),0,1)</f>
        <v>0</v>
      </c>
      <c r="V599" s="15">
        <f>IF(OR(ISERROR(FIND(検索!E$5,D599)),検索!E$5=""),0,1)</f>
        <v>0</v>
      </c>
      <c r="W599" s="15">
        <f>IF(OR(ISERROR(FIND(検索!F$5,E599)),検索!F$5=""),0,1)</f>
        <v>0</v>
      </c>
      <c r="X599" s="15">
        <f>IF(OR(ISERROR(FIND(検索!G$5,F599)),検索!G$5=""),0,1)</f>
        <v>0</v>
      </c>
      <c r="Y599" s="13">
        <f>IF(OR(検索!J$5="00000",T599&amp;U599&amp;V599&amp;W599&amp;X599&lt;&gt;検索!J$5),0,1)</f>
        <v>0</v>
      </c>
      <c r="Z599" s="16">
        <f t="shared" si="49"/>
        <v>0</v>
      </c>
      <c r="AA599" s="13">
        <f>IF(OR(ISERROR(FIND(DBCS(検索!C$7),DBCS(B599))),検索!C$7=""),0,1)</f>
        <v>0</v>
      </c>
      <c r="AB599" s="13">
        <f>IF(OR(ISERROR(FIND(DBCS(検索!D$7),DBCS(C599))),検索!D$7=""),0,1)</f>
        <v>0</v>
      </c>
      <c r="AC599" s="13">
        <f>IF(OR(ISERROR(FIND(検索!E$7,D599)),検索!E$7=""),0,1)</f>
        <v>0</v>
      </c>
      <c r="AD599" s="13">
        <f>IF(OR(ISERROR(FIND(検索!F$7,E599)),検索!F$7=""),0,1)</f>
        <v>0</v>
      </c>
      <c r="AE599" s="13">
        <f>IF(OR(ISERROR(FIND(検索!G$7,F599)),検索!G$7=""),0,1)</f>
        <v>0</v>
      </c>
      <c r="AF599" s="15">
        <f>IF(OR(検索!J$7="00000",AA599&amp;AB599&amp;AC599&amp;AD599&amp;AE599&lt;&gt;検索!J$7),0,1)</f>
        <v>0</v>
      </c>
      <c r="AG599" s="16">
        <f t="shared" si="50"/>
        <v>0</v>
      </c>
      <c r="AH599" s="13">
        <f>IF(検索!K$3=0,R599,S599)</f>
        <v>0</v>
      </c>
      <c r="AI599" s="13">
        <f>IF(検索!K$5=0,Y599,Z599)</f>
        <v>0</v>
      </c>
      <c r="AJ599" s="13">
        <f>IF(検索!K$7=0,AF599,AG599)</f>
        <v>0</v>
      </c>
      <c r="AK599" s="20">
        <f>IF(IF(検索!J$5="00000",AH599,IF(検索!K$4=0,AH599+AI599,AH599*AI599)*IF(AND(検索!K$6=1,検索!J$7&lt;&gt;"00000"),AJ599,1)+IF(AND(検索!K$6=0,検索!J$7&lt;&gt;"00000"),AJ599,0))&gt;0,MAX($AK$2:AK598)+1,0)</f>
        <v>0</v>
      </c>
    </row>
    <row r="600" spans="1:37" ht="12.6" customHeight="1" x14ac:dyDescent="0.15">
      <c r="A600" s="9">
        <v>6192</v>
      </c>
      <c r="B600" s="2" t="s">
        <v>1698</v>
      </c>
      <c r="C600" s="2" t="s">
        <v>1699</v>
      </c>
      <c r="D600" s="2" t="s">
        <v>674</v>
      </c>
      <c r="E600" s="10" t="s">
        <v>84</v>
      </c>
      <c r="F600" s="11" t="s">
        <v>1700</v>
      </c>
      <c r="G600" s="2">
        <v>599</v>
      </c>
      <c r="H600" s="153">
        <f t="shared" si="51"/>
        <v>50000</v>
      </c>
      <c r="J600" s="158">
        <f>IFERROR(INDEX(単価!D$3:G$16,MATCH(D600,単価!B$3:B$16,0),1+((I600&gt;29)+(I600&gt;59)+(I600&gt;89))*INDEX(単価!A:A,MATCH(D600,単価!B:B,0))),0)</f>
        <v>50000</v>
      </c>
      <c r="K600" s="153" t="str">
        <f>IFERROR(INDEX(単価!C:C,MATCH(D600,単価!B:B,0))&amp;IF(INDEX(単価!A:A,MATCH(D600,単価!B:B,0))=1,"（"&amp;INDEX(単価!D$2:G$2,1,1+(I600&gt;29)+(I600&gt;59)+(I600&gt;89))&amp;"）",""),D600)</f>
        <v>計画相談支援</v>
      </c>
      <c r="L600" s="2">
        <f t="shared" ca="1" si="52"/>
        <v>6097</v>
      </c>
      <c r="M600" s="14">
        <f>IF(OR(ISERROR(FIND(DBCS(検索!C$3),DBCS(B600))),検索!C$3=""),0,1)</f>
        <v>0</v>
      </c>
      <c r="N600" s="15">
        <f>IF(OR(ISERROR(FIND(DBCS(検索!D$3),DBCS(C600))),検索!D$3=""),0,1)</f>
        <v>0</v>
      </c>
      <c r="O600" s="15">
        <f>IF(OR(ISERROR(FIND(検索!E$3,D600)),検索!E$3=""),0,1)</f>
        <v>0</v>
      </c>
      <c r="P600" s="13">
        <f>IF(OR(ISERROR(FIND(検索!F$3,E600)),検索!F$3=""),0,1)</f>
        <v>0</v>
      </c>
      <c r="Q600" s="13">
        <f>IF(OR(ISERROR(FIND(検索!G$3,F600)),検索!G$3=""),0,1)</f>
        <v>0</v>
      </c>
      <c r="R600" s="13">
        <f>IF(OR(検索!J$3="00000",M600&amp;N600&amp;O600&amp;P600&amp;Q600&lt;&gt;検索!J$3),0,1)</f>
        <v>0</v>
      </c>
      <c r="S600" s="13">
        <f t="shared" si="48"/>
        <v>0</v>
      </c>
      <c r="T600" s="14">
        <f>IF(OR(ISERROR(FIND(DBCS(検索!C$5),DBCS(B600))),検索!C$5=""),0,1)</f>
        <v>0</v>
      </c>
      <c r="U600" s="15">
        <f>IF(OR(ISERROR(FIND(DBCS(検索!D$5),DBCS(C600))),検索!D$5=""),0,1)</f>
        <v>0</v>
      </c>
      <c r="V600" s="15">
        <f>IF(OR(ISERROR(FIND(検索!E$5,D600)),検索!E$5=""),0,1)</f>
        <v>0</v>
      </c>
      <c r="W600" s="15">
        <f>IF(OR(ISERROR(FIND(検索!F$5,E600)),検索!F$5=""),0,1)</f>
        <v>0</v>
      </c>
      <c r="X600" s="15">
        <f>IF(OR(ISERROR(FIND(検索!G$5,F600)),検索!G$5=""),0,1)</f>
        <v>0</v>
      </c>
      <c r="Y600" s="13">
        <f>IF(OR(検索!J$5="00000",T600&amp;U600&amp;V600&amp;W600&amp;X600&lt;&gt;検索!J$5),0,1)</f>
        <v>0</v>
      </c>
      <c r="Z600" s="16">
        <f t="shared" si="49"/>
        <v>0</v>
      </c>
      <c r="AA600" s="13">
        <f>IF(OR(ISERROR(FIND(DBCS(検索!C$7),DBCS(B600))),検索!C$7=""),0,1)</f>
        <v>0</v>
      </c>
      <c r="AB600" s="13">
        <f>IF(OR(ISERROR(FIND(DBCS(検索!D$7),DBCS(C600))),検索!D$7=""),0,1)</f>
        <v>0</v>
      </c>
      <c r="AC600" s="13">
        <f>IF(OR(ISERROR(FIND(検索!E$7,D600)),検索!E$7=""),0,1)</f>
        <v>0</v>
      </c>
      <c r="AD600" s="13">
        <f>IF(OR(ISERROR(FIND(検索!F$7,E600)),検索!F$7=""),0,1)</f>
        <v>0</v>
      </c>
      <c r="AE600" s="13">
        <f>IF(OR(ISERROR(FIND(検索!G$7,F600)),検索!G$7=""),0,1)</f>
        <v>0</v>
      </c>
      <c r="AF600" s="15">
        <f>IF(OR(検索!J$7="00000",AA600&amp;AB600&amp;AC600&amp;AD600&amp;AE600&lt;&gt;検索!J$7),0,1)</f>
        <v>0</v>
      </c>
      <c r="AG600" s="16">
        <f t="shared" si="50"/>
        <v>0</v>
      </c>
      <c r="AH600" s="13">
        <f>IF(検索!K$3=0,R600,S600)</f>
        <v>0</v>
      </c>
      <c r="AI600" s="13">
        <f>IF(検索!K$5=0,Y600,Z600)</f>
        <v>0</v>
      </c>
      <c r="AJ600" s="13">
        <f>IF(検索!K$7=0,AF600,AG600)</f>
        <v>0</v>
      </c>
      <c r="AK600" s="20">
        <f>IF(IF(検索!J$5="00000",AH600,IF(検索!K$4=0,AH600+AI600,AH600*AI600)*IF(AND(検索!K$6=1,検索!J$7&lt;&gt;"00000"),AJ600,1)+IF(AND(検索!K$6=0,検索!J$7&lt;&gt;"00000"),AJ600,0))&gt;0,MAX($AK$2:AK599)+1,0)</f>
        <v>0</v>
      </c>
    </row>
    <row r="601" spans="1:37" ht="12.6" customHeight="1" x14ac:dyDescent="0.15">
      <c r="A601" s="9">
        <v>6203</v>
      </c>
      <c r="B601" s="2" t="s">
        <v>1701</v>
      </c>
      <c r="C601" s="2" t="s">
        <v>1702</v>
      </c>
      <c r="D601" s="2" t="s">
        <v>662</v>
      </c>
      <c r="E601" s="10" t="s">
        <v>95</v>
      </c>
      <c r="F601" s="11" t="s">
        <v>1703</v>
      </c>
      <c r="G601" s="2">
        <v>600</v>
      </c>
      <c r="H601" s="153">
        <f t="shared" si="51"/>
        <v>100000</v>
      </c>
      <c r="J601" s="158">
        <f>IFERROR(INDEX(単価!D$3:G$16,MATCH(D601,単価!B$3:B$16,0),1+((I601&gt;29)+(I601&gt;59)+(I601&gt;89))*INDEX(単価!A:A,MATCH(D601,単価!B:B,0))),0)</f>
        <v>0</v>
      </c>
      <c r="K601" s="153" t="str">
        <f>IFERROR(INDEX(単価!C:C,MATCH(D601,単価!B:B,0))&amp;IF(INDEX(単価!A:A,MATCH(D601,単価!B:B,0))=1,"（"&amp;INDEX(単価!D$2:G$2,1,1+(I601&gt;29)+(I601&gt;59)+(I601&gt;89))&amp;"）",""),D601)</f>
        <v>施設入所支援（定員２９名以下）</v>
      </c>
      <c r="L601" s="2">
        <f t="shared" ca="1" si="52"/>
        <v>6102</v>
      </c>
      <c r="M601" s="14">
        <f>IF(OR(ISERROR(FIND(DBCS(検索!C$3),DBCS(B601))),検索!C$3=""),0,1)</f>
        <v>0</v>
      </c>
      <c r="N601" s="15">
        <f>IF(OR(ISERROR(FIND(DBCS(検索!D$3),DBCS(C601))),検索!D$3=""),0,1)</f>
        <v>0</v>
      </c>
      <c r="O601" s="15">
        <f>IF(OR(ISERROR(FIND(検索!E$3,D601)),検索!E$3=""),0,1)</f>
        <v>0</v>
      </c>
      <c r="P601" s="13">
        <f>IF(OR(ISERROR(FIND(検索!F$3,E601)),検索!F$3=""),0,1)</f>
        <v>0</v>
      </c>
      <c r="Q601" s="13">
        <f>IF(OR(ISERROR(FIND(検索!G$3,F601)),検索!G$3=""),0,1)</f>
        <v>0</v>
      </c>
      <c r="R601" s="13">
        <f>IF(OR(検索!J$3="00000",M601&amp;N601&amp;O601&amp;P601&amp;Q601&lt;&gt;検索!J$3),0,1)</f>
        <v>0</v>
      </c>
      <c r="S601" s="13">
        <f t="shared" si="48"/>
        <v>0</v>
      </c>
      <c r="T601" s="14">
        <f>IF(OR(ISERROR(FIND(DBCS(検索!C$5),DBCS(B601))),検索!C$5=""),0,1)</f>
        <v>0</v>
      </c>
      <c r="U601" s="15">
        <f>IF(OR(ISERROR(FIND(DBCS(検索!D$5),DBCS(C601))),検索!D$5=""),0,1)</f>
        <v>0</v>
      </c>
      <c r="V601" s="15">
        <f>IF(OR(ISERROR(FIND(検索!E$5,D601)),検索!E$5=""),0,1)</f>
        <v>0</v>
      </c>
      <c r="W601" s="15">
        <f>IF(OR(ISERROR(FIND(検索!F$5,E601)),検索!F$5=""),0,1)</f>
        <v>0</v>
      </c>
      <c r="X601" s="15">
        <f>IF(OR(ISERROR(FIND(検索!G$5,F601)),検索!G$5=""),0,1)</f>
        <v>0</v>
      </c>
      <c r="Y601" s="13">
        <f>IF(OR(検索!J$5="00000",T601&amp;U601&amp;V601&amp;W601&amp;X601&lt;&gt;検索!J$5),0,1)</f>
        <v>0</v>
      </c>
      <c r="Z601" s="16">
        <f t="shared" si="49"/>
        <v>0</v>
      </c>
      <c r="AA601" s="13">
        <f>IF(OR(ISERROR(FIND(DBCS(検索!C$7),DBCS(B601))),検索!C$7=""),0,1)</f>
        <v>0</v>
      </c>
      <c r="AB601" s="13">
        <f>IF(OR(ISERROR(FIND(DBCS(検索!D$7),DBCS(C601))),検索!D$7=""),0,1)</f>
        <v>0</v>
      </c>
      <c r="AC601" s="13">
        <f>IF(OR(ISERROR(FIND(検索!E$7,D601)),検索!E$7=""),0,1)</f>
        <v>0</v>
      </c>
      <c r="AD601" s="13">
        <f>IF(OR(ISERROR(FIND(検索!F$7,E601)),検索!F$7=""),0,1)</f>
        <v>0</v>
      </c>
      <c r="AE601" s="13">
        <f>IF(OR(ISERROR(FIND(検索!G$7,F601)),検索!G$7=""),0,1)</f>
        <v>0</v>
      </c>
      <c r="AF601" s="15">
        <f>IF(OR(検索!J$7="00000",AA601&amp;AB601&amp;AC601&amp;AD601&amp;AE601&lt;&gt;検索!J$7),0,1)</f>
        <v>0</v>
      </c>
      <c r="AG601" s="16">
        <f t="shared" si="50"/>
        <v>0</v>
      </c>
      <c r="AH601" s="13">
        <f>IF(検索!K$3=0,R601,S601)</f>
        <v>0</v>
      </c>
      <c r="AI601" s="13">
        <f>IF(検索!K$5=0,Y601,Z601)</f>
        <v>0</v>
      </c>
      <c r="AJ601" s="13">
        <f>IF(検索!K$7=0,AF601,AG601)</f>
        <v>0</v>
      </c>
      <c r="AK601" s="20">
        <f>IF(IF(検索!J$5="00000",AH601,IF(検索!K$4=0,AH601+AI601,AH601*AI601)*IF(AND(検索!K$6=1,検索!J$7&lt;&gt;"00000"),AJ601,1)+IF(AND(検索!K$6=0,検索!J$7&lt;&gt;"00000"),AJ601,0))&gt;0,MAX($AK$2:AK600)+1,0)</f>
        <v>0</v>
      </c>
    </row>
    <row r="602" spans="1:37" ht="12.6" customHeight="1" x14ac:dyDescent="0.15">
      <c r="A602" s="9">
        <v>6210</v>
      </c>
      <c r="B602" s="2" t="s">
        <v>1222</v>
      </c>
      <c r="C602" s="2" t="s">
        <v>1704</v>
      </c>
      <c r="D602" s="2" t="s">
        <v>662</v>
      </c>
      <c r="E602" s="10" t="s">
        <v>64</v>
      </c>
      <c r="F602" s="11" t="s">
        <v>1705</v>
      </c>
      <c r="G602" s="2">
        <v>601</v>
      </c>
      <c r="H602" s="153">
        <f t="shared" si="51"/>
        <v>1600000</v>
      </c>
      <c r="J602" s="158">
        <f>IFERROR(INDEX(単価!D$3:G$16,MATCH(D602,単価!B$3:B$16,0),1+((I602&gt;29)+(I602&gt;59)+(I602&gt;89))*INDEX(単価!A:A,MATCH(D602,単価!B:B,0))),0)</f>
        <v>0</v>
      </c>
      <c r="K602" s="153" t="str">
        <f>IFERROR(INDEX(単価!C:C,MATCH(D602,単価!B:B,0))&amp;IF(INDEX(単価!A:A,MATCH(D602,単価!B:B,0))=1,"（"&amp;INDEX(単価!D$2:G$2,1,1+(I602&gt;29)+(I602&gt;59)+(I602&gt;89))&amp;"）",""),D602)</f>
        <v>施設入所支援（定員２９名以下）</v>
      </c>
      <c r="L602" s="2">
        <f t="shared" ca="1" si="52"/>
        <v>6117</v>
      </c>
      <c r="M602" s="14">
        <f>IF(OR(ISERROR(FIND(DBCS(検索!C$3),DBCS(B602))),検索!C$3=""),0,1)</f>
        <v>0</v>
      </c>
      <c r="N602" s="15">
        <f>IF(OR(ISERROR(FIND(DBCS(検索!D$3),DBCS(C602))),検索!D$3=""),0,1)</f>
        <v>0</v>
      </c>
      <c r="O602" s="15">
        <f>IF(OR(ISERROR(FIND(検索!E$3,D602)),検索!E$3=""),0,1)</f>
        <v>0</v>
      </c>
      <c r="P602" s="13">
        <f>IF(OR(ISERROR(FIND(検索!F$3,E602)),検索!F$3=""),0,1)</f>
        <v>0</v>
      </c>
      <c r="Q602" s="13">
        <f>IF(OR(ISERROR(FIND(検索!G$3,F602)),検索!G$3=""),0,1)</f>
        <v>0</v>
      </c>
      <c r="R602" s="13">
        <f>IF(OR(検索!J$3="00000",M602&amp;N602&amp;O602&amp;P602&amp;Q602&lt;&gt;検索!J$3),0,1)</f>
        <v>0</v>
      </c>
      <c r="S602" s="13">
        <f t="shared" si="48"/>
        <v>0</v>
      </c>
      <c r="T602" s="14">
        <f>IF(OR(ISERROR(FIND(DBCS(検索!C$5),DBCS(B602))),検索!C$5=""),0,1)</f>
        <v>0</v>
      </c>
      <c r="U602" s="15">
        <f>IF(OR(ISERROR(FIND(DBCS(検索!D$5),DBCS(C602))),検索!D$5=""),0,1)</f>
        <v>0</v>
      </c>
      <c r="V602" s="15">
        <f>IF(OR(ISERROR(FIND(検索!E$5,D602)),検索!E$5=""),0,1)</f>
        <v>0</v>
      </c>
      <c r="W602" s="15">
        <f>IF(OR(ISERROR(FIND(検索!F$5,E602)),検索!F$5=""),0,1)</f>
        <v>0</v>
      </c>
      <c r="X602" s="15">
        <f>IF(OR(ISERROR(FIND(検索!G$5,F602)),検索!G$5=""),0,1)</f>
        <v>0</v>
      </c>
      <c r="Y602" s="13">
        <f>IF(OR(検索!J$5="00000",T602&amp;U602&amp;V602&amp;W602&amp;X602&lt;&gt;検索!J$5),0,1)</f>
        <v>0</v>
      </c>
      <c r="Z602" s="16">
        <f t="shared" si="49"/>
        <v>0</v>
      </c>
      <c r="AA602" s="13">
        <f>IF(OR(ISERROR(FIND(DBCS(検索!C$7),DBCS(B602))),検索!C$7=""),0,1)</f>
        <v>0</v>
      </c>
      <c r="AB602" s="13">
        <f>IF(OR(ISERROR(FIND(DBCS(検索!D$7),DBCS(C602))),検索!D$7=""),0,1)</f>
        <v>0</v>
      </c>
      <c r="AC602" s="13">
        <f>IF(OR(ISERROR(FIND(検索!E$7,D602)),検索!E$7=""),0,1)</f>
        <v>0</v>
      </c>
      <c r="AD602" s="13">
        <f>IF(OR(ISERROR(FIND(検索!F$7,E602)),検索!F$7=""),0,1)</f>
        <v>0</v>
      </c>
      <c r="AE602" s="13">
        <f>IF(OR(ISERROR(FIND(検索!G$7,F602)),検索!G$7=""),0,1)</f>
        <v>0</v>
      </c>
      <c r="AF602" s="15">
        <f>IF(OR(検索!J$7="00000",AA602&amp;AB602&amp;AC602&amp;AD602&amp;AE602&lt;&gt;検索!J$7),0,1)</f>
        <v>0</v>
      </c>
      <c r="AG602" s="16">
        <f t="shared" si="50"/>
        <v>0</v>
      </c>
      <c r="AH602" s="13">
        <f>IF(検索!K$3=0,R602,S602)</f>
        <v>0</v>
      </c>
      <c r="AI602" s="13">
        <f>IF(検索!K$5=0,Y602,Z602)</f>
        <v>0</v>
      </c>
      <c r="AJ602" s="13">
        <f>IF(検索!K$7=0,AF602,AG602)</f>
        <v>0</v>
      </c>
      <c r="AK602" s="20">
        <f>IF(IF(検索!J$5="00000",AH602,IF(検索!K$4=0,AH602+AI602,AH602*AI602)*IF(AND(検索!K$6=1,検索!J$7&lt;&gt;"00000"),AJ602,1)+IF(AND(検索!K$6=0,検索!J$7&lt;&gt;"00000"),AJ602,0))&gt;0,MAX($AK$2:AK601)+1,0)</f>
        <v>0</v>
      </c>
    </row>
    <row r="603" spans="1:37" ht="12.6" customHeight="1" x14ac:dyDescent="0.15">
      <c r="A603" s="9">
        <v>6229</v>
      </c>
      <c r="B603" s="2" t="s">
        <v>1706</v>
      </c>
      <c r="C603" s="2" t="s">
        <v>1707</v>
      </c>
      <c r="D603" s="2" t="s">
        <v>665</v>
      </c>
      <c r="E603" s="10" t="s">
        <v>53</v>
      </c>
      <c r="F603" s="11" t="s">
        <v>1708</v>
      </c>
      <c r="G603" s="2">
        <v>602</v>
      </c>
      <c r="H603" s="153">
        <f t="shared" si="51"/>
        <v>200000</v>
      </c>
      <c r="J603" s="158">
        <f>IFERROR(INDEX(単価!D$3:G$16,MATCH(D603,単価!B$3:B$16,0),1+((I603&gt;29)+(I603&gt;59)+(I603&gt;89))*INDEX(単価!A:A,MATCH(D603,単価!B:B,0))),0)</f>
        <v>100000</v>
      </c>
      <c r="K603" s="153" t="str">
        <f>IFERROR(INDEX(単価!C:C,MATCH(D603,単価!B:B,0))&amp;IF(INDEX(単価!A:A,MATCH(D603,単価!B:B,0))=1,"（"&amp;INDEX(単価!D$2:G$2,1,1+(I603&gt;29)+(I603&gt;59)+(I603&gt;89))&amp;"）",""),D603)</f>
        <v>自立訓練（機能訓練）</v>
      </c>
      <c r="L603" s="2">
        <f t="shared" ca="1" si="52"/>
        <v>6122</v>
      </c>
      <c r="M603" s="14">
        <f>IF(OR(ISERROR(FIND(DBCS(検索!C$3),DBCS(B603))),検索!C$3=""),0,1)</f>
        <v>0</v>
      </c>
      <c r="N603" s="15">
        <f>IF(OR(ISERROR(FIND(DBCS(検索!D$3),DBCS(C603))),検索!D$3=""),0,1)</f>
        <v>0</v>
      </c>
      <c r="O603" s="15">
        <f>IF(OR(ISERROR(FIND(検索!E$3,D603)),検索!E$3=""),0,1)</f>
        <v>0</v>
      </c>
      <c r="P603" s="13">
        <f>IF(OR(ISERROR(FIND(検索!F$3,E603)),検索!F$3=""),0,1)</f>
        <v>0</v>
      </c>
      <c r="Q603" s="13">
        <f>IF(OR(ISERROR(FIND(検索!G$3,F603)),検索!G$3=""),0,1)</f>
        <v>0</v>
      </c>
      <c r="R603" s="13">
        <f>IF(OR(検索!J$3="00000",M603&amp;N603&amp;O603&amp;P603&amp;Q603&lt;&gt;検索!J$3),0,1)</f>
        <v>0</v>
      </c>
      <c r="S603" s="13">
        <f t="shared" si="48"/>
        <v>0</v>
      </c>
      <c r="T603" s="14">
        <f>IF(OR(ISERROR(FIND(DBCS(検索!C$5),DBCS(B603))),検索!C$5=""),0,1)</f>
        <v>0</v>
      </c>
      <c r="U603" s="15">
        <f>IF(OR(ISERROR(FIND(DBCS(検索!D$5),DBCS(C603))),検索!D$5=""),0,1)</f>
        <v>0</v>
      </c>
      <c r="V603" s="15">
        <f>IF(OR(ISERROR(FIND(検索!E$5,D603)),検索!E$5=""),0,1)</f>
        <v>0</v>
      </c>
      <c r="W603" s="15">
        <f>IF(OR(ISERROR(FIND(検索!F$5,E603)),検索!F$5=""),0,1)</f>
        <v>0</v>
      </c>
      <c r="X603" s="15">
        <f>IF(OR(ISERROR(FIND(検索!G$5,F603)),検索!G$5=""),0,1)</f>
        <v>0</v>
      </c>
      <c r="Y603" s="13">
        <f>IF(OR(検索!J$5="00000",T603&amp;U603&amp;V603&amp;W603&amp;X603&lt;&gt;検索!J$5),0,1)</f>
        <v>0</v>
      </c>
      <c r="Z603" s="16">
        <f t="shared" si="49"/>
        <v>0</v>
      </c>
      <c r="AA603" s="13">
        <f>IF(OR(ISERROR(FIND(DBCS(検索!C$7),DBCS(B603))),検索!C$7=""),0,1)</f>
        <v>0</v>
      </c>
      <c r="AB603" s="13">
        <f>IF(OR(ISERROR(FIND(DBCS(検索!D$7),DBCS(C603))),検索!D$7=""),0,1)</f>
        <v>0</v>
      </c>
      <c r="AC603" s="13">
        <f>IF(OR(ISERROR(FIND(検索!E$7,D603)),検索!E$7=""),0,1)</f>
        <v>0</v>
      </c>
      <c r="AD603" s="13">
        <f>IF(OR(ISERROR(FIND(検索!F$7,E603)),検索!F$7=""),0,1)</f>
        <v>0</v>
      </c>
      <c r="AE603" s="13">
        <f>IF(OR(ISERROR(FIND(検索!G$7,F603)),検索!G$7=""),0,1)</f>
        <v>0</v>
      </c>
      <c r="AF603" s="15">
        <f>IF(OR(検索!J$7="00000",AA603&amp;AB603&amp;AC603&amp;AD603&amp;AE603&lt;&gt;検索!J$7),0,1)</f>
        <v>0</v>
      </c>
      <c r="AG603" s="16">
        <f t="shared" si="50"/>
        <v>0</v>
      </c>
      <c r="AH603" s="13">
        <f>IF(検索!K$3=0,R603,S603)</f>
        <v>0</v>
      </c>
      <c r="AI603" s="13">
        <f>IF(検索!K$5=0,Y603,Z603)</f>
        <v>0</v>
      </c>
      <c r="AJ603" s="13">
        <f>IF(検索!K$7=0,AF603,AG603)</f>
        <v>0</v>
      </c>
      <c r="AK603" s="20">
        <f>IF(IF(検索!J$5="00000",AH603,IF(検索!K$4=0,AH603+AI603,AH603*AI603)*IF(AND(検索!K$6=1,検索!J$7&lt;&gt;"00000"),AJ603,1)+IF(AND(検索!K$6=0,検索!J$7&lt;&gt;"00000"),AJ603,0))&gt;0,MAX($AK$2:AK602)+1,0)</f>
        <v>0</v>
      </c>
    </row>
    <row r="604" spans="1:37" ht="12.6" customHeight="1" x14ac:dyDescent="0.15">
      <c r="A604" s="9">
        <v>6239</v>
      </c>
      <c r="B604" s="2" t="s">
        <v>928</v>
      </c>
      <c r="C604" s="2" t="s">
        <v>1709</v>
      </c>
      <c r="D604" s="2" t="s">
        <v>666</v>
      </c>
      <c r="E604" s="10" t="s">
        <v>49</v>
      </c>
      <c r="F604" s="11" t="s">
        <v>1710</v>
      </c>
      <c r="G604" s="2">
        <v>603</v>
      </c>
      <c r="H604" s="153">
        <f t="shared" si="51"/>
        <v>800000</v>
      </c>
      <c r="J604" s="158">
        <f>IFERROR(INDEX(単価!D$3:G$16,MATCH(D604,単価!B$3:B$16,0),1+((I604&gt;29)+(I604&gt;59)+(I604&gt;89))*INDEX(単価!A:A,MATCH(D604,単価!B:B,0))),0)</f>
        <v>100000</v>
      </c>
      <c r="K604" s="153" t="str">
        <f>IFERROR(INDEX(単価!C:C,MATCH(D604,単価!B:B,0))&amp;IF(INDEX(単価!A:A,MATCH(D604,単価!B:B,0))=1,"（"&amp;INDEX(単価!D$2:G$2,1,1+(I604&gt;29)+(I604&gt;59)+(I604&gt;89))&amp;"）",""),D604)</f>
        <v>自立訓練（生活訓練）</v>
      </c>
      <c r="L604" s="2">
        <f t="shared" ca="1" si="52"/>
        <v>6137</v>
      </c>
      <c r="M604" s="14">
        <f>IF(OR(ISERROR(FIND(DBCS(検索!C$3),DBCS(B604))),検索!C$3=""),0,1)</f>
        <v>0</v>
      </c>
      <c r="N604" s="15">
        <f>IF(OR(ISERROR(FIND(DBCS(検索!D$3),DBCS(C604))),検索!D$3=""),0,1)</f>
        <v>0</v>
      </c>
      <c r="O604" s="15">
        <f>IF(OR(ISERROR(FIND(検索!E$3,D604)),検索!E$3=""),0,1)</f>
        <v>0</v>
      </c>
      <c r="P604" s="13">
        <f>IF(OR(ISERROR(FIND(検索!F$3,E604)),検索!F$3=""),0,1)</f>
        <v>0</v>
      </c>
      <c r="Q604" s="13">
        <f>IF(OR(ISERROR(FIND(検索!G$3,F604)),検索!G$3=""),0,1)</f>
        <v>0</v>
      </c>
      <c r="R604" s="13">
        <f>IF(OR(検索!J$3="00000",M604&amp;N604&amp;O604&amp;P604&amp;Q604&lt;&gt;検索!J$3),0,1)</f>
        <v>0</v>
      </c>
      <c r="S604" s="13">
        <f t="shared" si="48"/>
        <v>0</v>
      </c>
      <c r="T604" s="14">
        <f>IF(OR(ISERROR(FIND(DBCS(検索!C$5),DBCS(B604))),検索!C$5=""),0,1)</f>
        <v>0</v>
      </c>
      <c r="U604" s="15">
        <f>IF(OR(ISERROR(FIND(DBCS(検索!D$5),DBCS(C604))),検索!D$5=""),0,1)</f>
        <v>0</v>
      </c>
      <c r="V604" s="15">
        <f>IF(OR(ISERROR(FIND(検索!E$5,D604)),検索!E$5=""),0,1)</f>
        <v>0</v>
      </c>
      <c r="W604" s="15">
        <f>IF(OR(ISERROR(FIND(検索!F$5,E604)),検索!F$5=""),0,1)</f>
        <v>0</v>
      </c>
      <c r="X604" s="15">
        <f>IF(OR(ISERROR(FIND(検索!G$5,F604)),検索!G$5=""),0,1)</f>
        <v>0</v>
      </c>
      <c r="Y604" s="13">
        <f>IF(OR(検索!J$5="00000",T604&amp;U604&amp;V604&amp;W604&amp;X604&lt;&gt;検索!J$5),0,1)</f>
        <v>0</v>
      </c>
      <c r="Z604" s="16">
        <f t="shared" si="49"/>
        <v>0</v>
      </c>
      <c r="AA604" s="13">
        <f>IF(OR(ISERROR(FIND(DBCS(検索!C$7),DBCS(B604))),検索!C$7=""),0,1)</f>
        <v>0</v>
      </c>
      <c r="AB604" s="13">
        <f>IF(OR(ISERROR(FIND(DBCS(検索!D$7),DBCS(C604))),検索!D$7=""),0,1)</f>
        <v>0</v>
      </c>
      <c r="AC604" s="13">
        <f>IF(OR(ISERROR(FIND(検索!E$7,D604)),検索!E$7=""),0,1)</f>
        <v>0</v>
      </c>
      <c r="AD604" s="13">
        <f>IF(OR(ISERROR(FIND(検索!F$7,E604)),検索!F$7=""),0,1)</f>
        <v>0</v>
      </c>
      <c r="AE604" s="13">
        <f>IF(OR(ISERROR(FIND(検索!G$7,F604)),検索!G$7=""),0,1)</f>
        <v>0</v>
      </c>
      <c r="AF604" s="15">
        <f>IF(OR(検索!J$7="00000",AA604&amp;AB604&amp;AC604&amp;AD604&amp;AE604&lt;&gt;検索!J$7),0,1)</f>
        <v>0</v>
      </c>
      <c r="AG604" s="16">
        <f t="shared" si="50"/>
        <v>0</v>
      </c>
      <c r="AH604" s="13">
        <f>IF(検索!K$3=0,R604,S604)</f>
        <v>0</v>
      </c>
      <c r="AI604" s="13">
        <f>IF(検索!K$5=0,Y604,Z604)</f>
        <v>0</v>
      </c>
      <c r="AJ604" s="13">
        <f>IF(検索!K$7=0,AF604,AG604)</f>
        <v>0</v>
      </c>
      <c r="AK604" s="20">
        <f>IF(IF(検索!J$5="00000",AH604,IF(検索!K$4=0,AH604+AI604,AH604*AI604)*IF(AND(検索!K$6=1,検索!J$7&lt;&gt;"00000"),AJ604,1)+IF(AND(検索!K$6=0,検索!J$7&lt;&gt;"00000"),AJ604,0))&gt;0,MAX($AK$2:AK603)+1,0)</f>
        <v>0</v>
      </c>
    </row>
    <row r="605" spans="1:37" ht="12.6" customHeight="1" x14ac:dyDescent="0.15">
      <c r="A605" s="9">
        <v>6244</v>
      </c>
      <c r="B605" s="2" t="s">
        <v>1551</v>
      </c>
      <c r="C605" s="2" t="s">
        <v>1711</v>
      </c>
      <c r="D605" s="2" t="s">
        <v>666</v>
      </c>
      <c r="E605" s="10" t="s">
        <v>472</v>
      </c>
      <c r="F605" s="11" t="s">
        <v>1712</v>
      </c>
      <c r="G605" s="2">
        <v>604</v>
      </c>
      <c r="H605" s="153">
        <f t="shared" si="51"/>
        <v>450000</v>
      </c>
      <c r="J605" s="158">
        <f>IFERROR(INDEX(単価!D$3:G$16,MATCH(D605,単価!B$3:B$16,0),1+((I605&gt;29)+(I605&gt;59)+(I605&gt;89))*INDEX(単価!A:A,MATCH(D605,単価!B:B,0))),0)</f>
        <v>100000</v>
      </c>
      <c r="K605" s="153" t="str">
        <f>IFERROR(INDEX(単価!C:C,MATCH(D605,単価!B:B,0))&amp;IF(INDEX(単価!A:A,MATCH(D605,単価!B:B,0))=1,"（"&amp;INDEX(単価!D$2:G$2,1,1+(I605&gt;29)+(I605&gt;59)+(I605&gt;89))&amp;"）",""),D605)</f>
        <v>自立訓練（生活訓練）</v>
      </c>
      <c r="L605" s="2">
        <f t="shared" ca="1" si="52"/>
        <v>6144</v>
      </c>
      <c r="M605" s="14">
        <f>IF(OR(ISERROR(FIND(DBCS(検索!C$3),DBCS(B605))),検索!C$3=""),0,1)</f>
        <v>0</v>
      </c>
      <c r="N605" s="15">
        <f>IF(OR(ISERROR(FIND(DBCS(検索!D$3),DBCS(C605))),検索!D$3=""),0,1)</f>
        <v>0</v>
      </c>
      <c r="O605" s="15">
        <f>IF(OR(ISERROR(FIND(検索!E$3,D605)),検索!E$3=""),0,1)</f>
        <v>0</v>
      </c>
      <c r="P605" s="13">
        <f>IF(OR(ISERROR(FIND(検索!F$3,E605)),検索!F$3=""),0,1)</f>
        <v>0</v>
      </c>
      <c r="Q605" s="13">
        <f>IF(OR(ISERROR(FIND(検索!G$3,F605)),検索!G$3=""),0,1)</f>
        <v>0</v>
      </c>
      <c r="R605" s="13">
        <f>IF(OR(検索!J$3="00000",M605&amp;N605&amp;O605&amp;P605&amp;Q605&lt;&gt;検索!J$3),0,1)</f>
        <v>0</v>
      </c>
      <c r="S605" s="13">
        <f t="shared" si="48"/>
        <v>0</v>
      </c>
      <c r="T605" s="14">
        <f>IF(OR(ISERROR(FIND(DBCS(検索!C$5),DBCS(B605))),検索!C$5=""),0,1)</f>
        <v>0</v>
      </c>
      <c r="U605" s="15">
        <f>IF(OR(ISERROR(FIND(DBCS(検索!D$5),DBCS(C605))),検索!D$5=""),0,1)</f>
        <v>0</v>
      </c>
      <c r="V605" s="15">
        <f>IF(OR(ISERROR(FIND(検索!E$5,D605)),検索!E$5=""),0,1)</f>
        <v>0</v>
      </c>
      <c r="W605" s="15">
        <f>IF(OR(ISERROR(FIND(検索!F$5,E605)),検索!F$5=""),0,1)</f>
        <v>0</v>
      </c>
      <c r="X605" s="15">
        <f>IF(OR(ISERROR(FIND(検索!G$5,F605)),検索!G$5=""),0,1)</f>
        <v>0</v>
      </c>
      <c r="Y605" s="13">
        <f>IF(OR(検索!J$5="00000",T605&amp;U605&amp;V605&amp;W605&amp;X605&lt;&gt;検索!J$5),0,1)</f>
        <v>0</v>
      </c>
      <c r="Z605" s="16">
        <f t="shared" si="49"/>
        <v>0</v>
      </c>
      <c r="AA605" s="13">
        <f>IF(OR(ISERROR(FIND(DBCS(検索!C$7),DBCS(B605))),検索!C$7=""),0,1)</f>
        <v>0</v>
      </c>
      <c r="AB605" s="13">
        <f>IF(OR(ISERROR(FIND(DBCS(検索!D$7),DBCS(C605))),検索!D$7=""),0,1)</f>
        <v>0</v>
      </c>
      <c r="AC605" s="13">
        <f>IF(OR(ISERROR(FIND(検索!E$7,D605)),検索!E$7=""),0,1)</f>
        <v>0</v>
      </c>
      <c r="AD605" s="13">
        <f>IF(OR(ISERROR(FIND(検索!F$7,E605)),検索!F$7=""),0,1)</f>
        <v>0</v>
      </c>
      <c r="AE605" s="13">
        <f>IF(OR(ISERROR(FIND(検索!G$7,F605)),検索!G$7=""),0,1)</f>
        <v>0</v>
      </c>
      <c r="AF605" s="15">
        <f>IF(OR(検索!J$7="00000",AA605&amp;AB605&amp;AC605&amp;AD605&amp;AE605&lt;&gt;検索!J$7),0,1)</f>
        <v>0</v>
      </c>
      <c r="AG605" s="16">
        <f t="shared" si="50"/>
        <v>0</v>
      </c>
      <c r="AH605" s="13">
        <f>IF(検索!K$3=0,R605,S605)</f>
        <v>0</v>
      </c>
      <c r="AI605" s="13">
        <f>IF(検索!K$5=0,Y605,Z605)</f>
        <v>0</v>
      </c>
      <c r="AJ605" s="13">
        <f>IF(検索!K$7=0,AF605,AG605)</f>
        <v>0</v>
      </c>
      <c r="AK605" s="20">
        <f>IF(IF(検索!J$5="00000",AH605,IF(検索!K$4=0,AH605+AI605,AH605*AI605)*IF(AND(検索!K$6=1,検索!J$7&lt;&gt;"00000"),AJ605,1)+IF(AND(検索!K$6=0,検索!J$7&lt;&gt;"00000"),AJ605,0))&gt;0,MAX($AK$2:AK604)+1,0)</f>
        <v>0</v>
      </c>
    </row>
    <row r="606" spans="1:37" ht="12.6" customHeight="1" x14ac:dyDescent="0.15">
      <c r="A606" s="9">
        <v>6257</v>
      </c>
      <c r="B606" s="2" t="s">
        <v>1551</v>
      </c>
      <c r="C606" s="2" t="s">
        <v>1713</v>
      </c>
      <c r="D606" s="2" t="s">
        <v>666</v>
      </c>
      <c r="E606" s="10" t="s">
        <v>150</v>
      </c>
      <c r="F606" s="11" t="s">
        <v>1553</v>
      </c>
      <c r="G606" s="2">
        <v>605</v>
      </c>
      <c r="H606" s="153">
        <f t="shared" si="51"/>
        <v>450000</v>
      </c>
      <c r="J606" s="158">
        <f>IFERROR(INDEX(単価!D$3:G$16,MATCH(D606,単価!B$3:B$16,0),1+((I606&gt;29)+(I606&gt;59)+(I606&gt;89))*INDEX(単価!A:A,MATCH(D606,単価!B:B,0))),0)</f>
        <v>100000</v>
      </c>
      <c r="K606" s="153" t="str">
        <f>IFERROR(INDEX(単価!C:C,MATCH(D606,単価!B:B,0))&amp;IF(INDEX(単価!A:A,MATCH(D606,単価!B:B,0))=1,"（"&amp;INDEX(単価!D$2:G$2,1,1+(I606&gt;29)+(I606&gt;59)+(I606&gt;89))&amp;"）",""),D606)</f>
        <v>自立訓練（生活訓練）</v>
      </c>
      <c r="L606" s="2">
        <f t="shared" ca="1" si="52"/>
        <v>6155</v>
      </c>
      <c r="M606" s="14">
        <f>IF(OR(ISERROR(FIND(DBCS(検索!C$3),DBCS(B606))),検索!C$3=""),0,1)</f>
        <v>0</v>
      </c>
      <c r="N606" s="15">
        <f>IF(OR(ISERROR(FIND(DBCS(検索!D$3),DBCS(C606))),検索!D$3=""),0,1)</f>
        <v>0</v>
      </c>
      <c r="O606" s="15">
        <f>IF(OR(ISERROR(FIND(検索!E$3,D606)),検索!E$3=""),0,1)</f>
        <v>0</v>
      </c>
      <c r="P606" s="13">
        <f>IF(OR(ISERROR(FIND(検索!F$3,E606)),検索!F$3=""),0,1)</f>
        <v>0</v>
      </c>
      <c r="Q606" s="13">
        <f>IF(OR(ISERROR(FIND(検索!G$3,F606)),検索!G$3=""),0,1)</f>
        <v>0</v>
      </c>
      <c r="R606" s="13">
        <f>IF(OR(検索!J$3="00000",M606&amp;N606&amp;O606&amp;P606&amp;Q606&lt;&gt;検索!J$3),0,1)</f>
        <v>0</v>
      </c>
      <c r="S606" s="13">
        <f t="shared" si="48"/>
        <v>0</v>
      </c>
      <c r="T606" s="14">
        <f>IF(OR(ISERROR(FIND(DBCS(検索!C$5),DBCS(B606))),検索!C$5=""),0,1)</f>
        <v>0</v>
      </c>
      <c r="U606" s="15">
        <f>IF(OR(ISERROR(FIND(DBCS(検索!D$5),DBCS(C606))),検索!D$5=""),0,1)</f>
        <v>0</v>
      </c>
      <c r="V606" s="15">
        <f>IF(OR(ISERROR(FIND(検索!E$5,D606)),検索!E$5=""),0,1)</f>
        <v>0</v>
      </c>
      <c r="W606" s="15">
        <f>IF(OR(ISERROR(FIND(検索!F$5,E606)),検索!F$5=""),0,1)</f>
        <v>0</v>
      </c>
      <c r="X606" s="15">
        <f>IF(OR(ISERROR(FIND(検索!G$5,F606)),検索!G$5=""),0,1)</f>
        <v>0</v>
      </c>
      <c r="Y606" s="13">
        <f>IF(OR(検索!J$5="00000",T606&amp;U606&amp;V606&amp;W606&amp;X606&lt;&gt;検索!J$5),0,1)</f>
        <v>0</v>
      </c>
      <c r="Z606" s="16">
        <f t="shared" si="49"/>
        <v>0</v>
      </c>
      <c r="AA606" s="13">
        <f>IF(OR(ISERROR(FIND(DBCS(検索!C$7),DBCS(B606))),検索!C$7=""),0,1)</f>
        <v>0</v>
      </c>
      <c r="AB606" s="13">
        <f>IF(OR(ISERROR(FIND(DBCS(検索!D$7),DBCS(C606))),検索!D$7=""),0,1)</f>
        <v>0</v>
      </c>
      <c r="AC606" s="13">
        <f>IF(OR(ISERROR(FIND(検索!E$7,D606)),検索!E$7=""),0,1)</f>
        <v>0</v>
      </c>
      <c r="AD606" s="13">
        <f>IF(OR(ISERROR(FIND(検索!F$7,E606)),検索!F$7=""),0,1)</f>
        <v>0</v>
      </c>
      <c r="AE606" s="13">
        <f>IF(OR(ISERROR(FIND(検索!G$7,F606)),検索!G$7=""),0,1)</f>
        <v>0</v>
      </c>
      <c r="AF606" s="15">
        <f>IF(OR(検索!J$7="00000",AA606&amp;AB606&amp;AC606&amp;AD606&amp;AE606&lt;&gt;検索!J$7),0,1)</f>
        <v>0</v>
      </c>
      <c r="AG606" s="16">
        <f t="shared" si="50"/>
        <v>0</v>
      </c>
      <c r="AH606" s="13">
        <f>IF(検索!K$3=0,R606,S606)</f>
        <v>0</v>
      </c>
      <c r="AI606" s="13">
        <f>IF(検索!K$5=0,Y606,Z606)</f>
        <v>0</v>
      </c>
      <c r="AJ606" s="13">
        <f>IF(検索!K$7=0,AF606,AG606)</f>
        <v>0</v>
      </c>
      <c r="AK606" s="20">
        <f>IF(IF(検索!J$5="00000",AH606,IF(検索!K$4=0,AH606+AI606,AH606*AI606)*IF(AND(検索!K$6=1,検索!J$7&lt;&gt;"00000"),AJ606,1)+IF(AND(検索!K$6=0,検索!J$7&lt;&gt;"00000"),AJ606,0))&gt;0,MAX($AK$2:AK605)+1,0)</f>
        <v>0</v>
      </c>
    </row>
    <row r="607" spans="1:37" ht="12.6" customHeight="1" x14ac:dyDescent="0.15">
      <c r="A607" s="9">
        <v>6267</v>
      </c>
      <c r="B607" s="2" t="s">
        <v>1399</v>
      </c>
      <c r="C607" s="2" t="s">
        <v>1714</v>
      </c>
      <c r="D607" s="2" t="s">
        <v>666</v>
      </c>
      <c r="E607" s="10" t="s">
        <v>47</v>
      </c>
      <c r="F607" s="11" t="s">
        <v>1617</v>
      </c>
      <c r="G607" s="2">
        <v>606</v>
      </c>
      <c r="H607" s="153">
        <f t="shared" si="51"/>
        <v>1350000</v>
      </c>
      <c r="J607" s="158">
        <f>IFERROR(INDEX(単価!D$3:G$16,MATCH(D607,単価!B$3:B$16,0),1+((I607&gt;29)+(I607&gt;59)+(I607&gt;89))*INDEX(単価!A:A,MATCH(D607,単価!B:B,0))),0)</f>
        <v>100000</v>
      </c>
      <c r="K607" s="153" t="str">
        <f>IFERROR(INDEX(単価!C:C,MATCH(D607,単価!B:B,0))&amp;IF(INDEX(単価!A:A,MATCH(D607,単価!B:B,0))=1,"（"&amp;INDEX(単価!D$2:G$2,1,1+(I607&gt;29)+(I607&gt;59)+(I607&gt;89))&amp;"）",""),D607)</f>
        <v>自立訓練（生活訓練）</v>
      </c>
      <c r="L607" s="2">
        <f t="shared" ca="1" si="52"/>
        <v>6166</v>
      </c>
      <c r="M607" s="14">
        <f>IF(OR(ISERROR(FIND(DBCS(検索!C$3),DBCS(B607))),検索!C$3=""),0,1)</f>
        <v>0</v>
      </c>
      <c r="N607" s="15">
        <f>IF(OR(ISERROR(FIND(DBCS(検索!D$3),DBCS(C607))),検索!D$3=""),0,1)</f>
        <v>0</v>
      </c>
      <c r="O607" s="15">
        <f>IF(OR(ISERROR(FIND(検索!E$3,D607)),検索!E$3=""),0,1)</f>
        <v>0</v>
      </c>
      <c r="P607" s="13">
        <f>IF(OR(ISERROR(FIND(検索!F$3,E607)),検索!F$3=""),0,1)</f>
        <v>0</v>
      </c>
      <c r="Q607" s="13">
        <f>IF(OR(ISERROR(FIND(検索!G$3,F607)),検索!G$3=""),0,1)</f>
        <v>0</v>
      </c>
      <c r="R607" s="13">
        <f>IF(OR(検索!J$3="00000",M607&amp;N607&amp;O607&amp;P607&amp;Q607&lt;&gt;検索!J$3),0,1)</f>
        <v>0</v>
      </c>
      <c r="S607" s="13">
        <f t="shared" si="48"/>
        <v>0</v>
      </c>
      <c r="T607" s="14">
        <f>IF(OR(ISERROR(FIND(DBCS(検索!C$5),DBCS(B607))),検索!C$5=""),0,1)</f>
        <v>0</v>
      </c>
      <c r="U607" s="15">
        <f>IF(OR(ISERROR(FIND(DBCS(検索!D$5),DBCS(C607))),検索!D$5=""),0,1)</f>
        <v>0</v>
      </c>
      <c r="V607" s="15">
        <f>IF(OR(ISERROR(FIND(検索!E$5,D607)),検索!E$5=""),0,1)</f>
        <v>0</v>
      </c>
      <c r="W607" s="15">
        <f>IF(OR(ISERROR(FIND(検索!F$5,E607)),検索!F$5=""),0,1)</f>
        <v>0</v>
      </c>
      <c r="X607" s="15">
        <f>IF(OR(ISERROR(FIND(検索!G$5,F607)),検索!G$5=""),0,1)</f>
        <v>0</v>
      </c>
      <c r="Y607" s="13">
        <f>IF(OR(検索!J$5="00000",T607&amp;U607&amp;V607&amp;W607&amp;X607&lt;&gt;検索!J$5),0,1)</f>
        <v>0</v>
      </c>
      <c r="Z607" s="16">
        <f t="shared" si="49"/>
        <v>0</v>
      </c>
      <c r="AA607" s="13">
        <f>IF(OR(ISERROR(FIND(DBCS(検索!C$7),DBCS(B607))),検索!C$7=""),0,1)</f>
        <v>0</v>
      </c>
      <c r="AB607" s="13">
        <f>IF(OR(ISERROR(FIND(DBCS(検索!D$7),DBCS(C607))),検索!D$7=""),0,1)</f>
        <v>0</v>
      </c>
      <c r="AC607" s="13">
        <f>IF(OR(ISERROR(FIND(検索!E$7,D607)),検索!E$7=""),0,1)</f>
        <v>0</v>
      </c>
      <c r="AD607" s="13">
        <f>IF(OR(ISERROR(FIND(検索!F$7,E607)),検索!F$7=""),0,1)</f>
        <v>0</v>
      </c>
      <c r="AE607" s="13">
        <f>IF(OR(ISERROR(FIND(検索!G$7,F607)),検索!G$7=""),0,1)</f>
        <v>0</v>
      </c>
      <c r="AF607" s="15">
        <f>IF(OR(検索!J$7="00000",AA607&amp;AB607&amp;AC607&amp;AD607&amp;AE607&lt;&gt;検索!J$7),0,1)</f>
        <v>0</v>
      </c>
      <c r="AG607" s="16">
        <f t="shared" si="50"/>
        <v>0</v>
      </c>
      <c r="AH607" s="13">
        <f>IF(検索!K$3=0,R607,S607)</f>
        <v>0</v>
      </c>
      <c r="AI607" s="13">
        <f>IF(検索!K$5=0,Y607,Z607)</f>
        <v>0</v>
      </c>
      <c r="AJ607" s="13">
        <f>IF(検索!K$7=0,AF607,AG607)</f>
        <v>0</v>
      </c>
      <c r="AK607" s="20">
        <f>IF(IF(検索!J$5="00000",AH607,IF(検索!K$4=0,AH607+AI607,AH607*AI607)*IF(AND(検索!K$6=1,検索!J$7&lt;&gt;"00000"),AJ607,1)+IF(AND(検索!K$6=0,検索!J$7&lt;&gt;"00000"),AJ607,0))&gt;0,MAX($AK$2:AK606)+1,0)</f>
        <v>0</v>
      </c>
    </row>
    <row r="608" spans="1:37" ht="12.6" customHeight="1" x14ac:dyDescent="0.15">
      <c r="A608" s="9">
        <v>6278</v>
      </c>
      <c r="B608" s="2" t="s">
        <v>1608</v>
      </c>
      <c r="C608" s="2" t="s">
        <v>1715</v>
      </c>
      <c r="D608" s="2" t="s">
        <v>666</v>
      </c>
      <c r="E608" s="10" t="s">
        <v>131</v>
      </c>
      <c r="F608" s="11" t="s">
        <v>1610</v>
      </c>
      <c r="G608" s="2">
        <v>607</v>
      </c>
      <c r="H608" s="153">
        <f t="shared" si="51"/>
        <v>350000</v>
      </c>
      <c r="J608" s="158">
        <f>IFERROR(INDEX(単価!D$3:G$16,MATCH(D608,単価!B$3:B$16,0),1+((I608&gt;29)+(I608&gt;59)+(I608&gt;89))*INDEX(単価!A:A,MATCH(D608,単価!B:B,0))),0)</f>
        <v>100000</v>
      </c>
      <c r="K608" s="153" t="str">
        <f>IFERROR(INDEX(単価!C:C,MATCH(D608,単価!B:B,0))&amp;IF(INDEX(単価!A:A,MATCH(D608,単価!B:B,0))=1,"（"&amp;INDEX(単価!D$2:G$2,1,1+(I608&gt;29)+(I608&gt;59)+(I608&gt;89))&amp;"）",""),D608)</f>
        <v>自立訓練（生活訓練）</v>
      </c>
      <c r="L608" s="2">
        <f t="shared" ca="1" si="52"/>
        <v>6172</v>
      </c>
      <c r="M608" s="14">
        <f>IF(OR(ISERROR(FIND(DBCS(検索!C$3),DBCS(B608))),検索!C$3=""),0,1)</f>
        <v>0</v>
      </c>
      <c r="N608" s="15">
        <f>IF(OR(ISERROR(FIND(DBCS(検索!D$3),DBCS(C608))),検索!D$3=""),0,1)</f>
        <v>0</v>
      </c>
      <c r="O608" s="15">
        <f>IF(OR(ISERROR(FIND(検索!E$3,D608)),検索!E$3=""),0,1)</f>
        <v>0</v>
      </c>
      <c r="P608" s="13">
        <f>IF(OR(ISERROR(FIND(検索!F$3,E608)),検索!F$3=""),0,1)</f>
        <v>0</v>
      </c>
      <c r="Q608" s="13">
        <f>IF(OR(ISERROR(FIND(検索!G$3,F608)),検索!G$3=""),0,1)</f>
        <v>0</v>
      </c>
      <c r="R608" s="13">
        <f>IF(OR(検索!J$3="00000",M608&amp;N608&amp;O608&amp;P608&amp;Q608&lt;&gt;検索!J$3),0,1)</f>
        <v>0</v>
      </c>
      <c r="S608" s="13">
        <f t="shared" si="48"/>
        <v>0</v>
      </c>
      <c r="T608" s="14">
        <f>IF(OR(ISERROR(FIND(DBCS(検索!C$5),DBCS(B608))),検索!C$5=""),0,1)</f>
        <v>0</v>
      </c>
      <c r="U608" s="15">
        <f>IF(OR(ISERROR(FIND(DBCS(検索!D$5),DBCS(C608))),検索!D$5=""),0,1)</f>
        <v>0</v>
      </c>
      <c r="V608" s="15">
        <f>IF(OR(ISERROR(FIND(検索!E$5,D608)),検索!E$5=""),0,1)</f>
        <v>0</v>
      </c>
      <c r="W608" s="15">
        <f>IF(OR(ISERROR(FIND(検索!F$5,E608)),検索!F$5=""),0,1)</f>
        <v>0</v>
      </c>
      <c r="X608" s="15">
        <f>IF(OR(ISERROR(FIND(検索!G$5,F608)),検索!G$5=""),0,1)</f>
        <v>0</v>
      </c>
      <c r="Y608" s="13">
        <f>IF(OR(検索!J$5="00000",T608&amp;U608&amp;V608&amp;W608&amp;X608&lt;&gt;検索!J$5),0,1)</f>
        <v>0</v>
      </c>
      <c r="Z608" s="16">
        <f t="shared" si="49"/>
        <v>0</v>
      </c>
      <c r="AA608" s="13">
        <f>IF(OR(ISERROR(FIND(DBCS(検索!C$7),DBCS(B608))),検索!C$7=""),0,1)</f>
        <v>0</v>
      </c>
      <c r="AB608" s="13">
        <f>IF(OR(ISERROR(FIND(DBCS(検索!D$7),DBCS(C608))),検索!D$7=""),0,1)</f>
        <v>0</v>
      </c>
      <c r="AC608" s="13">
        <f>IF(OR(ISERROR(FIND(検索!E$7,D608)),検索!E$7=""),0,1)</f>
        <v>0</v>
      </c>
      <c r="AD608" s="13">
        <f>IF(OR(ISERROR(FIND(検索!F$7,E608)),検索!F$7=""),0,1)</f>
        <v>0</v>
      </c>
      <c r="AE608" s="13">
        <f>IF(OR(ISERROR(FIND(検索!G$7,F608)),検索!G$7=""),0,1)</f>
        <v>0</v>
      </c>
      <c r="AF608" s="15">
        <f>IF(OR(検索!J$7="00000",AA608&amp;AB608&amp;AC608&amp;AD608&amp;AE608&lt;&gt;検索!J$7),0,1)</f>
        <v>0</v>
      </c>
      <c r="AG608" s="16">
        <f t="shared" si="50"/>
        <v>0</v>
      </c>
      <c r="AH608" s="13">
        <f>IF(検索!K$3=0,R608,S608)</f>
        <v>0</v>
      </c>
      <c r="AI608" s="13">
        <f>IF(検索!K$5=0,Y608,Z608)</f>
        <v>0</v>
      </c>
      <c r="AJ608" s="13">
        <f>IF(検索!K$7=0,AF608,AG608)</f>
        <v>0</v>
      </c>
      <c r="AK608" s="20">
        <f>IF(IF(検索!J$5="00000",AH608,IF(検索!K$4=0,AH608+AI608,AH608*AI608)*IF(AND(検索!K$6=1,検索!J$7&lt;&gt;"00000"),AJ608,1)+IF(AND(検索!K$6=0,検索!J$7&lt;&gt;"00000"),AJ608,0))&gt;0,MAX($AK$2:AK607)+1,0)</f>
        <v>0</v>
      </c>
    </row>
    <row r="609" spans="1:37" ht="12.6" customHeight="1" x14ac:dyDescent="0.15">
      <c r="A609" s="9">
        <v>6280</v>
      </c>
      <c r="B609" s="2" t="s">
        <v>1716</v>
      </c>
      <c r="C609" s="2" t="s">
        <v>1717</v>
      </c>
      <c r="D609" s="2" t="s">
        <v>666</v>
      </c>
      <c r="E609" s="10" t="s">
        <v>66</v>
      </c>
      <c r="F609" s="11" t="s">
        <v>1718</v>
      </c>
      <c r="G609" s="2">
        <v>608</v>
      </c>
      <c r="H609" s="153">
        <f t="shared" si="51"/>
        <v>200000</v>
      </c>
      <c r="J609" s="158">
        <f>IFERROR(INDEX(単価!D$3:G$16,MATCH(D609,単価!B$3:B$16,0),1+((I609&gt;29)+(I609&gt;59)+(I609&gt;89))*INDEX(単価!A:A,MATCH(D609,単価!B:B,0))),0)</f>
        <v>100000</v>
      </c>
      <c r="K609" s="153" t="str">
        <f>IFERROR(INDEX(単価!C:C,MATCH(D609,単価!B:B,0))&amp;IF(INDEX(単価!A:A,MATCH(D609,単価!B:B,0))=1,"（"&amp;INDEX(単価!D$2:G$2,1,1+(I609&gt;29)+(I609&gt;59)+(I609&gt;89))&amp;"）",""),D609)</f>
        <v>自立訓練（生活訓練）</v>
      </c>
      <c r="L609" s="2">
        <f t="shared" ca="1" si="52"/>
        <v>6182</v>
      </c>
      <c r="M609" s="14">
        <f>IF(OR(ISERROR(FIND(DBCS(検索!C$3),DBCS(B609))),検索!C$3=""),0,1)</f>
        <v>0</v>
      </c>
      <c r="N609" s="15">
        <f>IF(OR(ISERROR(FIND(DBCS(検索!D$3),DBCS(C609))),検索!D$3=""),0,1)</f>
        <v>0</v>
      </c>
      <c r="O609" s="15">
        <f>IF(OR(ISERROR(FIND(検索!E$3,D609)),検索!E$3=""),0,1)</f>
        <v>0</v>
      </c>
      <c r="P609" s="13">
        <f>IF(OR(ISERROR(FIND(検索!F$3,E609)),検索!F$3=""),0,1)</f>
        <v>0</v>
      </c>
      <c r="Q609" s="13">
        <f>IF(OR(ISERROR(FIND(検索!G$3,F609)),検索!G$3=""),0,1)</f>
        <v>0</v>
      </c>
      <c r="R609" s="13">
        <f>IF(OR(検索!J$3="00000",M609&amp;N609&amp;O609&amp;P609&amp;Q609&lt;&gt;検索!J$3),0,1)</f>
        <v>0</v>
      </c>
      <c r="S609" s="13">
        <f t="shared" si="48"/>
        <v>0</v>
      </c>
      <c r="T609" s="14">
        <f>IF(OR(ISERROR(FIND(DBCS(検索!C$5),DBCS(B609))),検索!C$5=""),0,1)</f>
        <v>0</v>
      </c>
      <c r="U609" s="15">
        <f>IF(OR(ISERROR(FIND(DBCS(検索!D$5),DBCS(C609))),検索!D$5=""),0,1)</f>
        <v>0</v>
      </c>
      <c r="V609" s="15">
        <f>IF(OR(ISERROR(FIND(検索!E$5,D609)),検索!E$5=""),0,1)</f>
        <v>0</v>
      </c>
      <c r="W609" s="15">
        <f>IF(OR(ISERROR(FIND(検索!F$5,E609)),検索!F$5=""),0,1)</f>
        <v>0</v>
      </c>
      <c r="X609" s="15">
        <f>IF(OR(ISERROR(FIND(検索!G$5,F609)),検索!G$5=""),0,1)</f>
        <v>0</v>
      </c>
      <c r="Y609" s="13">
        <f>IF(OR(検索!J$5="00000",T609&amp;U609&amp;V609&amp;W609&amp;X609&lt;&gt;検索!J$5),0,1)</f>
        <v>0</v>
      </c>
      <c r="Z609" s="16">
        <f t="shared" si="49"/>
        <v>0</v>
      </c>
      <c r="AA609" s="13">
        <f>IF(OR(ISERROR(FIND(DBCS(検索!C$7),DBCS(B609))),検索!C$7=""),0,1)</f>
        <v>0</v>
      </c>
      <c r="AB609" s="13">
        <f>IF(OR(ISERROR(FIND(DBCS(検索!D$7),DBCS(C609))),検索!D$7=""),0,1)</f>
        <v>0</v>
      </c>
      <c r="AC609" s="13">
        <f>IF(OR(ISERROR(FIND(検索!E$7,D609)),検索!E$7=""),0,1)</f>
        <v>0</v>
      </c>
      <c r="AD609" s="13">
        <f>IF(OR(ISERROR(FIND(検索!F$7,E609)),検索!F$7=""),0,1)</f>
        <v>0</v>
      </c>
      <c r="AE609" s="13">
        <f>IF(OR(ISERROR(FIND(検索!G$7,F609)),検索!G$7=""),0,1)</f>
        <v>0</v>
      </c>
      <c r="AF609" s="15">
        <f>IF(OR(検索!J$7="00000",AA609&amp;AB609&amp;AC609&amp;AD609&amp;AE609&lt;&gt;検索!J$7),0,1)</f>
        <v>0</v>
      </c>
      <c r="AG609" s="16">
        <f t="shared" si="50"/>
        <v>0</v>
      </c>
      <c r="AH609" s="13">
        <f>IF(検索!K$3=0,R609,S609)</f>
        <v>0</v>
      </c>
      <c r="AI609" s="13">
        <f>IF(検索!K$5=0,Y609,Z609)</f>
        <v>0</v>
      </c>
      <c r="AJ609" s="13">
        <f>IF(検索!K$7=0,AF609,AG609)</f>
        <v>0</v>
      </c>
      <c r="AK609" s="20">
        <f>IF(IF(検索!J$5="00000",AH609,IF(検索!K$4=0,AH609+AI609,AH609*AI609)*IF(AND(検索!K$6=1,検索!J$7&lt;&gt;"00000"),AJ609,1)+IF(AND(検索!K$6=0,検索!J$7&lt;&gt;"00000"),AJ609,0))&gt;0,MAX($AK$2:AK608)+1,0)</f>
        <v>0</v>
      </c>
    </row>
    <row r="610" spans="1:37" ht="12.6" customHeight="1" x14ac:dyDescent="0.15">
      <c r="A610" s="9">
        <v>6295</v>
      </c>
      <c r="B610" s="2" t="s">
        <v>1416</v>
      </c>
      <c r="C610" s="2" t="s">
        <v>1719</v>
      </c>
      <c r="D610" s="2" t="s">
        <v>666</v>
      </c>
      <c r="E610" s="10" t="s">
        <v>61</v>
      </c>
      <c r="F610" s="11" t="s">
        <v>1659</v>
      </c>
      <c r="G610" s="2">
        <v>609</v>
      </c>
      <c r="H610" s="153">
        <f t="shared" si="51"/>
        <v>800000</v>
      </c>
      <c r="J610" s="158">
        <f>IFERROR(INDEX(単価!D$3:G$16,MATCH(D610,単価!B$3:B$16,0),1+((I610&gt;29)+(I610&gt;59)+(I610&gt;89))*INDEX(単価!A:A,MATCH(D610,単価!B:B,0))),0)</f>
        <v>100000</v>
      </c>
      <c r="K610" s="153" t="str">
        <f>IFERROR(INDEX(単価!C:C,MATCH(D610,単価!B:B,0))&amp;IF(INDEX(単価!A:A,MATCH(D610,単価!B:B,0))=1,"（"&amp;INDEX(単価!D$2:G$2,1,1+(I610&gt;29)+(I610&gt;59)+(I610&gt;89))&amp;"）",""),D610)</f>
        <v>自立訓練（生活訓練）</v>
      </c>
      <c r="L610" s="2">
        <f t="shared" ca="1" si="52"/>
        <v>6191</v>
      </c>
      <c r="M610" s="14">
        <f>IF(OR(ISERROR(FIND(DBCS(検索!C$3),DBCS(B610))),検索!C$3=""),0,1)</f>
        <v>0</v>
      </c>
      <c r="N610" s="15">
        <f>IF(OR(ISERROR(FIND(DBCS(検索!D$3),DBCS(C610))),検索!D$3=""),0,1)</f>
        <v>0</v>
      </c>
      <c r="O610" s="15">
        <f>IF(OR(ISERROR(FIND(検索!E$3,D610)),検索!E$3=""),0,1)</f>
        <v>0</v>
      </c>
      <c r="P610" s="13">
        <f>IF(OR(ISERROR(FIND(検索!F$3,E610)),検索!F$3=""),0,1)</f>
        <v>0</v>
      </c>
      <c r="Q610" s="13">
        <f>IF(OR(ISERROR(FIND(検索!G$3,F610)),検索!G$3=""),0,1)</f>
        <v>0</v>
      </c>
      <c r="R610" s="13">
        <f>IF(OR(検索!J$3="00000",M610&amp;N610&amp;O610&amp;P610&amp;Q610&lt;&gt;検索!J$3),0,1)</f>
        <v>0</v>
      </c>
      <c r="S610" s="13">
        <f t="shared" si="48"/>
        <v>0</v>
      </c>
      <c r="T610" s="14">
        <f>IF(OR(ISERROR(FIND(DBCS(検索!C$5),DBCS(B610))),検索!C$5=""),0,1)</f>
        <v>0</v>
      </c>
      <c r="U610" s="15">
        <f>IF(OR(ISERROR(FIND(DBCS(検索!D$5),DBCS(C610))),検索!D$5=""),0,1)</f>
        <v>0</v>
      </c>
      <c r="V610" s="15">
        <f>IF(OR(ISERROR(FIND(検索!E$5,D610)),検索!E$5=""),0,1)</f>
        <v>0</v>
      </c>
      <c r="W610" s="15">
        <f>IF(OR(ISERROR(FIND(検索!F$5,E610)),検索!F$5=""),0,1)</f>
        <v>0</v>
      </c>
      <c r="X610" s="15">
        <f>IF(OR(ISERROR(FIND(検索!G$5,F610)),検索!G$5=""),0,1)</f>
        <v>0</v>
      </c>
      <c r="Y610" s="13">
        <f>IF(OR(検索!J$5="00000",T610&amp;U610&amp;V610&amp;W610&amp;X610&lt;&gt;検索!J$5),0,1)</f>
        <v>0</v>
      </c>
      <c r="Z610" s="16">
        <f t="shared" si="49"/>
        <v>0</v>
      </c>
      <c r="AA610" s="13">
        <f>IF(OR(ISERROR(FIND(DBCS(検索!C$7),DBCS(B610))),検索!C$7=""),0,1)</f>
        <v>0</v>
      </c>
      <c r="AB610" s="13">
        <f>IF(OR(ISERROR(FIND(DBCS(検索!D$7),DBCS(C610))),検索!D$7=""),0,1)</f>
        <v>0</v>
      </c>
      <c r="AC610" s="13">
        <f>IF(OR(ISERROR(FIND(検索!E$7,D610)),検索!E$7=""),0,1)</f>
        <v>0</v>
      </c>
      <c r="AD610" s="13">
        <f>IF(OR(ISERROR(FIND(検索!F$7,E610)),検索!F$7=""),0,1)</f>
        <v>0</v>
      </c>
      <c r="AE610" s="13">
        <f>IF(OR(ISERROR(FIND(検索!G$7,F610)),検索!G$7=""),0,1)</f>
        <v>0</v>
      </c>
      <c r="AF610" s="15">
        <f>IF(OR(検索!J$7="00000",AA610&amp;AB610&amp;AC610&amp;AD610&amp;AE610&lt;&gt;検索!J$7),0,1)</f>
        <v>0</v>
      </c>
      <c r="AG610" s="16">
        <f t="shared" si="50"/>
        <v>0</v>
      </c>
      <c r="AH610" s="13">
        <f>IF(検索!K$3=0,R610,S610)</f>
        <v>0</v>
      </c>
      <c r="AI610" s="13">
        <f>IF(検索!K$5=0,Y610,Z610)</f>
        <v>0</v>
      </c>
      <c r="AJ610" s="13">
        <f>IF(検索!K$7=0,AF610,AG610)</f>
        <v>0</v>
      </c>
      <c r="AK610" s="20">
        <f>IF(IF(検索!J$5="00000",AH610,IF(検索!K$4=0,AH610+AI610,AH610*AI610)*IF(AND(検索!K$6=1,検索!J$7&lt;&gt;"00000"),AJ610,1)+IF(AND(検索!K$6=0,検索!J$7&lt;&gt;"00000"),AJ610,0))&gt;0,MAX($AK$2:AK609)+1,0)</f>
        <v>0</v>
      </c>
    </row>
    <row r="611" spans="1:37" ht="12.6" customHeight="1" x14ac:dyDescent="0.15">
      <c r="A611" s="9">
        <v>6306</v>
      </c>
      <c r="B611" s="2" t="s">
        <v>957</v>
      </c>
      <c r="C611" s="2" t="s">
        <v>1612</v>
      </c>
      <c r="D611" s="2" t="s">
        <v>666</v>
      </c>
      <c r="E611" s="10" t="s">
        <v>74</v>
      </c>
      <c r="F611" s="11" t="s">
        <v>959</v>
      </c>
      <c r="G611" s="2">
        <v>610</v>
      </c>
      <c r="H611" s="153">
        <f t="shared" si="51"/>
        <v>400000</v>
      </c>
      <c r="I611" s="2">
        <v>60</v>
      </c>
      <c r="J611" s="158">
        <f>IFERROR(INDEX(単価!D$3:G$16,MATCH(D611,単価!B$3:B$16,0),1+((I611&gt;29)+(I611&gt;59)+(I611&gt;89))*INDEX(単価!A:A,MATCH(D611,単価!B:B,0))),0)</f>
        <v>100000</v>
      </c>
      <c r="K611" s="153" t="str">
        <f>IFERROR(INDEX(単価!C:C,MATCH(D611,単価!B:B,0))&amp;IF(INDEX(単価!A:A,MATCH(D611,単価!B:B,0))=1,"（"&amp;INDEX(単価!D$2:G$2,1,1+(I611&gt;29)+(I611&gt;59)+(I611&gt;89))&amp;"）",""),D611)</f>
        <v>自立訓練（生活訓練）</v>
      </c>
      <c r="L611" s="2">
        <f t="shared" ca="1" si="52"/>
        <v>6202</v>
      </c>
      <c r="M611" s="14">
        <f>IF(OR(ISERROR(FIND(DBCS(検索!C$3),DBCS(B611))),検索!C$3=""),0,1)</f>
        <v>0</v>
      </c>
      <c r="N611" s="15">
        <f>IF(OR(ISERROR(FIND(DBCS(検索!D$3),DBCS(C611))),検索!D$3=""),0,1)</f>
        <v>0</v>
      </c>
      <c r="O611" s="15">
        <f>IF(OR(ISERROR(FIND(検索!E$3,D611)),検索!E$3=""),0,1)</f>
        <v>0</v>
      </c>
      <c r="P611" s="13">
        <f>IF(OR(ISERROR(FIND(検索!F$3,E611)),検索!F$3=""),0,1)</f>
        <v>0</v>
      </c>
      <c r="Q611" s="13">
        <f>IF(OR(ISERROR(FIND(検索!G$3,F611)),検索!G$3=""),0,1)</f>
        <v>0</v>
      </c>
      <c r="R611" s="13">
        <f>IF(OR(検索!J$3="00000",M611&amp;N611&amp;O611&amp;P611&amp;Q611&lt;&gt;検索!J$3),0,1)</f>
        <v>0</v>
      </c>
      <c r="S611" s="13">
        <f t="shared" si="48"/>
        <v>0</v>
      </c>
      <c r="T611" s="14">
        <f>IF(OR(ISERROR(FIND(DBCS(検索!C$5),DBCS(B611))),検索!C$5=""),0,1)</f>
        <v>0</v>
      </c>
      <c r="U611" s="15">
        <f>IF(OR(ISERROR(FIND(DBCS(検索!D$5),DBCS(C611))),検索!D$5=""),0,1)</f>
        <v>0</v>
      </c>
      <c r="V611" s="15">
        <f>IF(OR(ISERROR(FIND(検索!E$5,D611)),検索!E$5=""),0,1)</f>
        <v>0</v>
      </c>
      <c r="W611" s="15">
        <f>IF(OR(ISERROR(FIND(検索!F$5,E611)),検索!F$5=""),0,1)</f>
        <v>0</v>
      </c>
      <c r="X611" s="15">
        <f>IF(OR(ISERROR(FIND(検索!G$5,F611)),検索!G$5=""),0,1)</f>
        <v>0</v>
      </c>
      <c r="Y611" s="13">
        <f>IF(OR(検索!J$5="00000",T611&amp;U611&amp;V611&amp;W611&amp;X611&lt;&gt;検索!J$5),0,1)</f>
        <v>0</v>
      </c>
      <c r="Z611" s="16">
        <f t="shared" si="49"/>
        <v>0</v>
      </c>
      <c r="AA611" s="13">
        <f>IF(OR(ISERROR(FIND(DBCS(検索!C$7),DBCS(B611))),検索!C$7=""),0,1)</f>
        <v>0</v>
      </c>
      <c r="AB611" s="13">
        <f>IF(OR(ISERROR(FIND(DBCS(検索!D$7),DBCS(C611))),検索!D$7=""),0,1)</f>
        <v>0</v>
      </c>
      <c r="AC611" s="13">
        <f>IF(OR(ISERROR(FIND(検索!E$7,D611)),検索!E$7=""),0,1)</f>
        <v>0</v>
      </c>
      <c r="AD611" s="13">
        <f>IF(OR(ISERROR(FIND(検索!F$7,E611)),検索!F$7=""),0,1)</f>
        <v>0</v>
      </c>
      <c r="AE611" s="13">
        <f>IF(OR(ISERROR(FIND(検索!G$7,F611)),検索!G$7=""),0,1)</f>
        <v>0</v>
      </c>
      <c r="AF611" s="15">
        <f>IF(OR(検索!J$7="00000",AA611&amp;AB611&amp;AC611&amp;AD611&amp;AE611&lt;&gt;検索!J$7),0,1)</f>
        <v>0</v>
      </c>
      <c r="AG611" s="16">
        <f t="shared" si="50"/>
        <v>0</v>
      </c>
      <c r="AH611" s="13">
        <f>IF(検索!K$3=0,R611,S611)</f>
        <v>0</v>
      </c>
      <c r="AI611" s="13">
        <f>IF(検索!K$5=0,Y611,Z611)</f>
        <v>0</v>
      </c>
      <c r="AJ611" s="13">
        <f>IF(検索!K$7=0,AF611,AG611)</f>
        <v>0</v>
      </c>
      <c r="AK611" s="20">
        <f>IF(IF(検索!J$5="00000",AH611,IF(検索!K$4=0,AH611+AI611,AH611*AI611)*IF(AND(検索!K$6=1,検索!J$7&lt;&gt;"00000"),AJ611,1)+IF(AND(検索!K$6=0,検索!J$7&lt;&gt;"00000"),AJ611,0))&gt;0,MAX($AK$2:AK610)+1,0)</f>
        <v>0</v>
      </c>
    </row>
    <row r="612" spans="1:37" ht="12.6" customHeight="1" x14ac:dyDescent="0.15">
      <c r="A612" s="9">
        <v>6314</v>
      </c>
      <c r="B612" s="2" t="s">
        <v>1691</v>
      </c>
      <c r="C612" s="2" t="s">
        <v>1720</v>
      </c>
      <c r="D612" s="2" t="s">
        <v>666</v>
      </c>
      <c r="E612" s="10" t="s">
        <v>148</v>
      </c>
      <c r="F612" s="11" t="s">
        <v>1721</v>
      </c>
      <c r="G612" s="2">
        <v>611</v>
      </c>
      <c r="H612" s="153">
        <f t="shared" si="51"/>
        <v>250000</v>
      </c>
      <c r="I612" s="2">
        <v>30</v>
      </c>
      <c r="J612" s="158">
        <f>IFERROR(INDEX(単価!D$3:G$16,MATCH(D612,単価!B$3:B$16,0),1+((I612&gt;29)+(I612&gt;59)+(I612&gt;89))*INDEX(単価!A:A,MATCH(D612,単価!B:B,0))),0)</f>
        <v>100000</v>
      </c>
      <c r="K612" s="153" t="str">
        <f>IFERROR(INDEX(単価!C:C,MATCH(D612,単価!B:B,0))&amp;IF(INDEX(単価!A:A,MATCH(D612,単価!B:B,0))=1,"（"&amp;INDEX(単価!D$2:G$2,1,1+(I612&gt;29)+(I612&gt;59)+(I612&gt;89))&amp;"）",""),D612)</f>
        <v>自立訓練（生活訓練）</v>
      </c>
      <c r="L612" s="2">
        <f t="shared" ca="1" si="52"/>
        <v>6216</v>
      </c>
      <c r="M612" s="14">
        <f>IF(OR(ISERROR(FIND(DBCS(検索!C$3),DBCS(B612))),検索!C$3=""),0,1)</f>
        <v>0</v>
      </c>
      <c r="N612" s="15">
        <f>IF(OR(ISERROR(FIND(DBCS(検索!D$3),DBCS(C612))),検索!D$3=""),0,1)</f>
        <v>0</v>
      </c>
      <c r="O612" s="15">
        <f>IF(OR(ISERROR(FIND(検索!E$3,D612)),検索!E$3=""),0,1)</f>
        <v>0</v>
      </c>
      <c r="P612" s="13">
        <f>IF(OR(ISERROR(FIND(検索!F$3,E612)),検索!F$3=""),0,1)</f>
        <v>0</v>
      </c>
      <c r="Q612" s="13">
        <f>IF(OR(ISERROR(FIND(検索!G$3,F612)),検索!G$3=""),0,1)</f>
        <v>0</v>
      </c>
      <c r="R612" s="13">
        <f>IF(OR(検索!J$3="00000",M612&amp;N612&amp;O612&amp;P612&amp;Q612&lt;&gt;検索!J$3),0,1)</f>
        <v>0</v>
      </c>
      <c r="S612" s="13">
        <f t="shared" si="48"/>
        <v>0</v>
      </c>
      <c r="T612" s="14">
        <f>IF(OR(ISERROR(FIND(DBCS(検索!C$5),DBCS(B612))),検索!C$5=""),0,1)</f>
        <v>0</v>
      </c>
      <c r="U612" s="15">
        <f>IF(OR(ISERROR(FIND(DBCS(検索!D$5),DBCS(C612))),検索!D$5=""),0,1)</f>
        <v>0</v>
      </c>
      <c r="V612" s="15">
        <f>IF(OR(ISERROR(FIND(検索!E$5,D612)),検索!E$5=""),0,1)</f>
        <v>0</v>
      </c>
      <c r="W612" s="15">
        <f>IF(OR(ISERROR(FIND(検索!F$5,E612)),検索!F$5=""),0,1)</f>
        <v>0</v>
      </c>
      <c r="X612" s="15">
        <f>IF(OR(ISERROR(FIND(検索!G$5,F612)),検索!G$5=""),0,1)</f>
        <v>0</v>
      </c>
      <c r="Y612" s="13">
        <f>IF(OR(検索!J$5="00000",T612&amp;U612&amp;V612&amp;W612&amp;X612&lt;&gt;検索!J$5),0,1)</f>
        <v>0</v>
      </c>
      <c r="Z612" s="16">
        <f t="shared" si="49"/>
        <v>0</v>
      </c>
      <c r="AA612" s="13">
        <f>IF(OR(ISERROR(FIND(DBCS(検索!C$7),DBCS(B612))),検索!C$7=""),0,1)</f>
        <v>0</v>
      </c>
      <c r="AB612" s="13">
        <f>IF(OR(ISERROR(FIND(DBCS(検索!D$7),DBCS(C612))),検索!D$7=""),0,1)</f>
        <v>0</v>
      </c>
      <c r="AC612" s="13">
        <f>IF(OR(ISERROR(FIND(検索!E$7,D612)),検索!E$7=""),0,1)</f>
        <v>0</v>
      </c>
      <c r="AD612" s="13">
        <f>IF(OR(ISERROR(FIND(検索!F$7,E612)),検索!F$7=""),0,1)</f>
        <v>0</v>
      </c>
      <c r="AE612" s="13">
        <f>IF(OR(ISERROR(FIND(検索!G$7,F612)),検索!G$7=""),0,1)</f>
        <v>0</v>
      </c>
      <c r="AF612" s="15">
        <f>IF(OR(検索!J$7="00000",AA612&amp;AB612&amp;AC612&amp;AD612&amp;AE612&lt;&gt;検索!J$7),0,1)</f>
        <v>0</v>
      </c>
      <c r="AG612" s="16">
        <f t="shared" si="50"/>
        <v>0</v>
      </c>
      <c r="AH612" s="13">
        <f>IF(検索!K$3=0,R612,S612)</f>
        <v>0</v>
      </c>
      <c r="AI612" s="13">
        <f>IF(検索!K$5=0,Y612,Z612)</f>
        <v>0</v>
      </c>
      <c r="AJ612" s="13">
        <f>IF(検索!K$7=0,AF612,AG612)</f>
        <v>0</v>
      </c>
      <c r="AK612" s="20">
        <f>IF(IF(検索!J$5="00000",AH612,IF(検索!K$4=0,AH612+AI612,AH612*AI612)*IF(AND(検索!K$6=1,検索!J$7&lt;&gt;"00000"),AJ612,1)+IF(AND(検索!K$6=0,検索!J$7&lt;&gt;"00000"),AJ612,0))&gt;0,MAX($AK$2:AK611)+1,0)</f>
        <v>0</v>
      </c>
    </row>
    <row r="613" spans="1:37" ht="12.6" customHeight="1" x14ac:dyDescent="0.15">
      <c r="A613" s="9">
        <v>6328</v>
      </c>
      <c r="B613" s="2" t="s">
        <v>1008</v>
      </c>
      <c r="C613" s="2" t="s">
        <v>1722</v>
      </c>
      <c r="D613" s="2" t="s">
        <v>666</v>
      </c>
      <c r="E613" s="10" t="s">
        <v>108</v>
      </c>
      <c r="F613" s="11" t="s">
        <v>1010</v>
      </c>
      <c r="G613" s="2">
        <v>612</v>
      </c>
      <c r="H613" s="153">
        <f t="shared" si="51"/>
        <v>1400000</v>
      </c>
      <c r="J613" s="158">
        <f>IFERROR(INDEX(単価!D$3:G$16,MATCH(D613,単価!B$3:B$16,0),1+((I613&gt;29)+(I613&gt;59)+(I613&gt;89))*INDEX(単価!A:A,MATCH(D613,単価!B:B,0))),0)</f>
        <v>100000</v>
      </c>
      <c r="K613" s="153" t="str">
        <f>IFERROR(INDEX(単価!C:C,MATCH(D613,単価!B:B,0))&amp;IF(INDEX(単価!A:A,MATCH(D613,単価!B:B,0))=1,"（"&amp;INDEX(単価!D$2:G$2,1,1+(I613&gt;29)+(I613&gt;59)+(I613&gt;89))&amp;"）",""),D613)</f>
        <v>自立訓練（生活訓練）</v>
      </c>
      <c r="L613" s="2">
        <f t="shared" ca="1" si="52"/>
        <v>6224</v>
      </c>
      <c r="M613" s="14">
        <f>IF(OR(ISERROR(FIND(DBCS(検索!C$3),DBCS(B613))),検索!C$3=""),0,1)</f>
        <v>0</v>
      </c>
      <c r="N613" s="15">
        <f>IF(OR(ISERROR(FIND(DBCS(検索!D$3),DBCS(C613))),検索!D$3=""),0,1)</f>
        <v>0</v>
      </c>
      <c r="O613" s="15">
        <f>IF(OR(ISERROR(FIND(検索!E$3,D613)),検索!E$3=""),0,1)</f>
        <v>0</v>
      </c>
      <c r="P613" s="13">
        <f>IF(OR(ISERROR(FIND(検索!F$3,E613)),検索!F$3=""),0,1)</f>
        <v>0</v>
      </c>
      <c r="Q613" s="13">
        <f>IF(OR(ISERROR(FIND(検索!G$3,F613)),検索!G$3=""),0,1)</f>
        <v>0</v>
      </c>
      <c r="R613" s="13">
        <f>IF(OR(検索!J$3="00000",M613&amp;N613&amp;O613&amp;P613&amp;Q613&lt;&gt;検索!J$3),0,1)</f>
        <v>0</v>
      </c>
      <c r="S613" s="13">
        <f t="shared" si="48"/>
        <v>0</v>
      </c>
      <c r="T613" s="14">
        <f>IF(OR(ISERROR(FIND(DBCS(検索!C$5),DBCS(B613))),検索!C$5=""),0,1)</f>
        <v>0</v>
      </c>
      <c r="U613" s="15">
        <f>IF(OR(ISERROR(FIND(DBCS(検索!D$5),DBCS(C613))),検索!D$5=""),0,1)</f>
        <v>0</v>
      </c>
      <c r="V613" s="15">
        <f>IF(OR(ISERROR(FIND(検索!E$5,D613)),検索!E$5=""),0,1)</f>
        <v>0</v>
      </c>
      <c r="W613" s="15">
        <f>IF(OR(ISERROR(FIND(検索!F$5,E613)),検索!F$5=""),0,1)</f>
        <v>0</v>
      </c>
      <c r="X613" s="15">
        <f>IF(OR(ISERROR(FIND(検索!G$5,F613)),検索!G$5=""),0,1)</f>
        <v>0</v>
      </c>
      <c r="Y613" s="13">
        <f>IF(OR(検索!J$5="00000",T613&amp;U613&amp;V613&amp;W613&amp;X613&lt;&gt;検索!J$5),0,1)</f>
        <v>0</v>
      </c>
      <c r="Z613" s="16">
        <f t="shared" si="49"/>
        <v>0</v>
      </c>
      <c r="AA613" s="13">
        <f>IF(OR(ISERROR(FIND(DBCS(検索!C$7),DBCS(B613))),検索!C$7=""),0,1)</f>
        <v>0</v>
      </c>
      <c r="AB613" s="13">
        <f>IF(OR(ISERROR(FIND(DBCS(検索!D$7),DBCS(C613))),検索!D$7=""),0,1)</f>
        <v>0</v>
      </c>
      <c r="AC613" s="13">
        <f>IF(OR(ISERROR(FIND(検索!E$7,D613)),検索!E$7=""),0,1)</f>
        <v>0</v>
      </c>
      <c r="AD613" s="13">
        <f>IF(OR(ISERROR(FIND(検索!F$7,E613)),検索!F$7=""),0,1)</f>
        <v>0</v>
      </c>
      <c r="AE613" s="13">
        <f>IF(OR(ISERROR(FIND(検索!G$7,F613)),検索!G$7=""),0,1)</f>
        <v>0</v>
      </c>
      <c r="AF613" s="15">
        <f>IF(OR(検索!J$7="00000",AA613&amp;AB613&amp;AC613&amp;AD613&amp;AE613&lt;&gt;検索!J$7),0,1)</f>
        <v>0</v>
      </c>
      <c r="AG613" s="16">
        <f t="shared" si="50"/>
        <v>0</v>
      </c>
      <c r="AH613" s="13">
        <f>IF(検索!K$3=0,R613,S613)</f>
        <v>0</v>
      </c>
      <c r="AI613" s="13">
        <f>IF(検索!K$5=0,Y613,Z613)</f>
        <v>0</v>
      </c>
      <c r="AJ613" s="13">
        <f>IF(検索!K$7=0,AF613,AG613)</f>
        <v>0</v>
      </c>
      <c r="AK613" s="20">
        <f>IF(IF(検索!J$5="00000",AH613,IF(検索!K$4=0,AH613+AI613,AH613*AI613)*IF(AND(検索!K$6=1,検索!J$7&lt;&gt;"00000"),AJ613,1)+IF(AND(検索!K$6=0,検索!J$7&lt;&gt;"00000"),AJ613,0))&gt;0,MAX($AK$2:AK612)+1,0)</f>
        <v>0</v>
      </c>
    </row>
    <row r="614" spans="1:37" ht="12.6" customHeight="1" x14ac:dyDescent="0.15">
      <c r="A614" s="9">
        <v>6339</v>
      </c>
      <c r="B614" s="2" t="s">
        <v>1723</v>
      </c>
      <c r="C614" s="2" t="s">
        <v>1724</v>
      </c>
      <c r="D614" s="2" t="s">
        <v>666</v>
      </c>
      <c r="E614" s="10" t="s">
        <v>655</v>
      </c>
      <c r="F614" s="11" t="s">
        <v>1725</v>
      </c>
      <c r="G614" s="2">
        <v>613</v>
      </c>
      <c r="H614" s="153">
        <f t="shared" si="51"/>
        <v>200000</v>
      </c>
      <c r="J614" s="158">
        <f>IFERROR(INDEX(単価!D$3:G$16,MATCH(D614,単価!B$3:B$16,0),1+((I614&gt;29)+(I614&gt;59)+(I614&gt;89))*INDEX(単価!A:A,MATCH(D614,単価!B:B,0))),0)</f>
        <v>100000</v>
      </c>
      <c r="K614" s="153" t="str">
        <f>IFERROR(INDEX(単価!C:C,MATCH(D614,単価!B:B,0))&amp;IF(INDEX(単価!A:A,MATCH(D614,単価!B:B,0))=1,"（"&amp;INDEX(単価!D$2:G$2,1,1+(I614&gt;29)+(I614&gt;59)+(I614&gt;89))&amp;"）",""),D614)</f>
        <v>自立訓練（生活訓練）</v>
      </c>
      <c r="L614" s="2">
        <f t="shared" ca="1" si="52"/>
        <v>6232</v>
      </c>
      <c r="M614" s="14">
        <f>IF(OR(ISERROR(FIND(DBCS(検索!C$3),DBCS(B614))),検索!C$3=""),0,1)</f>
        <v>0</v>
      </c>
      <c r="N614" s="15">
        <f>IF(OR(ISERROR(FIND(DBCS(検索!D$3),DBCS(C614))),検索!D$3=""),0,1)</f>
        <v>0</v>
      </c>
      <c r="O614" s="15">
        <f>IF(OR(ISERROR(FIND(検索!E$3,D614)),検索!E$3=""),0,1)</f>
        <v>0</v>
      </c>
      <c r="P614" s="13">
        <f>IF(OR(ISERROR(FIND(検索!F$3,E614)),検索!F$3=""),0,1)</f>
        <v>0</v>
      </c>
      <c r="Q614" s="13">
        <f>IF(OR(ISERROR(FIND(検索!G$3,F614)),検索!G$3=""),0,1)</f>
        <v>0</v>
      </c>
      <c r="R614" s="13">
        <f>IF(OR(検索!J$3="00000",M614&amp;N614&amp;O614&amp;P614&amp;Q614&lt;&gt;検索!J$3),0,1)</f>
        <v>0</v>
      </c>
      <c r="S614" s="13">
        <f t="shared" si="48"/>
        <v>0</v>
      </c>
      <c r="T614" s="14">
        <f>IF(OR(ISERROR(FIND(DBCS(検索!C$5),DBCS(B614))),検索!C$5=""),0,1)</f>
        <v>0</v>
      </c>
      <c r="U614" s="15">
        <f>IF(OR(ISERROR(FIND(DBCS(検索!D$5),DBCS(C614))),検索!D$5=""),0,1)</f>
        <v>0</v>
      </c>
      <c r="V614" s="15">
        <f>IF(OR(ISERROR(FIND(検索!E$5,D614)),検索!E$5=""),0,1)</f>
        <v>0</v>
      </c>
      <c r="W614" s="15">
        <f>IF(OR(ISERROR(FIND(検索!F$5,E614)),検索!F$5=""),0,1)</f>
        <v>0</v>
      </c>
      <c r="X614" s="15">
        <f>IF(OR(ISERROR(FIND(検索!G$5,F614)),検索!G$5=""),0,1)</f>
        <v>0</v>
      </c>
      <c r="Y614" s="13">
        <f>IF(OR(検索!J$5="00000",T614&amp;U614&amp;V614&amp;W614&amp;X614&lt;&gt;検索!J$5),0,1)</f>
        <v>0</v>
      </c>
      <c r="Z614" s="16">
        <f t="shared" si="49"/>
        <v>0</v>
      </c>
      <c r="AA614" s="13">
        <f>IF(OR(ISERROR(FIND(DBCS(検索!C$7),DBCS(B614))),検索!C$7=""),0,1)</f>
        <v>0</v>
      </c>
      <c r="AB614" s="13">
        <f>IF(OR(ISERROR(FIND(DBCS(検索!D$7),DBCS(C614))),検索!D$7=""),0,1)</f>
        <v>0</v>
      </c>
      <c r="AC614" s="13">
        <f>IF(OR(ISERROR(FIND(検索!E$7,D614)),検索!E$7=""),0,1)</f>
        <v>0</v>
      </c>
      <c r="AD614" s="13">
        <f>IF(OR(ISERROR(FIND(検索!F$7,E614)),検索!F$7=""),0,1)</f>
        <v>0</v>
      </c>
      <c r="AE614" s="13">
        <f>IF(OR(ISERROR(FIND(検索!G$7,F614)),検索!G$7=""),0,1)</f>
        <v>0</v>
      </c>
      <c r="AF614" s="15">
        <f>IF(OR(検索!J$7="00000",AA614&amp;AB614&amp;AC614&amp;AD614&amp;AE614&lt;&gt;検索!J$7),0,1)</f>
        <v>0</v>
      </c>
      <c r="AG614" s="16">
        <f t="shared" si="50"/>
        <v>0</v>
      </c>
      <c r="AH614" s="13">
        <f>IF(検索!K$3=0,R614,S614)</f>
        <v>0</v>
      </c>
      <c r="AI614" s="13">
        <f>IF(検索!K$5=0,Y614,Z614)</f>
        <v>0</v>
      </c>
      <c r="AJ614" s="13">
        <f>IF(検索!K$7=0,AF614,AG614)</f>
        <v>0</v>
      </c>
      <c r="AK614" s="20">
        <f>IF(IF(検索!J$5="00000",AH614,IF(検索!K$4=0,AH614+AI614,AH614*AI614)*IF(AND(検索!K$6=1,検索!J$7&lt;&gt;"00000"),AJ614,1)+IF(AND(検索!K$6=0,検索!J$7&lt;&gt;"00000"),AJ614,0))&gt;0,MAX($AK$2:AK613)+1,0)</f>
        <v>0</v>
      </c>
    </row>
    <row r="615" spans="1:37" ht="12.6" customHeight="1" x14ac:dyDescent="0.15">
      <c r="A615" s="9">
        <v>6348</v>
      </c>
      <c r="B615" s="2" t="s">
        <v>1551</v>
      </c>
      <c r="C615" s="2" t="s">
        <v>1726</v>
      </c>
      <c r="D615" s="2" t="s">
        <v>667</v>
      </c>
      <c r="E615" s="10" t="s">
        <v>150</v>
      </c>
      <c r="F615" s="11" t="s">
        <v>1553</v>
      </c>
      <c r="G615" s="2">
        <v>614</v>
      </c>
      <c r="H615" s="153">
        <f t="shared" si="51"/>
        <v>450000</v>
      </c>
      <c r="J615" s="158">
        <f>IFERROR(INDEX(単価!D$3:G$16,MATCH(D615,単価!B$3:B$16,0),1+((I615&gt;29)+(I615&gt;59)+(I615&gt;89))*INDEX(単価!A:A,MATCH(D615,単価!B:B,0))),0)</f>
        <v>100000</v>
      </c>
      <c r="K615" s="153" t="str">
        <f>IFERROR(INDEX(単価!C:C,MATCH(D615,単価!B:B,0))&amp;IF(INDEX(単価!A:A,MATCH(D615,単価!B:B,0))=1,"（"&amp;INDEX(単価!D$2:G$2,1,1+(I615&gt;29)+(I615&gt;59)+(I615&gt;89))&amp;"）",""),D615)</f>
        <v>就労移行支援（一般型）</v>
      </c>
      <c r="L615" s="2">
        <f t="shared" ca="1" si="52"/>
        <v>6249</v>
      </c>
      <c r="M615" s="14">
        <f>IF(OR(ISERROR(FIND(DBCS(検索!C$3),DBCS(B615))),検索!C$3=""),0,1)</f>
        <v>0</v>
      </c>
      <c r="N615" s="15">
        <f>IF(OR(ISERROR(FIND(DBCS(検索!D$3),DBCS(C615))),検索!D$3=""),0,1)</f>
        <v>0</v>
      </c>
      <c r="O615" s="15">
        <f>IF(OR(ISERROR(FIND(検索!E$3,D615)),検索!E$3=""),0,1)</f>
        <v>0</v>
      </c>
      <c r="P615" s="13">
        <f>IF(OR(ISERROR(FIND(検索!F$3,E615)),検索!F$3=""),0,1)</f>
        <v>0</v>
      </c>
      <c r="Q615" s="13">
        <f>IF(OR(ISERROR(FIND(検索!G$3,F615)),検索!G$3=""),0,1)</f>
        <v>0</v>
      </c>
      <c r="R615" s="13">
        <f>IF(OR(検索!J$3="00000",M615&amp;N615&amp;O615&amp;P615&amp;Q615&lt;&gt;検索!J$3),0,1)</f>
        <v>0</v>
      </c>
      <c r="S615" s="13">
        <f t="shared" si="48"/>
        <v>0</v>
      </c>
      <c r="T615" s="14">
        <f>IF(OR(ISERROR(FIND(DBCS(検索!C$5),DBCS(B615))),検索!C$5=""),0,1)</f>
        <v>0</v>
      </c>
      <c r="U615" s="15">
        <f>IF(OR(ISERROR(FIND(DBCS(検索!D$5),DBCS(C615))),検索!D$5=""),0,1)</f>
        <v>0</v>
      </c>
      <c r="V615" s="15">
        <f>IF(OR(ISERROR(FIND(検索!E$5,D615)),検索!E$5=""),0,1)</f>
        <v>0</v>
      </c>
      <c r="W615" s="15">
        <f>IF(OR(ISERROR(FIND(検索!F$5,E615)),検索!F$5=""),0,1)</f>
        <v>0</v>
      </c>
      <c r="X615" s="15">
        <f>IF(OR(ISERROR(FIND(検索!G$5,F615)),検索!G$5=""),0,1)</f>
        <v>0</v>
      </c>
      <c r="Y615" s="13">
        <f>IF(OR(検索!J$5="00000",T615&amp;U615&amp;V615&amp;W615&amp;X615&lt;&gt;検索!J$5),0,1)</f>
        <v>0</v>
      </c>
      <c r="Z615" s="16">
        <f t="shared" si="49"/>
        <v>0</v>
      </c>
      <c r="AA615" s="13">
        <f>IF(OR(ISERROR(FIND(DBCS(検索!C$7),DBCS(B615))),検索!C$7=""),0,1)</f>
        <v>0</v>
      </c>
      <c r="AB615" s="13">
        <f>IF(OR(ISERROR(FIND(DBCS(検索!D$7),DBCS(C615))),検索!D$7=""),0,1)</f>
        <v>0</v>
      </c>
      <c r="AC615" s="13">
        <f>IF(OR(ISERROR(FIND(検索!E$7,D615)),検索!E$7=""),0,1)</f>
        <v>0</v>
      </c>
      <c r="AD615" s="13">
        <f>IF(OR(ISERROR(FIND(検索!F$7,E615)),検索!F$7=""),0,1)</f>
        <v>0</v>
      </c>
      <c r="AE615" s="13">
        <f>IF(OR(ISERROR(FIND(検索!G$7,F615)),検索!G$7=""),0,1)</f>
        <v>0</v>
      </c>
      <c r="AF615" s="15">
        <f>IF(OR(検索!J$7="00000",AA615&amp;AB615&amp;AC615&amp;AD615&amp;AE615&lt;&gt;検索!J$7),0,1)</f>
        <v>0</v>
      </c>
      <c r="AG615" s="16">
        <f t="shared" si="50"/>
        <v>0</v>
      </c>
      <c r="AH615" s="13">
        <f>IF(検索!K$3=0,R615,S615)</f>
        <v>0</v>
      </c>
      <c r="AI615" s="13">
        <f>IF(検索!K$5=0,Y615,Z615)</f>
        <v>0</v>
      </c>
      <c r="AJ615" s="13">
        <f>IF(検索!K$7=0,AF615,AG615)</f>
        <v>0</v>
      </c>
      <c r="AK615" s="20">
        <f>IF(IF(検索!J$5="00000",AH615,IF(検索!K$4=0,AH615+AI615,AH615*AI615)*IF(AND(検索!K$6=1,検索!J$7&lt;&gt;"00000"),AJ615,1)+IF(AND(検索!K$6=0,検索!J$7&lt;&gt;"00000"),AJ615,0))&gt;0,MAX($AK$2:AK614)+1,0)</f>
        <v>0</v>
      </c>
    </row>
    <row r="616" spans="1:37" ht="12.6" customHeight="1" x14ac:dyDescent="0.15">
      <c r="A616" s="9">
        <v>6356</v>
      </c>
      <c r="B616" s="2" t="s">
        <v>1727</v>
      </c>
      <c r="C616" s="2" t="s">
        <v>1728</v>
      </c>
      <c r="D616" s="2" t="s">
        <v>667</v>
      </c>
      <c r="E616" s="10" t="s">
        <v>98</v>
      </c>
      <c r="F616" s="11" t="s">
        <v>1729</v>
      </c>
      <c r="G616" s="2">
        <v>615</v>
      </c>
      <c r="H616" s="153">
        <f t="shared" si="51"/>
        <v>300000</v>
      </c>
      <c r="J616" s="158">
        <f>IFERROR(INDEX(単価!D$3:G$16,MATCH(D616,単価!B$3:B$16,0),1+((I616&gt;29)+(I616&gt;59)+(I616&gt;89))*INDEX(単価!A:A,MATCH(D616,単価!B:B,0))),0)</f>
        <v>100000</v>
      </c>
      <c r="K616" s="153" t="str">
        <f>IFERROR(INDEX(単価!C:C,MATCH(D616,単価!B:B,0))&amp;IF(INDEX(単価!A:A,MATCH(D616,単価!B:B,0))=1,"（"&amp;INDEX(単価!D$2:G$2,1,1+(I616&gt;29)+(I616&gt;59)+(I616&gt;89))&amp;"）",""),D616)</f>
        <v>就労移行支援（一般型）</v>
      </c>
      <c r="L616" s="2">
        <f t="shared" ca="1" si="52"/>
        <v>6253</v>
      </c>
      <c r="M616" s="14">
        <f>IF(OR(ISERROR(FIND(DBCS(検索!C$3),DBCS(B616))),検索!C$3=""),0,1)</f>
        <v>0</v>
      </c>
      <c r="N616" s="15">
        <f>IF(OR(ISERROR(FIND(DBCS(検索!D$3),DBCS(C616))),検索!D$3=""),0,1)</f>
        <v>0</v>
      </c>
      <c r="O616" s="15">
        <f>IF(OR(ISERROR(FIND(検索!E$3,D616)),検索!E$3=""),0,1)</f>
        <v>0</v>
      </c>
      <c r="P616" s="13">
        <f>IF(OR(ISERROR(FIND(検索!F$3,E616)),検索!F$3=""),0,1)</f>
        <v>0</v>
      </c>
      <c r="Q616" s="13">
        <f>IF(OR(ISERROR(FIND(検索!G$3,F616)),検索!G$3=""),0,1)</f>
        <v>0</v>
      </c>
      <c r="R616" s="13">
        <f>IF(OR(検索!J$3="00000",M616&amp;N616&amp;O616&amp;P616&amp;Q616&lt;&gt;検索!J$3),0,1)</f>
        <v>0</v>
      </c>
      <c r="S616" s="13">
        <f t="shared" si="48"/>
        <v>0</v>
      </c>
      <c r="T616" s="14">
        <f>IF(OR(ISERROR(FIND(DBCS(検索!C$5),DBCS(B616))),検索!C$5=""),0,1)</f>
        <v>0</v>
      </c>
      <c r="U616" s="15">
        <f>IF(OR(ISERROR(FIND(DBCS(検索!D$5),DBCS(C616))),検索!D$5=""),0,1)</f>
        <v>0</v>
      </c>
      <c r="V616" s="15">
        <f>IF(OR(ISERROR(FIND(検索!E$5,D616)),検索!E$5=""),0,1)</f>
        <v>0</v>
      </c>
      <c r="W616" s="15">
        <f>IF(OR(ISERROR(FIND(検索!F$5,E616)),検索!F$5=""),0,1)</f>
        <v>0</v>
      </c>
      <c r="X616" s="15">
        <f>IF(OR(ISERROR(FIND(検索!G$5,F616)),検索!G$5=""),0,1)</f>
        <v>0</v>
      </c>
      <c r="Y616" s="13">
        <f>IF(OR(検索!J$5="00000",T616&amp;U616&amp;V616&amp;W616&amp;X616&lt;&gt;検索!J$5),0,1)</f>
        <v>0</v>
      </c>
      <c r="Z616" s="16">
        <f t="shared" si="49"/>
        <v>0</v>
      </c>
      <c r="AA616" s="13">
        <f>IF(OR(ISERROR(FIND(DBCS(検索!C$7),DBCS(B616))),検索!C$7=""),0,1)</f>
        <v>0</v>
      </c>
      <c r="AB616" s="13">
        <f>IF(OR(ISERROR(FIND(DBCS(検索!D$7),DBCS(C616))),検索!D$7=""),0,1)</f>
        <v>0</v>
      </c>
      <c r="AC616" s="13">
        <f>IF(OR(ISERROR(FIND(検索!E$7,D616)),検索!E$7=""),0,1)</f>
        <v>0</v>
      </c>
      <c r="AD616" s="13">
        <f>IF(OR(ISERROR(FIND(検索!F$7,E616)),検索!F$7=""),0,1)</f>
        <v>0</v>
      </c>
      <c r="AE616" s="13">
        <f>IF(OR(ISERROR(FIND(検索!G$7,F616)),検索!G$7=""),0,1)</f>
        <v>0</v>
      </c>
      <c r="AF616" s="15">
        <f>IF(OR(検索!J$7="00000",AA616&amp;AB616&amp;AC616&amp;AD616&amp;AE616&lt;&gt;検索!J$7),0,1)</f>
        <v>0</v>
      </c>
      <c r="AG616" s="16">
        <f t="shared" si="50"/>
        <v>0</v>
      </c>
      <c r="AH616" s="13">
        <f>IF(検索!K$3=0,R616,S616)</f>
        <v>0</v>
      </c>
      <c r="AI616" s="13">
        <f>IF(検索!K$5=0,Y616,Z616)</f>
        <v>0</v>
      </c>
      <c r="AJ616" s="13">
        <f>IF(検索!K$7=0,AF616,AG616)</f>
        <v>0</v>
      </c>
      <c r="AK616" s="20">
        <f>IF(IF(検索!J$5="00000",AH616,IF(検索!K$4=0,AH616+AI616,AH616*AI616)*IF(AND(検索!K$6=1,検索!J$7&lt;&gt;"00000"),AJ616,1)+IF(AND(検索!K$6=0,検索!J$7&lt;&gt;"00000"),AJ616,0))&gt;0,MAX($AK$2:AK615)+1,0)</f>
        <v>0</v>
      </c>
    </row>
    <row r="617" spans="1:37" ht="12.6" customHeight="1" x14ac:dyDescent="0.15">
      <c r="A617" s="9">
        <v>6361</v>
      </c>
      <c r="B617" s="2" t="s">
        <v>1730</v>
      </c>
      <c r="C617" s="2" t="s">
        <v>1731</v>
      </c>
      <c r="D617" s="2" t="s">
        <v>667</v>
      </c>
      <c r="E617" s="10" t="s">
        <v>131</v>
      </c>
      <c r="F617" s="11" t="s">
        <v>1732</v>
      </c>
      <c r="G617" s="2">
        <v>616</v>
      </c>
      <c r="H617" s="153">
        <f t="shared" si="51"/>
        <v>100000</v>
      </c>
      <c r="J617" s="158">
        <f>IFERROR(INDEX(単価!D$3:G$16,MATCH(D617,単価!B$3:B$16,0),1+((I617&gt;29)+(I617&gt;59)+(I617&gt;89))*INDEX(単価!A:A,MATCH(D617,単価!B:B,0))),0)</f>
        <v>100000</v>
      </c>
      <c r="K617" s="153" t="str">
        <f>IFERROR(INDEX(単価!C:C,MATCH(D617,単価!B:B,0))&amp;IF(INDEX(単価!A:A,MATCH(D617,単価!B:B,0))=1,"（"&amp;INDEX(単価!D$2:G$2,1,1+(I617&gt;29)+(I617&gt;59)+(I617&gt;89))&amp;"）",""),D617)</f>
        <v>就労移行支援（一般型）</v>
      </c>
      <c r="L617" s="2">
        <f t="shared" ca="1" si="52"/>
        <v>6262</v>
      </c>
      <c r="M617" s="14">
        <f>IF(OR(ISERROR(FIND(DBCS(検索!C$3),DBCS(B617))),検索!C$3=""),0,1)</f>
        <v>0</v>
      </c>
      <c r="N617" s="15">
        <f>IF(OR(ISERROR(FIND(DBCS(検索!D$3),DBCS(C617))),検索!D$3=""),0,1)</f>
        <v>0</v>
      </c>
      <c r="O617" s="15">
        <f>IF(OR(ISERROR(FIND(検索!E$3,D617)),検索!E$3=""),0,1)</f>
        <v>0</v>
      </c>
      <c r="P617" s="13">
        <f>IF(OR(ISERROR(FIND(検索!F$3,E617)),検索!F$3=""),0,1)</f>
        <v>0</v>
      </c>
      <c r="Q617" s="13">
        <f>IF(OR(ISERROR(FIND(検索!G$3,F617)),検索!G$3=""),0,1)</f>
        <v>0</v>
      </c>
      <c r="R617" s="13">
        <f>IF(OR(検索!J$3="00000",M617&amp;N617&amp;O617&amp;P617&amp;Q617&lt;&gt;検索!J$3),0,1)</f>
        <v>0</v>
      </c>
      <c r="S617" s="13">
        <f t="shared" si="48"/>
        <v>0</v>
      </c>
      <c r="T617" s="14">
        <f>IF(OR(ISERROR(FIND(DBCS(検索!C$5),DBCS(B617))),検索!C$5=""),0,1)</f>
        <v>0</v>
      </c>
      <c r="U617" s="15">
        <f>IF(OR(ISERROR(FIND(DBCS(検索!D$5),DBCS(C617))),検索!D$5=""),0,1)</f>
        <v>0</v>
      </c>
      <c r="V617" s="15">
        <f>IF(OR(ISERROR(FIND(検索!E$5,D617)),検索!E$5=""),0,1)</f>
        <v>0</v>
      </c>
      <c r="W617" s="15">
        <f>IF(OR(ISERROR(FIND(検索!F$5,E617)),検索!F$5=""),0,1)</f>
        <v>0</v>
      </c>
      <c r="X617" s="15">
        <f>IF(OR(ISERROR(FIND(検索!G$5,F617)),検索!G$5=""),0,1)</f>
        <v>0</v>
      </c>
      <c r="Y617" s="13">
        <f>IF(OR(検索!J$5="00000",T617&amp;U617&amp;V617&amp;W617&amp;X617&lt;&gt;検索!J$5),0,1)</f>
        <v>0</v>
      </c>
      <c r="Z617" s="16">
        <f t="shared" si="49"/>
        <v>0</v>
      </c>
      <c r="AA617" s="13">
        <f>IF(OR(ISERROR(FIND(DBCS(検索!C$7),DBCS(B617))),検索!C$7=""),0,1)</f>
        <v>0</v>
      </c>
      <c r="AB617" s="13">
        <f>IF(OR(ISERROR(FIND(DBCS(検索!D$7),DBCS(C617))),検索!D$7=""),0,1)</f>
        <v>0</v>
      </c>
      <c r="AC617" s="13">
        <f>IF(OR(ISERROR(FIND(検索!E$7,D617)),検索!E$7=""),0,1)</f>
        <v>0</v>
      </c>
      <c r="AD617" s="13">
        <f>IF(OR(ISERROR(FIND(検索!F$7,E617)),検索!F$7=""),0,1)</f>
        <v>0</v>
      </c>
      <c r="AE617" s="13">
        <f>IF(OR(ISERROR(FIND(検索!G$7,F617)),検索!G$7=""),0,1)</f>
        <v>0</v>
      </c>
      <c r="AF617" s="15">
        <f>IF(OR(検索!J$7="00000",AA617&amp;AB617&amp;AC617&amp;AD617&amp;AE617&lt;&gt;検索!J$7),0,1)</f>
        <v>0</v>
      </c>
      <c r="AG617" s="16">
        <f t="shared" si="50"/>
        <v>0</v>
      </c>
      <c r="AH617" s="13">
        <f>IF(検索!K$3=0,R617,S617)</f>
        <v>0</v>
      </c>
      <c r="AI617" s="13">
        <f>IF(検索!K$5=0,Y617,Z617)</f>
        <v>0</v>
      </c>
      <c r="AJ617" s="13">
        <f>IF(検索!K$7=0,AF617,AG617)</f>
        <v>0</v>
      </c>
      <c r="AK617" s="20">
        <f>IF(IF(検索!J$5="00000",AH617,IF(検索!K$4=0,AH617+AI617,AH617*AI617)*IF(AND(検索!K$6=1,検索!J$7&lt;&gt;"00000"),AJ617,1)+IF(AND(検索!K$6=0,検索!J$7&lt;&gt;"00000"),AJ617,0))&gt;0,MAX($AK$2:AK616)+1,0)</f>
        <v>0</v>
      </c>
    </row>
    <row r="618" spans="1:37" ht="12.6" customHeight="1" x14ac:dyDescent="0.15">
      <c r="A618" s="9">
        <v>6375</v>
      </c>
      <c r="B618" s="2" t="s">
        <v>1608</v>
      </c>
      <c r="C618" s="2" t="s">
        <v>1715</v>
      </c>
      <c r="D618" s="2" t="s">
        <v>667</v>
      </c>
      <c r="E618" s="10" t="s">
        <v>131</v>
      </c>
      <c r="F618" s="11" t="s">
        <v>1610</v>
      </c>
      <c r="G618" s="2">
        <v>617</v>
      </c>
      <c r="H618" s="153">
        <f t="shared" si="51"/>
        <v>350000</v>
      </c>
      <c r="J618" s="158">
        <f>IFERROR(INDEX(単価!D$3:G$16,MATCH(D618,単価!B$3:B$16,0),1+((I618&gt;29)+(I618&gt;59)+(I618&gt;89))*INDEX(単価!A:A,MATCH(D618,単価!B:B,0))),0)</f>
        <v>100000</v>
      </c>
      <c r="K618" s="153" t="str">
        <f>IFERROR(INDEX(単価!C:C,MATCH(D618,単価!B:B,0))&amp;IF(INDEX(単価!A:A,MATCH(D618,単価!B:B,0))=1,"（"&amp;INDEX(単価!D$2:G$2,1,1+(I618&gt;29)+(I618&gt;59)+(I618&gt;89))&amp;"）",""),D618)</f>
        <v>就労移行支援（一般型）</v>
      </c>
      <c r="L618" s="2">
        <f t="shared" ca="1" si="52"/>
        <v>6279</v>
      </c>
      <c r="M618" s="14">
        <f>IF(OR(ISERROR(FIND(DBCS(検索!C$3),DBCS(B618))),検索!C$3=""),0,1)</f>
        <v>0</v>
      </c>
      <c r="N618" s="15">
        <f>IF(OR(ISERROR(FIND(DBCS(検索!D$3),DBCS(C618))),検索!D$3=""),0,1)</f>
        <v>0</v>
      </c>
      <c r="O618" s="15">
        <f>IF(OR(ISERROR(FIND(検索!E$3,D618)),検索!E$3=""),0,1)</f>
        <v>0</v>
      </c>
      <c r="P618" s="13">
        <f>IF(OR(ISERROR(FIND(検索!F$3,E618)),検索!F$3=""),0,1)</f>
        <v>0</v>
      </c>
      <c r="Q618" s="13">
        <f>IF(OR(ISERROR(FIND(検索!G$3,F618)),検索!G$3=""),0,1)</f>
        <v>0</v>
      </c>
      <c r="R618" s="13">
        <f>IF(OR(検索!J$3="00000",M618&amp;N618&amp;O618&amp;P618&amp;Q618&lt;&gt;検索!J$3),0,1)</f>
        <v>0</v>
      </c>
      <c r="S618" s="13">
        <f t="shared" si="48"/>
        <v>0</v>
      </c>
      <c r="T618" s="14">
        <f>IF(OR(ISERROR(FIND(DBCS(検索!C$5),DBCS(B618))),検索!C$5=""),0,1)</f>
        <v>0</v>
      </c>
      <c r="U618" s="15">
        <f>IF(OR(ISERROR(FIND(DBCS(検索!D$5),DBCS(C618))),検索!D$5=""),0,1)</f>
        <v>0</v>
      </c>
      <c r="V618" s="15">
        <f>IF(OR(ISERROR(FIND(検索!E$5,D618)),検索!E$5=""),0,1)</f>
        <v>0</v>
      </c>
      <c r="W618" s="15">
        <f>IF(OR(ISERROR(FIND(検索!F$5,E618)),検索!F$5=""),0,1)</f>
        <v>0</v>
      </c>
      <c r="X618" s="15">
        <f>IF(OR(ISERROR(FIND(検索!G$5,F618)),検索!G$5=""),0,1)</f>
        <v>0</v>
      </c>
      <c r="Y618" s="13">
        <f>IF(OR(検索!J$5="00000",T618&amp;U618&amp;V618&amp;W618&amp;X618&lt;&gt;検索!J$5),0,1)</f>
        <v>0</v>
      </c>
      <c r="Z618" s="16">
        <f t="shared" si="49"/>
        <v>0</v>
      </c>
      <c r="AA618" s="13">
        <f>IF(OR(ISERROR(FIND(DBCS(検索!C$7),DBCS(B618))),検索!C$7=""),0,1)</f>
        <v>0</v>
      </c>
      <c r="AB618" s="13">
        <f>IF(OR(ISERROR(FIND(DBCS(検索!D$7),DBCS(C618))),検索!D$7=""),0,1)</f>
        <v>0</v>
      </c>
      <c r="AC618" s="13">
        <f>IF(OR(ISERROR(FIND(検索!E$7,D618)),検索!E$7=""),0,1)</f>
        <v>0</v>
      </c>
      <c r="AD618" s="13">
        <f>IF(OR(ISERROR(FIND(検索!F$7,E618)),検索!F$7=""),0,1)</f>
        <v>0</v>
      </c>
      <c r="AE618" s="13">
        <f>IF(OR(ISERROR(FIND(検索!G$7,F618)),検索!G$7=""),0,1)</f>
        <v>0</v>
      </c>
      <c r="AF618" s="15">
        <f>IF(OR(検索!J$7="00000",AA618&amp;AB618&amp;AC618&amp;AD618&amp;AE618&lt;&gt;検索!J$7),0,1)</f>
        <v>0</v>
      </c>
      <c r="AG618" s="16">
        <f t="shared" si="50"/>
        <v>0</v>
      </c>
      <c r="AH618" s="13">
        <f>IF(検索!K$3=0,R618,S618)</f>
        <v>0</v>
      </c>
      <c r="AI618" s="13">
        <f>IF(検索!K$5=0,Y618,Z618)</f>
        <v>0</v>
      </c>
      <c r="AJ618" s="13">
        <f>IF(検索!K$7=0,AF618,AG618)</f>
        <v>0</v>
      </c>
      <c r="AK618" s="20">
        <f>IF(IF(検索!J$5="00000",AH618,IF(検索!K$4=0,AH618+AI618,AH618*AI618)*IF(AND(検索!K$6=1,検索!J$7&lt;&gt;"00000"),AJ618,1)+IF(AND(検索!K$6=0,検索!J$7&lt;&gt;"00000"),AJ618,0))&gt;0,MAX($AK$2:AK617)+1,0)</f>
        <v>0</v>
      </c>
    </row>
    <row r="619" spans="1:37" ht="12.6" customHeight="1" x14ac:dyDescent="0.15">
      <c r="A619" s="9">
        <v>6385</v>
      </c>
      <c r="B619" s="2" t="s">
        <v>1733</v>
      </c>
      <c r="C619" s="2" t="s">
        <v>1734</v>
      </c>
      <c r="D619" s="2" t="s">
        <v>667</v>
      </c>
      <c r="E619" s="10" t="s">
        <v>76</v>
      </c>
      <c r="F619" s="11" t="s">
        <v>1735</v>
      </c>
      <c r="G619" s="2">
        <v>618</v>
      </c>
      <c r="H619" s="153">
        <f t="shared" si="51"/>
        <v>100000</v>
      </c>
      <c r="J619" s="158">
        <f>IFERROR(INDEX(単価!D$3:G$16,MATCH(D619,単価!B$3:B$16,0),1+((I619&gt;29)+(I619&gt;59)+(I619&gt;89))*INDEX(単価!A:A,MATCH(D619,単価!B:B,0))),0)</f>
        <v>100000</v>
      </c>
      <c r="K619" s="153" t="str">
        <f>IFERROR(INDEX(単価!C:C,MATCH(D619,単価!B:B,0))&amp;IF(INDEX(単価!A:A,MATCH(D619,単価!B:B,0))=1,"（"&amp;INDEX(単価!D$2:G$2,1,1+(I619&gt;29)+(I619&gt;59)+(I619&gt;89))&amp;"）",""),D619)</f>
        <v>就労移行支援（一般型）</v>
      </c>
      <c r="L619" s="2">
        <f t="shared" ca="1" si="52"/>
        <v>6282</v>
      </c>
      <c r="M619" s="14">
        <f>IF(OR(ISERROR(FIND(DBCS(検索!C$3),DBCS(B619))),検索!C$3=""),0,1)</f>
        <v>0</v>
      </c>
      <c r="N619" s="15">
        <f>IF(OR(ISERROR(FIND(DBCS(検索!D$3),DBCS(C619))),検索!D$3=""),0,1)</f>
        <v>0</v>
      </c>
      <c r="O619" s="15">
        <f>IF(OR(ISERROR(FIND(検索!E$3,D619)),検索!E$3=""),0,1)</f>
        <v>0</v>
      </c>
      <c r="P619" s="13">
        <f>IF(OR(ISERROR(FIND(検索!F$3,E619)),検索!F$3=""),0,1)</f>
        <v>0</v>
      </c>
      <c r="Q619" s="13">
        <f>IF(OR(ISERROR(FIND(検索!G$3,F619)),検索!G$3=""),0,1)</f>
        <v>0</v>
      </c>
      <c r="R619" s="13">
        <f>IF(OR(検索!J$3="00000",M619&amp;N619&amp;O619&amp;P619&amp;Q619&lt;&gt;検索!J$3),0,1)</f>
        <v>0</v>
      </c>
      <c r="S619" s="13">
        <f t="shared" si="48"/>
        <v>0</v>
      </c>
      <c r="T619" s="14">
        <f>IF(OR(ISERROR(FIND(DBCS(検索!C$5),DBCS(B619))),検索!C$5=""),0,1)</f>
        <v>0</v>
      </c>
      <c r="U619" s="15">
        <f>IF(OR(ISERROR(FIND(DBCS(検索!D$5),DBCS(C619))),検索!D$5=""),0,1)</f>
        <v>0</v>
      </c>
      <c r="V619" s="15">
        <f>IF(OR(ISERROR(FIND(検索!E$5,D619)),検索!E$5=""),0,1)</f>
        <v>0</v>
      </c>
      <c r="W619" s="15">
        <f>IF(OR(ISERROR(FIND(検索!F$5,E619)),検索!F$5=""),0,1)</f>
        <v>0</v>
      </c>
      <c r="X619" s="15">
        <f>IF(OR(ISERROR(FIND(検索!G$5,F619)),検索!G$5=""),0,1)</f>
        <v>0</v>
      </c>
      <c r="Y619" s="13">
        <f>IF(OR(検索!J$5="00000",T619&amp;U619&amp;V619&amp;W619&amp;X619&lt;&gt;検索!J$5),0,1)</f>
        <v>0</v>
      </c>
      <c r="Z619" s="16">
        <f t="shared" si="49"/>
        <v>0</v>
      </c>
      <c r="AA619" s="13">
        <f>IF(OR(ISERROR(FIND(DBCS(検索!C$7),DBCS(B619))),検索!C$7=""),0,1)</f>
        <v>0</v>
      </c>
      <c r="AB619" s="13">
        <f>IF(OR(ISERROR(FIND(DBCS(検索!D$7),DBCS(C619))),検索!D$7=""),0,1)</f>
        <v>0</v>
      </c>
      <c r="AC619" s="13">
        <f>IF(OR(ISERROR(FIND(検索!E$7,D619)),検索!E$7=""),0,1)</f>
        <v>0</v>
      </c>
      <c r="AD619" s="13">
        <f>IF(OR(ISERROR(FIND(検索!F$7,E619)),検索!F$7=""),0,1)</f>
        <v>0</v>
      </c>
      <c r="AE619" s="13">
        <f>IF(OR(ISERROR(FIND(検索!G$7,F619)),検索!G$7=""),0,1)</f>
        <v>0</v>
      </c>
      <c r="AF619" s="15">
        <f>IF(OR(検索!J$7="00000",AA619&amp;AB619&amp;AC619&amp;AD619&amp;AE619&lt;&gt;検索!J$7),0,1)</f>
        <v>0</v>
      </c>
      <c r="AG619" s="16">
        <f t="shared" si="50"/>
        <v>0</v>
      </c>
      <c r="AH619" s="13">
        <f>IF(検索!K$3=0,R619,S619)</f>
        <v>0</v>
      </c>
      <c r="AI619" s="13">
        <f>IF(検索!K$5=0,Y619,Z619)</f>
        <v>0</v>
      </c>
      <c r="AJ619" s="13">
        <f>IF(検索!K$7=0,AF619,AG619)</f>
        <v>0</v>
      </c>
      <c r="AK619" s="20">
        <f>IF(IF(検索!J$5="00000",AH619,IF(検索!K$4=0,AH619+AI619,AH619*AI619)*IF(AND(検索!K$6=1,検索!J$7&lt;&gt;"00000"),AJ619,1)+IF(AND(検索!K$6=0,検索!J$7&lt;&gt;"00000"),AJ619,0))&gt;0,MAX($AK$2:AK618)+1,0)</f>
        <v>0</v>
      </c>
    </row>
    <row r="620" spans="1:37" ht="12.6" customHeight="1" x14ac:dyDescent="0.15">
      <c r="A620" s="9">
        <v>6390</v>
      </c>
      <c r="B620" s="2" t="s">
        <v>1416</v>
      </c>
      <c r="C620" s="2" t="s">
        <v>1719</v>
      </c>
      <c r="D620" s="2" t="s">
        <v>667</v>
      </c>
      <c r="E620" s="10" t="s">
        <v>61</v>
      </c>
      <c r="F620" s="11" t="s">
        <v>1659</v>
      </c>
      <c r="G620" s="2">
        <v>619</v>
      </c>
      <c r="H620" s="153">
        <f t="shared" si="51"/>
        <v>800000</v>
      </c>
      <c r="J620" s="158">
        <f>IFERROR(INDEX(単価!D$3:G$16,MATCH(D620,単価!B$3:B$16,0),1+((I620&gt;29)+(I620&gt;59)+(I620&gt;89))*INDEX(単価!A:A,MATCH(D620,単価!B:B,0))),0)</f>
        <v>100000</v>
      </c>
      <c r="K620" s="153" t="str">
        <f>IFERROR(INDEX(単価!C:C,MATCH(D620,単価!B:B,0))&amp;IF(INDEX(単価!A:A,MATCH(D620,単価!B:B,0))=1,"（"&amp;INDEX(単価!D$2:G$2,1,1+(I620&gt;29)+(I620&gt;59)+(I620&gt;89))&amp;"）",""),D620)</f>
        <v>就労移行支援（一般型）</v>
      </c>
      <c r="L620" s="2">
        <f t="shared" ca="1" si="52"/>
        <v>6292</v>
      </c>
      <c r="M620" s="14">
        <f>IF(OR(ISERROR(FIND(DBCS(検索!C$3),DBCS(B620))),検索!C$3=""),0,1)</f>
        <v>0</v>
      </c>
      <c r="N620" s="15">
        <f>IF(OR(ISERROR(FIND(DBCS(検索!D$3),DBCS(C620))),検索!D$3=""),0,1)</f>
        <v>0</v>
      </c>
      <c r="O620" s="15">
        <f>IF(OR(ISERROR(FIND(検索!E$3,D620)),検索!E$3=""),0,1)</f>
        <v>0</v>
      </c>
      <c r="P620" s="13">
        <f>IF(OR(ISERROR(FIND(検索!F$3,E620)),検索!F$3=""),0,1)</f>
        <v>0</v>
      </c>
      <c r="Q620" s="13">
        <f>IF(OR(ISERROR(FIND(検索!G$3,F620)),検索!G$3=""),0,1)</f>
        <v>0</v>
      </c>
      <c r="R620" s="13">
        <f>IF(OR(検索!J$3="00000",M620&amp;N620&amp;O620&amp;P620&amp;Q620&lt;&gt;検索!J$3),0,1)</f>
        <v>0</v>
      </c>
      <c r="S620" s="13">
        <f t="shared" si="48"/>
        <v>0</v>
      </c>
      <c r="T620" s="14">
        <f>IF(OR(ISERROR(FIND(DBCS(検索!C$5),DBCS(B620))),検索!C$5=""),0,1)</f>
        <v>0</v>
      </c>
      <c r="U620" s="15">
        <f>IF(OR(ISERROR(FIND(DBCS(検索!D$5),DBCS(C620))),検索!D$5=""),0,1)</f>
        <v>0</v>
      </c>
      <c r="V620" s="15">
        <f>IF(OR(ISERROR(FIND(検索!E$5,D620)),検索!E$5=""),0,1)</f>
        <v>0</v>
      </c>
      <c r="W620" s="15">
        <f>IF(OR(ISERROR(FIND(検索!F$5,E620)),検索!F$5=""),0,1)</f>
        <v>0</v>
      </c>
      <c r="X620" s="15">
        <f>IF(OR(ISERROR(FIND(検索!G$5,F620)),検索!G$5=""),0,1)</f>
        <v>0</v>
      </c>
      <c r="Y620" s="13">
        <f>IF(OR(検索!J$5="00000",T620&amp;U620&amp;V620&amp;W620&amp;X620&lt;&gt;検索!J$5),0,1)</f>
        <v>0</v>
      </c>
      <c r="Z620" s="16">
        <f t="shared" si="49"/>
        <v>0</v>
      </c>
      <c r="AA620" s="13">
        <f>IF(OR(ISERROR(FIND(DBCS(検索!C$7),DBCS(B620))),検索!C$7=""),0,1)</f>
        <v>0</v>
      </c>
      <c r="AB620" s="13">
        <f>IF(OR(ISERROR(FIND(DBCS(検索!D$7),DBCS(C620))),検索!D$7=""),0,1)</f>
        <v>0</v>
      </c>
      <c r="AC620" s="13">
        <f>IF(OR(ISERROR(FIND(検索!E$7,D620)),検索!E$7=""),0,1)</f>
        <v>0</v>
      </c>
      <c r="AD620" s="13">
        <f>IF(OR(ISERROR(FIND(検索!F$7,E620)),検索!F$7=""),0,1)</f>
        <v>0</v>
      </c>
      <c r="AE620" s="13">
        <f>IF(OR(ISERROR(FIND(検索!G$7,F620)),検索!G$7=""),0,1)</f>
        <v>0</v>
      </c>
      <c r="AF620" s="15">
        <f>IF(OR(検索!J$7="00000",AA620&amp;AB620&amp;AC620&amp;AD620&amp;AE620&lt;&gt;検索!J$7),0,1)</f>
        <v>0</v>
      </c>
      <c r="AG620" s="16">
        <f t="shared" si="50"/>
        <v>0</v>
      </c>
      <c r="AH620" s="13">
        <f>IF(検索!K$3=0,R620,S620)</f>
        <v>0</v>
      </c>
      <c r="AI620" s="13">
        <f>IF(検索!K$5=0,Y620,Z620)</f>
        <v>0</v>
      </c>
      <c r="AJ620" s="13">
        <f>IF(検索!K$7=0,AF620,AG620)</f>
        <v>0</v>
      </c>
      <c r="AK620" s="20">
        <f>IF(IF(検索!J$5="00000",AH620,IF(検索!K$4=0,AH620+AI620,AH620*AI620)*IF(AND(検索!K$6=1,検索!J$7&lt;&gt;"00000"),AJ620,1)+IF(AND(検索!K$6=0,検索!J$7&lt;&gt;"00000"),AJ620,0))&gt;0,MAX($AK$2:AK619)+1,0)</f>
        <v>0</v>
      </c>
    </row>
    <row r="621" spans="1:37" ht="12.6" customHeight="1" x14ac:dyDescent="0.15">
      <c r="A621" s="9">
        <v>6408</v>
      </c>
      <c r="B621" s="2" t="s">
        <v>1008</v>
      </c>
      <c r="C621" s="2" t="s">
        <v>1722</v>
      </c>
      <c r="D621" s="2" t="s">
        <v>667</v>
      </c>
      <c r="E621" s="10" t="s">
        <v>108</v>
      </c>
      <c r="F621" s="11" t="s">
        <v>1010</v>
      </c>
      <c r="G621" s="2">
        <v>620</v>
      </c>
      <c r="H621" s="153">
        <f t="shared" si="51"/>
        <v>1400000</v>
      </c>
      <c r="J621" s="158">
        <f>IFERROR(INDEX(単価!D$3:G$16,MATCH(D621,単価!B$3:B$16,0),1+((I621&gt;29)+(I621&gt;59)+(I621&gt;89))*INDEX(単価!A:A,MATCH(D621,単価!B:B,0))),0)</f>
        <v>100000</v>
      </c>
      <c r="K621" s="153" t="str">
        <f>IFERROR(INDEX(単価!C:C,MATCH(D621,単価!B:B,0))&amp;IF(INDEX(単価!A:A,MATCH(D621,単価!B:B,0))=1,"（"&amp;INDEX(単価!D$2:G$2,1,1+(I621&gt;29)+(I621&gt;59)+(I621&gt;89))&amp;"）",""),D621)</f>
        <v>就労移行支援（一般型）</v>
      </c>
      <c r="L621" s="2">
        <f t="shared" ca="1" si="52"/>
        <v>6308</v>
      </c>
      <c r="M621" s="14">
        <f>IF(OR(ISERROR(FIND(DBCS(検索!C$3),DBCS(B621))),検索!C$3=""),0,1)</f>
        <v>0</v>
      </c>
      <c r="N621" s="15">
        <f>IF(OR(ISERROR(FIND(DBCS(検索!D$3),DBCS(C621))),検索!D$3=""),0,1)</f>
        <v>0</v>
      </c>
      <c r="O621" s="15">
        <f>IF(OR(ISERROR(FIND(検索!E$3,D621)),検索!E$3=""),0,1)</f>
        <v>0</v>
      </c>
      <c r="P621" s="13">
        <f>IF(OR(ISERROR(FIND(検索!F$3,E621)),検索!F$3=""),0,1)</f>
        <v>0</v>
      </c>
      <c r="Q621" s="13">
        <f>IF(OR(ISERROR(FIND(検索!G$3,F621)),検索!G$3=""),0,1)</f>
        <v>0</v>
      </c>
      <c r="R621" s="13">
        <f>IF(OR(検索!J$3="00000",M621&amp;N621&amp;O621&amp;P621&amp;Q621&lt;&gt;検索!J$3),0,1)</f>
        <v>0</v>
      </c>
      <c r="S621" s="13">
        <f t="shared" si="48"/>
        <v>0</v>
      </c>
      <c r="T621" s="14">
        <f>IF(OR(ISERROR(FIND(DBCS(検索!C$5),DBCS(B621))),検索!C$5=""),0,1)</f>
        <v>0</v>
      </c>
      <c r="U621" s="15">
        <f>IF(OR(ISERROR(FIND(DBCS(検索!D$5),DBCS(C621))),検索!D$5=""),0,1)</f>
        <v>0</v>
      </c>
      <c r="V621" s="15">
        <f>IF(OR(ISERROR(FIND(検索!E$5,D621)),検索!E$5=""),0,1)</f>
        <v>0</v>
      </c>
      <c r="W621" s="15">
        <f>IF(OR(ISERROR(FIND(検索!F$5,E621)),検索!F$5=""),0,1)</f>
        <v>0</v>
      </c>
      <c r="X621" s="15">
        <f>IF(OR(ISERROR(FIND(検索!G$5,F621)),検索!G$5=""),0,1)</f>
        <v>0</v>
      </c>
      <c r="Y621" s="13">
        <f>IF(OR(検索!J$5="00000",T621&amp;U621&amp;V621&amp;W621&amp;X621&lt;&gt;検索!J$5),0,1)</f>
        <v>0</v>
      </c>
      <c r="Z621" s="16">
        <f t="shared" si="49"/>
        <v>0</v>
      </c>
      <c r="AA621" s="13">
        <f>IF(OR(ISERROR(FIND(DBCS(検索!C$7),DBCS(B621))),検索!C$7=""),0,1)</f>
        <v>0</v>
      </c>
      <c r="AB621" s="13">
        <f>IF(OR(ISERROR(FIND(DBCS(検索!D$7),DBCS(C621))),検索!D$7=""),0,1)</f>
        <v>0</v>
      </c>
      <c r="AC621" s="13">
        <f>IF(OR(ISERROR(FIND(検索!E$7,D621)),検索!E$7=""),0,1)</f>
        <v>0</v>
      </c>
      <c r="AD621" s="13">
        <f>IF(OR(ISERROR(FIND(検索!F$7,E621)),検索!F$7=""),0,1)</f>
        <v>0</v>
      </c>
      <c r="AE621" s="13">
        <f>IF(OR(ISERROR(FIND(検索!G$7,F621)),検索!G$7=""),0,1)</f>
        <v>0</v>
      </c>
      <c r="AF621" s="15">
        <f>IF(OR(検索!J$7="00000",AA621&amp;AB621&amp;AC621&amp;AD621&amp;AE621&lt;&gt;検索!J$7),0,1)</f>
        <v>0</v>
      </c>
      <c r="AG621" s="16">
        <f t="shared" si="50"/>
        <v>0</v>
      </c>
      <c r="AH621" s="13">
        <f>IF(検索!K$3=0,R621,S621)</f>
        <v>0</v>
      </c>
      <c r="AI621" s="13">
        <f>IF(検索!K$5=0,Y621,Z621)</f>
        <v>0</v>
      </c>
      <c r="AJ621" s="13">
        <f>IF(検索!K$7=0,AF621,AG621)</f>
        <v>0</v>
      </c>
      <c r="AK621" s="20">
        <f>IF(IF(検索!J$5="00000",AH621,IF(検索!K$4=0,AH621+AI621,AH621*AI621)*IF(AND(検索!K$6=1,検索!J$7&lt;&gt;"00000"),AJ621,1)+IF(AND(検索!K$6=0,検索!J$7&lt;&gt;"00000"),AJ621,0))&gt;0,MAX($AK$2:AK620)+1,0)</f>
        <v>0</v>
      </c>
    </row>
    <row r="622" spans="1:37" ht="12.6" customHeight="1" x14ac:dyDescent="0.15">
      <c r="A622" s="9">
        <v>6414</v>
      </c>
      <c r="B622" s="2" t="s">
        <v>1736</v>
      </c>
      <c r="C622" s="2" t="s">
        <v>1737</v>
      </c>
      <c r="D622" s="2" t="s">
        <v>668</v>
      </c>
      <c r="E622" s="10" t="s">
        <v>490</v>
      </c>
      <c r="F622" s="11" t="s">
        <v>1738</v>
      </c>
      <c r="G622" s="2">
        <v>621</v>
      </c>
      <c r="H622" s="153">
        <f t="shared" si="51"/>
        <v>200000</v>
      </c>
      <c r="J622" s="158">
        <f>IFERROR(INDEX(単価!D$3:G$16,MATCH(D622,単価!B$3:B$16,0),1+((I622&gt;29)+(I622&gt;59)+(I622&gt;89))*INDEX(単価!A:A,MATCH(D622,単価!B:B,0))),0)</f>
        <v>100000</v>
      </c>
      <c r="K622" s="153" t="str">
        <f>IFERROR(INDEX(単価!C:C,MATCH(D622,単価!B:B,0))&amp;IF(INDEX(単価!A:A,MATCH(D622,単価!B:B,0))=1,"（"&amp;INDEX(単価!D$2:G$2,1,1+(I622&gt;29)+(I622&gt;59)+(I622&gt;89))&amp;"）",""),D622)</f>
        <v>就労継続支援（Ａ型）</v>
      </c>
      <c r="L622" s="2">
        <f t="shared" ca="1" si="52"/>
        <v>6318</v>
      </c>
      <c r="M622" s="14">
        <f>IF(OR(ISERROR(FIND(DBCS(検索!C$3),DBCS(B622))),検索!C$3=""),0,1)</f>
        <v>0</v>
      </c>
      <c r="N622" s="15">
        <f>IF(OR(ISERROR(FIND(DBCS(検索!D$3),DBCS(C622))),検索!D$3=""),0,1)</f>
        <v>0</v>
      </c>
      <c r="O622" s="15">
        <f>IF(OR(ISERROR(FIND(検索!E$3,D622)),検索!E$3=""),0,1)</f>
        <v>0</v>
      </c>
      <c r="P622" s="13">
        <f>IF(OR(ISERROR(FIND(検索!F$3,E622)),検索!F$3=""),0,1)</f>
        <v>0</v>
      </c>
      <c r="Q622" s="13">
        <f>IF(OR(ISERROR(FIND(検索!G$3,F622)),検索!G$3=""),0,1)</f>
        <v>0</v>
      </c>
      <c r="R622" s="13">
        <f>IF(OR(検索!J$3="00000",M622&amp;N622&amp;O622&amp;P622&amp;Q622&lt;&gt;検索!J$3),0,1)</f>
        <v>0</v>
      </c>
      <c r="S622" s="13">
        <f t="shared" si="48"/>
        <v>0</v>
      </c>
      <c r="T622" s="14">
        <f>IF(OR(ISERROR(FIND(DBCS(検索!C$5),DBCS(B622))),検索!C$5=""),0,1)</f>
        <v>0</v>
      </c>
      <c r="U622" s="15">
        <f>IF(OR(ISERROR(FIND(DBCS(検索!D$5),DBCS(C622))),検索!D$5=""),0,1)</f>
        <v>0</v>
      </c>
      <c r="V622" s="15">
        <f>IF(OR(ISERROR(FIND(検索!E$5,D622)),検索!E$5=""),0,1)</f>
        <v>0</v>
      </c>
      <c r="W622" s="15">
        <f>IF(OR(ISERROR(FIND(検索!F$5,E622)),検索!F$5=""),0,1)</f>
        <v>0</v>
      </c>
      <c r="X622" s="15">
        <f>IF(OR(ISERROR(FIND(検索!G$5,F622)),検索!G$5=""),0,1)</f>
        <v>0</v>
      </c>
      <c r="Y622" s="13">
        <f>IF(OR(検索!J$5="00000",T622&amp;U622&amp;V622&amp;W622&amp;X622&lt;&gt;検索!J$5),0,1)</f>
        <v>0</v>
      </c>
      <c r="Z622" s="16">
        <f t="shared" si="49"/>
        <v>0</v>
      </c>
      <c r="AA622" s="13">
        <f>IF(OR(ISERROR(FIND(DBCS(検索!C$7),DBCS(B622))),検索!C$7=""),0,1)</f>
        <v>0</v>
      </c>
      <c r="AB622" s="13">
        <f>IF(OR(ISERROR(FIND(DBCS(検索!D$7),DBCS(C622))),検索!D$7=""),0,1)</f>
        <v>0</v>
      </c>
      <c r="AC622" s="13">
        <f>IF(OR(ISERROR(FIND(検索!E$7,D622)),検索!E$7=""),0,1)</f>
        <v>0</v>
      </c>
      <c r="AD622" s="13">
        <f>IF(OR(ISERROR(FIND(検索!F$7,E622)),検索!F$7=""),0,1)</f>
        <v>0</v>
      </c>
      <c r="AE622" s="13">
        <f>IF(OR(ISERROR(FIND(検索!G$7,F622)),検索!G$7=""),0,1)</f>
        <v>0</v>
      </c>
      <c r="AF622" s="15">
        <f>IF(OR(検索!J$7="00000",AA622&amp;AB622&amp;AC622&amp;AD622&amp;AE622&lt;&gt;検索!J$7),0,1)</f>
        <v>0</v>
      </c>
      <c r="AG622" s="16">
        <f t="shared" si="50"/>
        <v>0</v>
      </c>
      <c r="AH622" s="13">
        <f>IF(検索!K$3=0,R622,S622)</f>
        <v>0</v>
      </c>
      <c r="AI622" s="13">
        <f>IF(検索!K$5=0,Y622,Z622)</f>
        <v>0</v>
      </c>
      <c r="AJ622" s="13">
        <f>IF(検索!K$7=0,AF622,AG622)</f>
        <v>0</v>
      </c>
      <c r="AK622" s="20">
        <f>IF(IF(検索!J$5="00000",AH622,IF(検索!K$4=0,AH622+AI622,AH622*AI622)*IF(AND(検索!K$6=1,検索!J$7&lt;&gt;"00000"),AJ622,1)+IF(AND(検索!K$6=0,検索!J$7&lt;&gt;"00000"),AJ622,0))&gt;0,MAX($AK$2:AK621)+1,0)</f>
        <v>0</v>
      </c>
    </row>
    <row r="623" spans="1:37" ht="12.6" customHeight="1" x14ac:dyDescent="0.15">
      <c r="A623" s="9">
        <v>6425</v>
      </c>
      <c r="B623" s="2" t="s">
        <v>1739</v>
      </c>
      <c r="C623" s="2" t="s">
        <v>1740</v>
      </c>
      <c r="D623" s="2" t="s">
        <v>668</v>
      </c>
      <c r="E623" s="10" t="s">
        <v>445</v>
      </c>
      <c r="F623" s="11" t="s">
        <v>1741</v>
      </c>
      <c r="G623" s="2">
        <v>622</v>
      </c>
      <c r="H623" s="153">
        <f t="shared" si="51"/>
        <v>100000</v>
      </c>
      <c r="J623" s="158">
        <f>IFERROR(INDEX(単価!D$3:G$16,MATCH(D623,単価!B$3:B$16,0),1+((I623&gt;29)+(I623&gt;59)+(I623&gt;89))*INDEX(単価!A:A,MATCH(D623,単価!B:B,0))),0)</f>
        <v>100000</v>
      </c>
      <c r="K623" s="153" t="str">
        <f>IFERROR(INDEX(単価!C:C,MATCH(D623,単価!B:B,0))&amp;IF(INDEX(単価!A:A,MATCH(D623,単価!B:B,0))=1,"（"&amp;INDEX(単価!D$2:G$2,1,1+(I623&gt;29)+(I623&gt;59)+(I623&gt;89))&amp;"）",""),D623)</f>
        <v>就労継続支援（Ａ型）</v>
      </c>
      <c r="L623" s="2">
        <f t="shared" ca="1" si="52"/>
        <v>6324</v>
      </c>
      <c r="M623" s="14">
        <f>IF(OR(ISERROR(FIND(DBCS(検索!C$3),DBCS(B623))),検索!C$3=""),0,1)</f>
        <v>0</v>
      </c>
      <c r="N623" s="15">
        <f>IF(OR(ISERROR(FIND(DBCS(検索!D$3),DBCS(C623))),検索!D$3=""),0,1)</f>
        <v>0</v>
      </c>
      <c r="O623" s="15">
        <f>IF(OR(ISERROR(FIND(検索!E$3,D623)),検索!E$3=""),0,1)</f>
        <v>0</v>
      </c>
      <c r="P623" s="13">
        <f>IF(OR(ISERROR(FIND(検索!F$3,E623)),検索!F$3=""),0,1)</f>
        <v>0</v>
      </c>
      <c r="Q623" s="13">
        <f>IF(OR(ISERROR(FIND(検索!G$3,F623)),検索!G$3=""),0,1)</f>
        <v>0</v>
      </c>
      <c r="R623" s="13">
        <f>IF(OR(検索!J$3="00000",M623&amp;N623&amp;O623&amp;P623&amp;Q623&lt;&gt;検索!J$3),0,1)</f>
        <v>0</v>
      </c>
      <c r="S623" s="13">
        <f t="shared" si="48"/>
        <v>0</v>
      </c>
      <c r="T623" s="14">
        <f>IF(OR(ISERROR(FIND(DBCS(検索!C$5),DBCS(B623))),検索!C$5=""),0,1)</f>
        <v>0</v>
      </c>
      <c r="U623" s="15">
        <f>IF(OR(ISERROR(FIND(DBCS(検索!D$5),DBCS(C623))),検索!D$5=""),0,1)</f>
        <v>0</v>
      </c>
      <c r="V623" s="15">
        <f>IF(OR(ISERROR(FIND(検索!E$5,D623)),検索!E$5=""),0,1)</f>
        <v>0</v>
      </c>
      <c r="W623" s="15">
        <f>IF(OR(ISERROR(FIND(検索!F$5,E623)),検索!F$5=""),0,1)</f>
        <v>0</v>
      </c>
      <c r="X623" s="15">
        <f>IF(OR(ISERROR(FIND(検索!G$5,F623)),検索!G$5=""),0,1)</f>
        <v>0</v>
      </c>
      <c r="Y623" s="13">
        <f>IF(OR(検索!J$5="00000",T623&amp;U623&amp;V623&amp;W623&amp;X623&lt;&gt;検索!J$5),0,1)</f>
        <v>0</v>
      </c>
      <c r="Z623" s="16">
        <f t="shared" si="49"/>
        <v>0</v>
      </c>
      <c r="AA623" s="13">
        <f>IF(OR(ISERROR(FIND(DBCS(検索!C$7),DBCS(B623))),検索!C$7=""),0,1)</f>
        <v>0</v>
      </c>
      <c r="AB623" s="13">
        <f>IF(OR(ISERROR(FIND(DBCS(検索!D$7),DBCS(C623))),検索!D$7=""),0,1)</f>
        <v>0</v>
      </c>
      <c r="AC623" s="13">
        <f>IF(OR(ISERROR(FIND(検索!E$7,D623)),検索!E$7=""),0,1)</f>
        <v>0</v>
      </c>
      <c r="AD623" s="13">
        <f>IF(OR(ISERROR(FIND(検索!F$7,E623)),検索!F$7=""),0,1)</f>
        <v>0</v>
      </c>
      <c r="AE623" s="13">
        <f>IF(OR(ISERROR(FIND(検索!G$7,F623)),検索!G$7=""),0,1)</f>
        <v>0</v>
      </c>
      <c r="AF623" s="15">
        <f>IF(OR(検索!J$7="00000",AA623&amp;AB623&amp;AC623&amp;AD623&amp;AE623&lt;&gt;検索!J$7),0,1)</f>
        <v>0</v>
      </c>
      <c r="AG623" s="16">
        <f t="shared" si="50"/>
        <v>0</v>
      </c>
      <c r="AH623" s="13">
        <f>IF(検索!K$3=0,R623,S623)</f>
        <v>0</v>
      </c>
      <c r="AI623" s="13">
        <f>IF(検索!K$5=0,Y623,Z623)</f>
        <v>0</v>
      </c>
      <c r="AJ623" s="13">
        <f>IF(検索!K$7=0,AF623,AG623)</f>
        <v>0</v>
      </c>
      <c r="AK623" s="20">
        <f>IF(IF(検索!J$5="00000",AH623,IF(検索!K$4=0,AH623+AI623,AH623*AI623)*IF(AND(検索!K$6=1,検索!J$7&lt;&gt;"00000"),AJ623,1)+IF(AND(検索!K$6=0,検索!J$7&lt;&gt;"00000"),AJ623,0))&gt;0,MAX($AK$2:AK622)+1,0)</f>
        <v>0</v>
      </c>
    </row>
    <row r="624" spans="1:37" ht="12.6" customHeight="1" x14ac:dyDescent="0.15">
      <c r="A624" s="9">
        <v>6430</v>
      </c>
      <c r="B624" s="2" t="s">
        <v>1291</v>
      </c>
      <c r="C624" s="2" t="s">
        <v>1742</v>
      </c>
      <c r="D624" s="2" t="s">
        <v>668</v>
      </c>
      <c r="E624" s="10" t="s">
        <v>106</v>
      </c>
      <c r="F624" s="11" t="s">
        <v>1743</v>
      </c>
      <c r="G624" s="2">
        <v>623</v>
      </c>
      <c r="H624" s="153">
        <f t="shared" si="51"/>
        <v>150000</v>
      </c>
      <c r="J624" s="158">
        <f>IFERROR(INDEX(単価!D$3:G$16,MATCH(D624,単価!B$3:B$16,0),1+((I624&gt;29)+(I624&gt;59)+(I624&gt;89))*INDEX(単価!A:A,MATCH(D624,単価!B:B,0))),0)</f>
        <v>100000</v>
      </c>
      <c r="K624" s="153" t="str">
        <f>IFERROR(INDEX(単価!C:C,MATCH(D624,単価!B:B,0))&amp;IF(INDEX(単価!A:A,MATCH(D624,単価!B:B,0))=1,"（"&amp;INDEX(単価!D$2:G$2,1,1+(I624&gt;29)+(I624&gt;59)+(I624&gt;89))&amp;"）",""),D624)</f>
        <v>就労継続支援（Ａ型）</v>
      </c>
      <c r="L624" s="2">
        <f t="shared" ca="1" si="52"/>
        <v>6330</v>
      </c>
      <c r="M624" s="14">
        <f>IF(OR(ISERROR(FIND(DBCS(検索!C$3),DBCS(B624))),検索!C$3=""),0,1)</f>
        <v>0</v>
      </c>
      <c r="N624" s="15">
        <f>IF(OR(ISERROR(FIND(DBCS(検索!D$3),DBCS(C624))),検索!D$3=""),0,1)</f>
        <v>0</v>
      </c>
      <c r="O624" s="15">
        <f>IF(OR(ISERROR(FIND(検索!E$3,D624)),検索!E$3=""),0,1)</f>
        <v>0</v>
      </c>
      <c r="P624" s="13">
        <f>IF(OR(ISERROR(FIND(検索!F$3,E624)),検索!F$3=""),0,1)</f>
        <v>0</v>
      </c>
      <c r="Q624" s="13">
        <f>IF(OR(ISERROR(FIND(検索!G$3,F624)),検索!G$3=""),0,1)</f>
        <v>0</v>
      </c>
      <c r="R624" s="13">
        <f>IF(OR(検索!J$3="00000",M624&amp;N624&amp;O624&amp;P624&amp;Q624&lt;&gt;検索!J$3),0,1)</f>
        <v>0</v>
      </c>
      <c r="S624" s="13">
        <f t="shared" si="48"/>
        <v>0</v>
      </c>
      <c r="T624" s="14">
        <f>IF(OR(ISERROR(FIND(DBCS(検索!C$5),DBCS(B624))),検索!C$5=""),0,1)</f>
        <v>0</v>
      </c>
      <c r="U624" s="15">
        <f>IF(OR(ISERROR(FIND(DBCS(検索!D$5),DBCS(C624))),検索!D$5=""),0,1)</f>
        <v>0</v>
      </c>
      <c r="V624" s="15">
        <f>IF(OR(ISERROR(FIND(検索!E$5,D624)),検索!E$5=""),0,1)</f>
        <v>0</v>
      </c>
      <c r="W624" s="15">
        <f>IF(OR(ISERROR(FIND(検索!F$5,E624)),検索!F$5=""),0,1)</f>
        <v>0</v>
      </c>
      <c r="X624" s="15">
        <f>IF(OR(ISERROR(FIND(検索!G$5,F624)),検索!G$5=""),0,1)</f>
        <v>0</v>
      </c>
      <c r="Y624" s="13">
        <f>IF(OR(検索!J$5="00000",T624&amp;U624&amp;V624&amp;W624&amp;X624&lt;&gt;検索!J$5),0,1)</f>
        <v>0</v>
      </c>
      <c r="Z624" s="16">
        <f t="shared" si="49"/>
        <v>0</v>
      </c>
      <c r="AA624" s="13">
        <f>IF(OR(ISERROR(FIND(DBCS(検索!C$7),DBCS(B624))),検索!C$7=""),0,1)</f>
        <v>0</v>
      </c>
      <c r="AB624" s="13">
        <f>IF(OR(ISERROR(FIND(DBCS(検索!D$7),DBCS(C624))),検索!D$7=""),0,1)</f>
        <v>0</v>
      </c>
      <c r="AC624" s="13">
        <f>IF(OR(ISERROR(FIND(検索!E$7,D624)),検索!E$7=""),0,1)</f>
        <v>0</v>
      </c>
      <c r="AD624" s="13">
        <f>IF(OR(ISERROR(FIND(検索!F$7,E624)),検索!F$7=""),0,1)</f>
        <v>0</v>
      </c>
      <c r="AE624" s="13">
        <f>IF(OR(ISERROR(FIND(検索!G$7,F624)),検索!G$7=""),0,1)</f>
        <v>0</v>
      </c>
      <c r="AF624" s="15">
        <f>IF(OR(検索!J$7="00000",AA624&amp;AB624&amp;AC624&amp;AD624&amp;AE624&lt;&gt;検索!J$7),0,1)</f>
        <v>0</v>
      </c>
      <c r="AG624" s="16">
        <f t="shared" si="50"/>
        <v>0</v>
      </c>
      <c r="AH624" s="13">
        <f>IF(検索!K$3=0,R624,S624)</f>
        <v>0</v>
      </c>
      <c r="AI624" s="13">
        <f>IF(検索!K$5=0,Y624,Z624)</f>
        <v>0</v>
      </c>
      <c r="AJ624" s="13">
        <f>IF(検索!K$7=0,AF624,AG624)</f>
        <v>0</v>
      </c>
      <c r="AK624" s="20">
        <f>IF(IF(検索!J$5="00000",AH624,IF(検索!K$4=0,AH624+AI624,AH624*AI624)*IF(AND(検索!K$6=1,検索!J$7&lt;&gt;"00000"),AJ624,1)+IF(AND(検索!K$6=0,検索!J$7&lt;&gt;"00000"),AJ624,0))&gt;0,MAX($AK$2:AK623)+1,0)</f>
        <v>0</v>
      </c>
    </row>
    <row r="625" spans="1:37" ht="12.6" customHeight="1" x14ac:dyDescent="0.15">
      <c r="A625" s="9">
        <v>6446</v>
      </c>
      <c r="B625" s="2" t="s">
        <v>1016</v>
      </c>
      <c r="C625" s="2" t="s">
        <v>1744</v>
      </c>
      <c r="D625" s="2" t="s">
        <v>668</v>
      </c>
      <c r="E625" s="10" t="s">
        <v>654</v>
      </c>
      <c r="F625" s="11" t="s">
        <v>1745</v>
      </c>
      <c r="G625" s="2">
        <v>624</v>
      </c>
      <c r="H625" s="153">
        <f t="shared" si="51"/>
        <v>450000</v>
      </c>
      <c r="J625" s="158">
        <f>IFERROR(INDEX(単価!D$3:G$16,MATCH(D625,単価!B$3:B$16,0),1+((I625&gt;29)+(I625&gt;59)+(I625&gt;89))*INDEX(単価!A:A,MATCH(D625,単価!B:B,0))),0)</f>
        <v>100000</v>
      </c>
      <c r="K625" s="153" t="str">
        <f>IFERROR(INDEX(単価!C:C,MATCH(D625,単価!B:B,0))&amp;IF(INDEX(単価!A:A,MATCH(D625,単価!B:B,0))=1,"（"&amp;INDEX(単価!D$2:G$2,1,1+(I625&gt;29)+(I625&gt;59)+(I625&gt;89))&amp;"）",""),D625)</f>
        <v>就労継続支援（Ａ型）</v>
      </c>
      <c r="L625" s="2">
        <f t="shared" ca="1" si="52"/>
        <v>6349</v>
      </c>
      <c r="M625" s="14">
        <f>IF(OR(ISERROR(FIND(DBCS(検索!C$3),DBCS(B625))),検索!C$3=""),0,1)</f>
        <v>0</v>
      </c>
      <c r="N625" s="15">
        <f>IF(OR(ISERROR(FIND(DBCS(検索!D$3),DBCS(C625))),検索!D$3=""),0,1)</f>
        <v>0</v>
      </c>
      <c r="O625" s="15">
        <f>IF(OR(ISERROR(FIND(検索!E$3,D625)),検索!E$3=""),0,1)</f>
        <v>0</v>
      </c>
      <c r="P625" s="13">
        <f>IF(OR(ISERROR(FIND(検索!F$3,E625)),検索!F$3=""),0,1)</f>
        <v>0</v>
      </c>
      <c r="Q625" s="13">
        <f>IF(OR(ISERROR(FIND(検索!G$3,F625)),検索!G$3=""),0,1)</f>
        <v>0</v>
      </c>
      <c r="R625" s="13">
        <f>IF(OR(検索!J$3="00000",M625&amp;N625&amp;O625&amp;P625&amp;Q625&lt;&gt;検索!J$3),0,1)</f>
        <v>0</v>
      </c>
      <c r="S625" s="13">
        <f t="shared" si="48"/>
        <v>0</v>
      </c>
      <c r="T625" s="14">
        <f>IF(OR(ISERROR(FIND(DBCS(検索!C$5),DBCS(B625))),検索!C$5=""),0,1)</f>
        <v>0</v>
      </c>
      <c r="U625" s="15">
        <f>IF(OR(ISERROR(FIND(DBCS(検索!D$5),DBCS(C625))),検索!D$5=""),0,1)</f>
        <v>0</v>
      </c>
      <c r="V625" s="15">
        <f>IF(OR(ISERROR(FIND(検索!E$5,D625)),検索!E$5=""),0,1)</f>
        <v>0</v>
      </c>
      <c r="W625" s="15">
        <f>IF(OR(ISERROR(FIND(検索!F$5,E625)),検索!F$5=""),0,1)</f>
        <v>0</v>
      </c>
      <c r="X625" s="15">
        <f>IF(OR(ISERROR(FIND(検索!G$5,F625)),検索!G$5=""),0,1)</f>
        <v>0</v>
      </c>
      <c r="Y625" s="13">
        <f>IF(OR(検索!J$5="00000",T625&amp;U625&amp;V625&amp;W625&amp;X625&lt;&gt;検索!J$5),0,1)</f>
        <v>0</v>
      </c>
      <c r="Z625" s="16">
        <f t="shared" si="49"/>
        <v>0</v>
      </c>
      <c r="AA625" s="13">
        <f>IF(OR(ISERROR(FIND(DBCS(検索!C$7),DBCS(B625))),検索!C$7=""),0,1)</f>
        <v>0</v>
      </c>
      <c r="AB625" s="13">
        <f>IF(OR(ISERROR(FIND(DBCS(検索!D$7),DBCS(C625))),検索!D$7=""),0,1)</f>
        <v>0</v>
      </c>
      <c r="AC625" s="13">
        <f>IF(OR(ISERROR(FIND(検索!E$7,D625)),検索!E$7=""),0,1)</f>
        <v>0</v>
      </c>
      <c r="AD625" s="13">
        <f>IF(OR(ISERROR(FIND(検索!F$7,E625)),検索!F$7=""),0,1)</f>
        <v>0</v>
      </c>
      <c r="AE625" s="13">
        <f>IF(OR(ISERROR(FIND(検索!G$7,F625)),検索!G$7=""),0,1)</f>
        <v>0</v>
      </c>
      <c r="AF625" s="15">
        <f>IF(OR(検索!J$7="00000",AA625&amp;AB625&amp;AC625&amp;AD625&amp;AE625&lt;&gt;検索!J$7),0,1)</f>
        <v>0</v>
      </c>
      <c r="AG625" s="16">
        <f t="shared" si="50"/>
        <v>0</v>
      </c>
      <c r="AH625" s="13">
        <f>IF(検索!K$3=0,R625,S625)</f>
        <v>0</v>
      </c>
      <c r="AI625" s="13">
        <f>IF(検索!K$5=0,Y625,Z625)</f>
        <v>0</v>
      </c>
      <c r="AJ625" s="13">
        <f>IF(検索!K$7=0,AF625,AG625)</f>
        <v>0</v>
      </c>
      <c r="AK625" s="20">
        <f>IF(IF(検索!J$5="00000",AH625,IF(検索!K$4=0,AH625+AI625,AH625*AI625)*IF(AND(検索!K$6=1,検索!J$7&lt;&gt;"00000"),AJ625,1)+IF(AND(検索!K$6=0,検索!J$7&lt;&gt;"00000"),AJ625,0))&gt;0,MAX($AK$2:AK624)+1,0)</f>
        <v>0</v>
      </c>
    </row>
    <row r="626" spans="1:37" ht="12.6" customHeight="1" x14ac:dyDescent="0.15">
      <c r="A626" s="9">
        <v>6453</v>
      </c>
      <c r="B626" s="2" t="s">
        <v>1746</v>
      </c>
      <c r="C626" s="2" t="s">
        <v>1747</v>
      </c>
      <c r="D626" s="2" t="s">
        <v>668</v>
      </c>
      <c r="E626" s="10" t="s">
        <v>76</v>
      </c>
      <c r="F626" s="11" t="s">
        <v>1748</v>
      </c>
      <c r="G626" s="2">
        <v>625</v>
      </c>
      <c r="H626" s="153">
        <f t="shared" si="51"/>
        <v>100000</v>
      </c>
      <c r="J626" s="158">
        <f>IFERROR(INDEX(単価!D$3:G$16,MATCH(D626,単価!B$3:B$16,0),1+((I626&gt;29)+(I626&gt;59)+(I626&gt;89))*INDEX(単価!A:A,MATCH(D626,単価!B:B,0))),0)</f>
        <v>100000</v>
      </c>
      <c r="K626" s="153" t="str">
        <f>IFERROR(INDEX(単価!C:C,MATCH(D626,単価!B:B,0))&amp;IF(INDEX(単価!A:A,MATCH(D626,単価!B:B,0))=1,"（"&amp;INDEX(単価!D$2:G$2,1,1+(I626&gt;29)+(I626&gt;59)+(I626&gt;89))&amp;"）",""),D626)</f>
        <v>就労継続支援（Ａ型）</v>
      </c>
      <c r="L626" s="2">
        <f t="shared" ca="1" si="52"/>
        <v>6353</v>
      </c>
      <c r="M626" s="14">
        <f>IF(OR(ISERROR(FIND(DBCS(検索!C$3),DBCS(B626))),検索!C$3=""),0,1)</f>
        <v>0</v>
      </c>
      <c r="N626" s="15">
        <f>IF(OR(ISERROR(FIND(DBCS(検索!D$3),DBCS(C626))),検索!D$3=""),0,1)</f>
        <v>0</v>
      </c>
      <c r="O626" s="15">
        <f>IF(OR(ISERROR(FIND(検索!E$3,D626)),検索!E$3=""),0,1)</f>
        <v>0</v>
      </c>
      <c r="P626" s="13">
        <f>IF(OR(ISERROR(FIND(検索!F$3,E626)),検索!F$3=""),0,1)</f>
        <v>0</v>
      </c>
      <c r="Q626" s="13">
        <f>IF(OR(ISERROR(FIND(検索!G$3,F626)),検索!G$3=""),0,1)</f>
        <v>0</v>
      </c>
      <c r="R626" s="13">
        <f>IF(OR(検索!J$3="00000",M626&amp;N626&amp;O626&amp;P626&amp;Q626&lt;&gt;検索!J$3),0,1)</f>
        <v>0</v>
      </c>
      <c r="S626" s="13">
        <f t="shared" si="48"/>
        <v>0</v>
      </c>
      <c r="T626" s="14">
        <f>IF(OR(ISERROR(FIND(DBCS(検索!C$5),DBCS(B626))),検索!C$5=""),0,1)</f>
        <v>0</v>
      </c>
      <c r="U626" s="15">
        <f>IF(OR(ISERROR(FIND(DBCS(検索!D$5),DBCS(C626))),検索!D$5=""),0,1)</f>
        <v>0</v>
      </c>
      <c r="V626" s="15">
        <f>IF(OR(ISERROR(FIND(検索!E$5,D626)),検索!E$5=""),0,1)</f>
        <v>0</v>
      </c>
      <c r="W626" s="15">
        <f>IF(OR(ISERROR(FIND(検索!F$5,E626)),検索!F$5=""),0,1)</f>
        <v>0</v>
      </c>
      <c r="X626" s="15">
        <f>IF(OR(ISERROR(FIND(検索!G$5,F626)),検索!G$5=""),0,1)</f>
        <v>0</v>
      </c>
      <c r="Y626" s="13">
        <f>IF(OR(検索!J$5="00000",T626&amp;U626&amp;V626&amp;W626&amp;X626&lt;&gt;検索!J$5),0,1)</f>
        <v>0</v>
      </c>
      <c r="Z626" s="16">
        <f t="shared" si="49"/>
        <v>0</v>
      </c>
      <c r="AA626" s="13">
        <f>IF(OR(ISERROR(FIND(DBCS(検索!C$7),DBCS(B626))),検索!C$7=""),0,1)</f>
        <v>0</v>
      </c>
      <c r="AB626" s="13">
        <f>IF(OR(ISERROR(FIND(DBCS(検索!D$7),DBCS(C626))),検索!D$7=""),0,1)</f>
        <v>0</v>
      </c>
      <c r="AC626" s="13">
        <f>IF(OR(ISERROR(FIND(検索!E$7,D626)),検索!E$7=""),0,1)</f>
        <v>0</v>
      </c>
      <c r="AD626" s="13">
        <f>IF(OR(ISERROR(FIND(検索!F$7,E626)),検索!F$7=""),0,1)</f>
        <v>0</v>
      </c>
      <c r="AE626" s="13">
        <f>IF(OR(ISERROR(FIND(検索!G$7,F626)),検索!G$7=""),0,1)</f>
        <v>0</v>
      </c>
      <c r="AF626" s="15">
        <f>IF(OR(検索!J$7="00000",AA626&amp;AB626&amp;AC626&amp;AD626&amp;AE626&lt;&gt;検索!J$7),0,1)</f>
        <v>0</v>
      </c>
      <c r="AG626" s="16">
        <f t="shared" si="50"/>
        <v>0</v>
      </c>
      <c r="AH626" s="13">
        <f>IF(検索!K$3=0,R626,S626)</f>
        <v>0</v>
      </c>
      <c r="AI626" s="13">
        <f>IF(検索!K$5=0,Y626,Z626)</f>
        <v>0</v>
      </c>
      <c r="AJ626" s="13">
        <f>IF(検索!K$7=0,AF626,AG626)</f>
        <v>0</v>
      </c>
      <c r="AK626" s="20">
        <f>IF(IF(検索!J$5="00000",AH626,IF(検索!K$4=0,AH626+AI626,AH626*AI626)*IF(AND(検索!K$6=1,検索!J$7&lt;&gt;"00000"),AJ626,1)+IF(AND(検索!K$6=0,検索!J$7&lt;&gt;"00000"),AJ626,0))&gt;0,MAX($AK$2:AK625)+1,0)</f>
        <v>0</v>
      </c>
    </row>
    <row r="627" spans="1:37" ht="12.6" customHeight="1" x14ac:dyDescent="0.15">
      <c r="A627" s="9">
        <v>6463</v>
      </c>
      <c r="B627" s="2" t="s">
        <v>1749</v>
      </c>
      <c r="C627" s="2" t="s">
        <v>1750</v>
      </c>
      <c r="D627" s="2" t="s">
        <v>668</v>
      </c>
      <c r="E627" s="10" t="s">
        <v>82</v>
      </c>
      <c r="F627" s="11" t="s">
        <v>1751</v>
      </c>
      <c r="G627" s="2">
        <v>626</v>
      </c>
      <c r="H627" s="153">
        <f t="shared" si="51"/>
        <v>100000</v>
      </c>
      <c r="J627" s="158">
        <f>IFERROR(INDEX(単価!D$3:G$16,MATCH(D627,単価!B$3:B$16,0),1+((I627&gt;29)+(I627&gt;59)+(I627&gt;89))*INDEX(単価!A:A,MATCH(D627,単価!B:B,0))),0)</f>
        <v>100000</v>
      </c>
      <c r="K627" s="153" t="str">
        <f>IFERROR(INDEX(単価!C:C,MATCH(D627,単価!B:B,0))&amp;IF(INDEX(単価!A:A,MATCH(D627,単価!B:B,0))=1,"（"&amp;INDEX(単価!D$2:G$2,1,1+(I627&gt;29)+(I627&gt;59)+(I627&gt;89))&amp;"）",""),D627)</f>
        <v>就労継続支援（Ａ型）</v>
      </c>
      <c r="L627" s="2">
        <f t="shared" ca="1" si="52"/>
        <v>6367</v>
      </c>
      <c r="M627" s="14">
        <f>IF(OR(ISERROR(FIND(DBCS(検索!C$3),DBCS(B627))),検索!C$3=""),0,1)</f>
        <v>0</v>
      </c>
      <c r="N627" s="15">
        <f>IF(OR(ISERROR(FIND(DBCS(検索!D$3),DBCS(C627))),検索!D$3=""),0,1)</f>
        <v>0</v>
      </c>
      <c r="O627" s="15">
        <f>IF(OR(ISERROR(FIND(検索!E$3,D627)),検索!E$3=""),0,1)</f>
        <v>0</v>
      </c>
      <c r="P627" s="13">
        <f>IF(OR(ISERROR(FIND(検索!F$3,E627)),検索!F$3=""),0,1)</f>
        <v>0</v>
      </c>
      <c r="Q627" s="13">
        <f>IF(OR(ISERROR(FIND(検索!G$3,F627)),検索!G$3=""),0,1)</f>
        <v>0</v>
      </c>
      <c r="R627" s="13">
        <f>IF(OR(検索!J$3="00000",M627&amp;N627&amp;O627&amp;P627&amp;Q627&lt;&gt;検索!J$3),0,1)</f>
        <v>0</v>
      </c>
      <c r="S627" s="13">
        <f t="shared" si="48"/>
        <v>0</v>
      </c>
      <c r="T627" s="14">
        <f>IF(OR(ISERROR(FIND(DBCS(検索!C$5),DBCS(B627))),検索!C$5=""),0,1)</f>
        <v>0</v>
      </c>
      <c r="U627" s="15">
        <f>IF(OR(ISERROR(FIND(DBCS(検索!D$5),DBCS(C627))),検索!D$5=""),0,1)</f>
        <v>0</v>
      </c>
      <c r="V627" s="15">
        <f>IF(OR(ISERROR(FIND(検索!E$5,D627)),検索!E$5=""),0,1)</f>
        <v>0</v>
      </c>
      <c r="W627" s="15">
        <f>IF(OR(ISERROR(FIND(検索!F$5,E627)),検索!F$5=""),0,1)</f>
        <v>0</v>
      </c>
      <c r="X627" s="15">
        <f>IF(OR(ISERROR(FIND(検索!G$5,F627)),検索!G$5=""),0,1)</f>
        <v>0</v>
      </c>
      <c r="Y627" s="13">
        <f>IF(OR(検索!J$5="00000",T627&amp;U627&amp;V627&amp;W627&amp;X627&lt;&gt;検索!J$5),0,1)</f>
        <v>0</v>
      </c>
      <c r="Z627" s="16">
        <f t="shared" si="49"/>
        <v>0</v>
      </c>
      <c r="AA627" s="13">
        <f>IF(OR(ISERROR(FIND(DBCS(検索!C$7),DBCS(B627))),検索!C$7=""),0,1)</f>
        <v>0</v>
      </c>
      <c r="AB627" s="13">
        <f>IF(OR(ISERROR(FIND(DBCS(検索!D$7),DBCS(C627))),検索!D$7=""),0,1)</f>
        <v>0</v>
      </c>
      <c r="AC627" s="13">
        <f>IF(OR(ISERROR(FIND(検索!E$7,D627)),検索!E$7=""),0,1)</f>
        <v>0</v>
      </c>
      <c r="AD627" s="13">
        <f>IF(OR(ISERROR(FIND(検索!F$7,E627)),検索!F$7=""),0,1)</f>
        <v>0</v>
      </c>
      <c r="AE627" s="13">
        <f>IF(OR(ISERROR(FIND(検索!G$7,F627)),検索!G$7=""),0,1)</f>
        <v>0</v>
      </c>
      <c r="AF627" s="15">
        <f>IF(OR(検索!J$7="00000",AA627&amp;AB627&amp;AC627&amp;AD627&amp;AE627&lt;&gt;検索!J$7),0,1)</f>
        <v>0</v>
      </c>
      <c r="AG627" s="16">
        <f t="shared" si="50"/>
        <v>0</v>
      </c>
      <c r="AH627" s="13">
        <f>IF(検索!K$3=0,R627,S627)</f>
        <v>0</v>
      </c>
      <c r="AI627" s="13">
        <f>IF(検索!K$5=0,Y627,Z627)</f>
        <v>0</v>
      </c>
      <c r="AJ627" s="13">
        <f>IF(検索!K$7=0,AF627,AG627)</f>
        <v>0</v>
      </c>
      <c r="AK627" s="20">
        <f>IF(IF(検索!J$5="00000",AH627,IF(検索!K$4=0,AH627+AI627,AH627*AI627)*IF(AND(検索!K$6=1,検索!J$7&lt;&gt;"00000"),AJ627,1)+IF(AND(検索!K$6=0,検索!J$7&lt;&gt;"00000"),AJ627,0))&gt;0,MAX($AK$2:AK626)+1,0)</f>
        <v>0</v>
      </c>
    </row>
    <row r="628" spans="1:37" ht="12.6" customHeight="1" x14ac:dyDescent="0.15">
      <c r="A628" s="9">
        <v>6471</v>
      </c>
      <c r="B628" s="2" t="s">
        <v>1026</v>
      </c>
      <c r="C628" s="2" t="s">
        <v>1752</v>
      </c>
      <c r="D628" s="2" t="s">
        <v>668</v>
      </c>
      <c r="E628" s="10" t="s">
        <v>117</v>
      </c>
      <c r="F628" s="11" t="s">
        <v>1753</v>
      </c>
      <c r="G628" s="2">
        <v>627</v>
      </c>
      <c r="H628" s="153">
        <f t="shared" si="51"/>
        <v>150000</v>
      </c>
      <c r="J628" s="158">
        <f>IFERROR(INDEX(単価!D$3:G$16,MATCH(D628,単価!B$3:B$16,0),1+((I628&gt;29)+(I628&gt;59)+(I628&gt;89))*INDEX(単価!A:A,MATCH(D628,単価!B:B,0))),0)</f>
        <v>100000</v>
      </c>
      <c r="K628" s="153" t="str">
        <f>IFERROR(INDEX(単価!C:C,MATCH(D628,単価!B:B,0))&amp;IF(INDEX(単価!A:A,MATCH(D628,単価!B:B,0))=1,"（"&amp;INDEX(単価!D$2:G$2,1,1+(I628&gt;29)+(I628&gt;59)+(I628&gt;89))&amp;"）",""),D628)</f>
        <v>就労継続支援（Ａ型）</v>
      </c>
      <c r="L628" s="2">
        <f t="shared" ca="1" si="52"/>
        <v>6372</v>
      </c>
      <c r="M628" s="14">
        <f>IF(OR(ISERROR(FIND(DBCS(検索!C$3),DBCS(B628))),検索!C$3=""),0,1)</f>
        <v>0</v>
      </c>
      <c r="N628" s="15">
        <f>IF(OR(ISERROR(FIND(DBCS(検索!D$3),DBCS(C628))),検索!D$3=""),0,1)</f>
        <v>0</v>
      </c>
      <c r="O628" s="15">
        <f>IF(OR(ISERROR(FIND(検索!E$3,D628)),検索!E$3=""),0,1)</f>
        <v>0</v>
      </c>
      <c r="P628" s="13">
        <f>IF(OR(ISERROR(FIND(検索!F$3,E628)),検索!F$3=""),0,1)</f>
        <v>0</v>
      </c>
      <c r="Q628" s="13">
        <f>IF(OR(ISERROR(FIND(検索!G$3,F628)),検索!G$3=""),0,1)</f>
        <v>0</v>
      </c>
      <c r="R628" s="13">
        <f>IF(OR(検索!J$3="00000",M628&amp;N628&amp;O628&amp;P628&amp;Q628&lt;&gt;検索!J$3),0,1)</f>
        <v>0</v>
      </c>
      <c r="S628" s="13">
        <f t="shared" si="48"/>
        <v>0</v>
      </c>
      <c r="T628" s="14">
        <f>IF(OR(ISERROR(FIND(DBCS(検索!C$5),DBCS(B628))),検索!C$5=""),0,1)</f>
        <v>0</v>
      </c>
      <c r="U628" s="15">
        <f>IF(OR(ISERROR(FIND(DBCS(検索!D$5),DBCS(C628))),検索!D$5=""),0,1)</f>
        <v>0</v>
      </c>
      <c r="V628" s="15">
        <f>IF(OR(ISERROR(FIND(検索!E$5,D628)),検索!E$5=""),0,1)</f>
        <v>0</v>
      </c>
      <c r="W628" s="15">
        <f>IF(OR(ISERROR(FIND(検索!F$5,E628)),検索!F$5=""),0,1)</f>
        <v>0</v>
      </c>
      <c r="X628" s="15">
        <f>IF(OR(ISERROR(FIND(検索!G$5,F628)),検索!G$5=""),0,1)</f>
        <v>0</v>
      </c>
      <c r="Y628" s="13">
        <f>IF(OR(検索!J$5="00000",T628&amp;U628&amp;V628&amp;W628&amp;X628&lt;&gt;検索!J$5),0,1)</f>
        <v>0</v>
      </c>
      <c r="Z628" s="16">
        <f t="shared" si="49"/>
        <v>0</v>
      </c>
      <c r="AA628" s="13">
        <f>IF(OR(ISERROR(FIND(DBCS(検索!C$7),DBCS(B628))),検索!C$7=""),0,1)</f>
        <v>0</v>
      </c>
      <c r="AB628" s="13">
        <f>IF(OR(ISERROR(FIND(DBCS(検索!D$7),DBCS(C628))),検索!D$7=""),0,1)</f>
        <v>0</v>
      </c>
      <c r="AC628" s="13">
        <f>IF(OR(ISERROR(FIND(検索!E$7,D628)),検索!E$7=""),0,1)</f>
        <v>0</v>
      </c>
      <c r="AD628" s="13">
        <f>IF(OR(ISERROR(FIND(検索!F$7,E628)),検索!F$7=""),0,1)</f>
        <v>0</v>
      </c>
      <c r="AE628" s="13">
        <f>IF(OR(ISERROR(FIND(検索!G$7,F628)),検索!G$7=""),0,1)</f>
        <v>0</v>
      </c>
      <c r="AF628" s="15">
        <f>IF(OR(検索!J$7="00000",AA628&amp;AB628&amp;AC628&amp;AD628&amp;AE628&lt;&gt;検索!J$7),0,1)</f>
        <v>0</v>
      </c>
      <c r="AG628" s="16">
        <f t="shared" si="50"/>
        <v>0</v>
      </c>
      <c r="AH628" s="13">
        <f>IF(検索!K$3=0,R628,S628)</f>
        <v>0</v>
      </c>
      <c r="AI628" s="13">
        <f>IF(検索!K$5=0,Y628,Z628)</f>
        <v>0</v>
      </c>
      <c r="AJ628" s="13">
        <f>IF(検索!K$7=0,AF628,AG628)</f>
        <v>0</v>
      </c>
      <c r="AK628" s="20">
        <f>IF(IF(検索!J$5="00000",AH628,IF(検索!K$4=0,AH628+AI628,AH628*AI628)*IF(AND(検索!K$6=1,検索!J$7&lt;&gt;"00000"),AJ628,1)+IF(AND(検索!K$6=0,検索!J$7&lt;&gt;"00000"),AJ628,0))&gt;0,MAX($AK$2:AK627)+1,0)</f>
        <v>0</v>
      </c>
    </row>
    <row r="629" spans="1:37" ht="12.6" customHeight="1" x14ac:dyDescent="0.15">
      <c r="A629" s="9">
        <v>6484</v>
      </c>
      <c r="B629" s="2" t="s">
        <v>1409</v>
      </c>
      <c r="C629" s="2" t="s">
        <v>1754</v>
      </c>
      <c r="D629" s="2" t="s">
        <v>668</v>
      </c>
      <c r="E629" s="10" t="s">
        <v>654</v>
      </c>
      <c r="F629" s="11" t="s">
        <v>1755</v>
      </c>
      <c r="G629" s="2">
        <v>628</v>
      </c>
      <c r="H629" s="153">
        <f t="shared" si="51"/>
        <v>150000</v>
      </c>
      <c r="J629" s="158">
        <f>IFERROR(INDEX(単価!D$3:G$16,MATCH(D629,単価!B$3:B$16,0),1+((I629&gt;29)+(I629&gt;59)+(I629&gt;89))*INDEX(単価!A:A,MATCH(D629,単価!B:B,0))),0)</f>
        <v>100000</v>
      </c>
      <c r="K629" s="153" t="str">
        <f>IFERROR(INDEX(単価!C:C,MATCH(D629,単価!B:B,0))&amp;IF(INDEX(単価!A:A,MATCH(D629,単価!B:B,0))=1,"（"&amp;INDEX(単価!D$2:G$2,1,1+(I629&gt;29)+(I629&gt;59)+(I629&gt;89))&amp;"）",""),D629)</f>
        <v>就労継続支援（Ａ型）</v>
      </c>
      <c r="L629" s="2">
        <f t="shared" ca="1" si="52"/>
        <v>6383</v>
      </c>
      <c r="M629" s="14">
        <f>IF(OR(ISERROR(FIND(DBCS(検索!C$3),DBCS(B629))),検索!C$3=""),0,1)</f>
        <v>0</v>
      </c>
      <c r="N629" s="15">
        <f>IF(OR(ISERROR(FIND(DBCS(検索!D$3),DBCS(C629))),検索!D$3=""),0,1)</f>
        <v>0</v>
      </c>
      <c r="O629" s="15">
        <f>IF(OR(ISERROR(FIND(検索!E$3,D629)),検索!E$3=""),0,1)</f>
        <v>0</v>
      </c>
      <c r="P629" s="13">
        <f>IF(OR(ISERROR(FIND(検索!F$3,E629)),検索!F$3=""),0,1)</f>
        <v>0</v>
      </c>
      <c r="Q629" s="13">
        <f>IF(OR(ISERROR(FIND(検索!G$3,F629)),検索!G$3=""),0,1)</f>
        <v>0</v>
      </c>
      <c r="R629" s="13">
        <f>IF(OR(検索!J$3="00000",M629&amp;N629&amp;O629&amp;P629&amp;Q629&lt;&gt;検索!J$3),0,1)</f>
        <v>0</v>
      </c>
      <c r="S629" s="13">
        <f t="shared" ref="S629:S692" si="53">IF(SUM(M629:Q629)=0,0,1)</f>
        <v>0</v>
      </c>
      <c r="T629" s="14">
        <f>IF(OR(ISERROR(FIND(DBCS(検索!C$5),DBCS(B629))),検索!C$5=""),0,1)</f>
        <v>0</v>
      </c>
      <c r="U629" s="15">
        <f>IF(OR(ISERROR(FIND(DBCS(検索!D$5),DBCS(C629))),検索!D$5=""),0,1)</f>
        <v>0</v>
      </c>
      <c r="V629" s="15">
        <f>IF(OR(ISERROR(FIND(検索!E$5,D629)),検索!E$5=""),0,1)</f>
        <v>0</v>
      </c>
      <c r="W629" s="15">
        <f>IF(OR(ISERROR(FIND(検索!F$5,E629)),検索!F$5=""),0,1)</f>
        <v>0</v>
      </c>
      <c r="X629" s="15">
        <f>IF(OR(ISERROR(FIND(検索!G$5,F629)),検索!G$5=""),0,1)</f>
        <v>0</v>
      </c>
      <c r="Y629" s="13">
        <f>IF(OR(検索!J$5="00000",T629&amp;U629&amp;V629&amp;W629&amp;X629&lt;&gt;検索!J$5),0,1)</f>
        <v>0</v>
      </c>
      <c r="Z629" s="16">
        <f t="shared" ref="Z629:Z692" si="54">IF(SUM(T629:X629)=0,0,1)</f>
        <v>0</v>
      </c>
      <c r="AA629" s="13">
        <f>IF(OR(ISERROR(FIND(DBCS(検索!C$7),DBCS(B629))),検索!C$7=""),0,1)</f>
        <v>0</v>
      </c>
      <c r="AB629" s="13">
        <f>IF(OR(ISERROR(FIND(DBCS(検索!D$7),DBCS(C629))),検索!D$7=""),0,1)</f>
        <v>0</v>
      </c>
      <c r="AC629" s="13">
        <f>IF(OR(ISERROR(FIND(検索!E$7,D629)),検索!E$7=""),0,1)</f>
        <v>0</v>
      </c>
      <c r="AD629" s="13">
        <f>IF(OR(ISERROR(FIND(検索!F$7,E629)),検索!F$7=""),0,1)</f>
        <v>0</v>
      </c>
      <c r="AE629" s="13">
        <f>IF(OR(ISERROR(FIND(検索!G$7,F629)),検索!G$7=""),0,1)</f>
        <v>0</v>
      </c>
      <c r="AF629" s="15">
        <f>IF(OR(検索!J$7="00000",AA629&amp;AB629&amp;AC629&amp;AD629&amp;AE629&lt;&gt;検索!J$7),0,1)</f>
        <v>0</v>
      </c>
      <c r="AG629" s="16">
        <f t="shared" ref="AG629:AG692" si="55">IF(SUM(AA629:AE629)=0,0,1)</f>
        <v>0</v>
      </c>
      <c r="AH629" s="13">
        <f>IF(検索!K$3=0,R629,S629)</f>
        <v>0</v>
      </c>
      <c r="AI629" s="13">
        <f>IF(検索!K$5=0,Y629,Z629)</f>
        <v>0</v>
      </c>
      <c r="AJ629" s="13">
        <f>IF(検索!K$7=0,AF629,AG629)</f>
        <v>0</v>
      </c>
      <c r="AK629" s="20">
        <f>IF(IF(検索!J$5="00000",AH629,IF(検索!K$4=0,AH629+AI629,AH629*AI629)*IF(AND(検索!K$6=1,検索!J$7&lt;&gt;"00000"),AJ629,1)+IF(AND(検索!K$6=0,検索!J$7&lt;&gt;"00000"),AJ629,0))&gt;0,MAX($AK$2:AK628)+1,0)</f>
        <v>0</v>
      </c>
    </row>
    <row r="630" spans="1:37" ht="12.6" customHeight="1" x14ac:dyDescent="0.15">
      <c r="A630" s="9">
        <v>6497</v>
      </c>
      <c r="B630" s="2" t="s">
        <v>1016</v>
      </c>
      <c r="C630" s="2" t="s">
        <v>469</v>
      </c>
      <c r="D630" s="2" t="s">
        <v>668</v>
      </c>
      <c r="E630" s="10" t="s">
        <v>72</v>
      </c>
      <c r="F630" s="11" t="s">
        <v>1756</v>
      </c>
      <c r="G630" s="2">
        <v>629</v>
      </c>
      <c r="H630" s="153">
        <f t="shared" si="51"/>
        <v>450000</v>
      </c>
      <c r="J630" s="158">
        <f>IFERROR(INDEX(単価!D$3:G$16,MATCH(D630,単価!B$3:B$16,0),1+((I630&gt;29)+(I630&gt;59)+(I630&gt;89))*INDEX(単価!A:A,MATCH(D630,単価!B:B,0))),0)</f>
        <v>100000</v>
      </c>
      <c r="K630" s="153" t="str">
        <f>IFERROR(INDEX(単価!C:C,MATCH(D630,単価!B:B,0))&amp;IF(INDEX(単価!A:A,MATCH(D630,単価!B:B,0))=1,"（"&amp;INDEX(単価!D$2:G$2,1,1+(I630&gt;29)+(I630&gt;59)+(I630&gt;89))&amp;"）",""),D630)</f>
        <v>就労継続支援（Ａ型）</v>
      </c>
      <c r="L630" s="2">
        <f t="shared" ca="1" si="52"/>
        <v>6391</v>
      </c>
      <c r="M630" s="14">
        <f>IF(OR(ISERROR(FIND(DBCS(検索!C$3),DBCS(B630))),検索!C$3=""),0,1)</f>
        <v>0</v>
      </c>
      <c r="N630" s="15">
        <f>IF(OR(ISERROR(FIND(DBCS(検索!D$3),DBCS(C630))),検索!D$3=""),0,1)</f>
        <v>0</v>
      </c>
      <c r="O630" s="15">
        <f>IF(OR(ISERROR(FIND(検索!E$3,D630)),検索!E$3=""),0,1)</f>
        <v>0</v>
      </c>
      <c r="P630" s="13">
        <f>IF(OR(ISERROR(FIND(検索!F$3,E630)),検索!F$3=""),0,1)</f>
        <v>0</v>
      </c>
      <c r="Q630" s="13">
        <f>IF(OR(ISERROR(FIND(検索!G$3,F630)),検索!G$3=""),0,1)</f>
        <v>0</v>
      </c>
      <c r="R630" s="13">
        <f>IF(OR(検索!J$3="00000",M630&amp;N630&amp;O630&amp;P630&amp;Q630&lt;&gt;検索!J$3),0,1)</f>
        <v>0</v>
      </c>
      <c r="S630" s="13">
        <f t="shared" si="53"/>
        <v>0</v>
      </c>
      <c r="T630" s="14">
        <f>IF(OR(ISERROR(FIND(DBCS(検索!C$5),DBCS(B630))),検索!C$5=""),0,1)</f>
        <v>0</v>
      </c>
      <c r="U630" s="15">
        <f>IF(OR(ISERROR(FIND(DBCS(検索!D$5),DBCS(C630))),検索!D$5=""),0,1)</f>
        <v>0</v>
      </c>
      <c r="V630" s="15">
        <f>IF(OR(ISERROR(FIND(検索!E$5,D630)),検索!E$5=""),0,1)</f>
        <v>0</v>
      </c>
      <c r="W630" s="15">
        <f>IF(OR(ISERROR(FIND(検索!F$5,E630)),検索!F$5=""),0,1)</f>
        <v>0</v>
      </c>
      <c r="X630" s="15">
        <f>IF(OR(ISERROR(FIND(検索!G$5,F630)),検索!G$5=""),0,1)</f>
        <v>0</v>
      </c>
      <c r="Y630" s="13">
        <f>IF(OR(検索!J$5="00000",T630&amp;U630&amp;V630&amp;W630&amp;X630&lt;&gt;検索!J$5),0,1)</f>
        <v>0</v>
      </c>
      <c r="Z630" s="16">
        <f t="shared" si="54"/>
        <v>0</v>
      </c>
      <c r="AA630" s="13">
        <f>IF(OR(ISERROR(FIND(DBCS(検索!C$7),DBCS(B630))),検索!C$7=""),0,1)</f>
        <v>0</v>
      </c>
      <c r="AB630" s="13">
        <f>IF(OR(ISERROR(FIND(DBCS(検索!D$7),DBCS(C630))),検索!D$7=""),0,1)</f>
        <v>0</v>
      </c>
      <c r="AC630" s="13">
        <f>IF(OR(ISERROR(FIND(検索!E$7,D630)),検索!E$7=""),0,1)</f>
        <v>0</v>
      </c>
      <c r="AD630" s="13">
        <f>IF(OR(ISERROR(FIND(検索!F$7,E630)),検索!F$7=""),0,1)</f>
        <v>0</v>
      </c>
      <c r="AE630" s="13">
        <f>IF(OR(ISERROR(FIND(検索!G$7,F630)),検索!G$7=""),0,1)</f>
        <v>0</v>
      </c>
      <c r="AF630" s="15">
        <f>IF(OR(検索!J$7="00000",AA630&amp;AB630&amp;AC630&amp;AD630&amp;AE630&lt;&gt;検索!J$7),0,1)</f>
        <v>0</v>
      </c>
      <c r="AG630" s="16">
        <f t="shared" si="55"/>
        <v>0</v>
      </c>
      <c r="AH630" s="13">
        <f>IF(検索!K$3=0,R630,S630)</f>
        <v>0</v>
      </c>
      <c r="AI630" s="13">
        <f>IF(検索!K$5=0,Y630,Z630)</f>
        <v>0</v>
      </c>
      <c r="AJ630" s="13">
        <f>IF(検索!K$7=0,AF630,AG630)</f>
        <v>0</v>
      </c>
      <c r="AK630" s="20">
        <f>IF(IF(検索!J$5="00000",AH630,IF(検索!K$4=0,AH630+AI630,AH630*AI630)*IF(AND(検索!K$6=1,検索!J$7&lt;&gt;"00000"),AJ630,1)+IF(AND(検索!K$6=0,検索!J$7&lt;&gt;"00000"),AJ630,0))&gt;0,MAX($AK$2:AK629)+1,0)</f>
        <v>0</v>
      </c>
    </row>
    <row r="631" spans="1:37" ht="12.6" customHeight="1" x14ac:dyDescent="0.15">
      <c r="A631" s="9">
        <v>6503</v>
      </c>
      <c r="B631" s="2" t="s">
        <v>1757</v>
      </c>
      <c r="C631" s="2" t="s">
        <v>1758</v>
      </c>
      <c r="D631" s="2" t="s">
        <v>668</v>
      </c>
      <c r="E631" s="10" t="s">
        <v>99</v>
      </c>
      <c r="F631" s="11" t="s">
        <v>1759</v>
      </c>
      <c r="G631" s="2">
        <v>630</v>
      </c>
      <c r="H631" s="153">
        <f t="shared" si="51"/>
        <v>200000</v>
      </c>
      <c r="J631" s="158">
        <f>IFERROR(INDEX(単価!D$3:G$16,MATCH(D631,単価!B$3:B$16,0),1+((I631&gt;29)+(I631&gt;59)+(I631&gt;89))*INDEX(単価!A:A,MATCH(D631,単価!B:B,0))),0)</f>
        <v>100000</v>
      </c>
      <c r="K631" s="153" t="str">
        <f>IFERROR(INDEX(単価!C:C,MATCH(D631,単価!B:B,0))&amp;IF(INDEX(単価!A:A,MATCH(D631,単価!B:B,0))=1,"（"&amp;INDEX(単価!D$2:G$2,1,1+(I631&gt;29)+(I631&gt;59)+(I631&gt;89))&amp;"）",""),D631)</f>
        <v>就労継続支援（Ａ型）</v>
      </c>
      <c r="L631" s="2">
        <f t="shared" ca="1" si="52"/>
        <v>6405</v>
      </c>
      <c r="M631" s="14">
        <f>IF(OR(ISERROR(FIND(DBCS(検索!C$3),DBCS(B631))),検索!C$3=""),0,1)</f>
        <v>0</v>
      </c>
      <c r="N631" s="15">
        <f>IF(OR(ISERROR(FIND(DBCS(検索!D$3),DBCS(C631))),検索!D$3=""),0,1)</f>
        <v>0</v>
      </c>
      <c r="O631" s="15">
        <f>IF(OR(ISERROR(FIND(検索!E$3,D631)),検索!E$3=""),0,1)</f>
        <v>0</v>
      </c>
      <c r="P631" s="13">
        <f>IF(OR(ISERROR(FIND(検索!F$3,E631)),検索!F$3=""),0,1)</f>
        <v>0</v>
      </c>
      <c r="Q631" s="13">
        <f>IF(OR(ISERROR(FIND(検索!G$3,F631)),検索!G$3=""),0,1)</f>
        <v>0</v>
      </c>
      <c r="R631" s="13">
        <f>IF(OR(検索!J$3="00000",M631&amp;N631&amp;O631&amp;P631&amp;Q631&lt;&gt;検索!J$3),0,1)</f>
        <v>0</v>
      </c>
      <c r="S631" s="13">
        <f t="shared" si="53"/>
        <v>0</v>
      </c>
      <c r="T631" s="14">
        <f>IF(OR(ISERROR(FIND(DBCS(検索!C$5),DBCS(B631))),検索!C$5=""),0,1)</f>
        <v>0</v>
      </c>
      <c r="U631" s="15">
        <f>IF(OR(ISERROR(FIND(DBCS(検索!D$5),DBCS(C631))),検索!D$5=""),0,1)</f>
        <v>0</v>
      </c>
      <c r="V631" s="15">
        <f>IF(OR(ISERROR(FIND(検索!E$5,D631)),検索!E$5=""),0,1)</f>
        <v>0</v>
      </c>
      <c r="W631" s="15">
        <f>IF(OR(ISERROR(FIND(検索!F$5,E631)),検索!F$5=""),0,1)</f>
        <v>0</v>
      </c>
      <c r="X631" s="15">
        <f>IF(OR(ISERROR(FIND(検索!G$5,F631)),検索!G$5=""),0,1)</f>
        <v>0</v>
      </c>
      <c r="Y631" s="13">
        <f>IF(OR(検索!J$5="00000",T631&amp;U631&amp;V631&amp;W631&amp;X631&lt;&gt;検索!J$5),0,1)</f>
        <v>0</v>
      </c>
      <c r="Z631" s="16">
        <f t="shared" si="54"/>
        <v>0</v>
      </c>
      <c r="AA631" s="13">
        <f>IF(OR(ISERROR(FIND(DBCS(検索!C$7),DBCS(B631))),検索!C$7=""),0,1)</f>
        <v>0</v>
      </c>
      <c r="AB631" s="13">
        <f>IF(OR(ISERROR(FIND(DBCS(検索!D$7),DBCS(C631))),検索!D$7=""),0,1)</f>
        <v>0</v>
      </c>
      <c r="AC631" s="13">
        <f>IF(OR(ISERROR(FIND(検索!E$7,D631)),検索!E$7=""),0,1)</f>
        <v>0</v>
      </c>
      <c r="AD631" s="13">
        <f>IF(OR(ISERROR(FIND(検索!F$7,E631)),検索!F$7=""),0,1)</f>
        <v>0</v>
      </c>
      <c r="AE631" s="13">
        <f>IF(OR(ISERROR(FIND(検索!G$7,F631)),検索!G$7=""),0,1)</f>
        <v>0</v>
      </c>
      <c r="AF631" s="15">
        <f>IF(OR(検索!J$7="00000",AA631&amp;AB631&amp;AC631&amp;AD631&amp;AE631&lt;&gt;検索!J$7),0,1)</f>
        <v>0</v>
      </c>
      <c r="AG631" s="16">
        <f t="shared" si="55"/>
        <v>0</v>
      </c>
      <c r="AH631" s="13">
        <f>IF(検索!K$3=0,R631,S631)</f>
        <v>0</v>
      </c>
      <c r="AI631" s="13">
        <f>IF(検索!K$5=0,Y631,Z631)</f>
        <v>0</v>
      </c>
      <c r="AJ631" s="13">
        <f>IF(検索!K$7=0,AF631,AG631)</f>
        <v>0</v>
      </c>
      <c r="AK631" s="20">
        <f>IF(IF(検索!J$5="00000",AH631,IF(検索!K$4=0,AH631+AI631,AH631*AI631)*IF(AND(検索!K$6=1,検索!J$7&lt;&gt;"00000"),AJ631,1)+IF(AND(検索!K$6=0,検索!J$7&lt;&gt;"00000"),AJ631,0))&gt;0,MAX($AK$2:AK630)+1,0)</f>
        <v>0</v>
      </c>
    </row>
    <row r="632" spans="1:37" ht="12.6" customHeight="1" x14ac:dyDescent="0.15">
      <c r="A632" s="9">
        <v>6512</v>
      </c>
      <c r="B632" s="2" t="s">
        <v>1760</v>
      </c>
      <c r="C632" s="2" t="s">
        <v>1761</v>
      </c>
      <c r="D632" s="2" t="s">
        <v>668</v>
      </c>
      <c r="E632" s="10" t="s">
        <v>110</v>
      </c>
      <c r="F632" s="11" t="s">
        <v>1762</v>
      </c>
      <c r="G632" s="2">
        <v>631</v>
      </c>
      <c r="H632" s="153">
        <f t="shared" si="51"/>
        <v>100000</v>
      </c>
      <c r="J632" s="158">
        <f>IFERROR(INDEX(単価!D$3:G$16,MATCH(D632,単価!B$3:B$16,0),1+((I632&gt;29)+(I632&gt;59)+(I632&gt;89))*INDEX(単価!A:A,MATCH(D632,単価!B:B,0))),0)</f>
        <v>100000</v>
      </c>
      <c r="K632" s="153" t="str">
        <f>IFERROR(INDEX(単価!C:C,MATCH(D632,単価!B:B,0))&amp;IF(INDEX(単価!A:A,MATCH(D632,単価!B:B,0))=1,"（"&amp;INDEX(単価!D$2:G$2,1,1+(I632&gt;29)+(I632&gt;59)+(I632&gt;89))&amp;"）",""),D632)</f>
        <v>就労継続支援（Ａ型）</v>
      </c>
      <c r="L632" s="2">
        <f t="shared" ca="1" si="52"/>
        <v>6411</v>
      </c>
      <c r="M632" s="14">
        <f>IF(OR(ISERROR(FIND(DBCS(検索!C$3),DBCS(B632))),検索!C$3=""),0,1)</f>
        <v>0</v>
      </c>
      <c r="N632" s="15">
        <f>IF(OR(ISERROR(FIND(DBCS(検索!D$3),DBCS(C632))),検索!D$3=""),0,1)</f>
        <v>0</v>
      </c>
      <c r="O632" s="15">
        <f>IF(OR(ISERROR(FIND(検索!E$3,D632)),検索!E$3=""),0,1)</f>
        <v>0</v>
      </c>
      <c r="P632" s="13">
        <f>IF(OR(ISERROR(FIND(検索!F$3,E632)),検索!F$3=""),0,1)</f>
        <v>0</v>
      </c>
      <c r="Q632" s="13">
        <f>IF(OR(ISERROR(FIND(検索!G$3,F632)),検索!G$3=""),0,1)</f>
        <v>0</v>
      </c>
      <c r="R632" s="13">
        <f>IF(OR(検索!J$3="00000",M632&amp;N632&amp;O632&amp;P632&amp;Q632&lt;&gt;検索!J$3),0,1)</f>
        <v>0</v>
      </c>
      <c r="S632" s="13">
        <f t="shared" si="53"/>
        <v>0</v>
      </c>
      <c r="T632" s="14">
        <f>IF(OR(ISERROR(FIND(DBCS(検索!C$5),DBCS(B632))),検索!C$5=""),0,1)</f>
        <v>0</v>
      </c>
      <c r="U632" s="15">
        <f>IF(OR(ISERROR(FIND(DBCS(検索!D$5),DBCS(C632))),検索!D$5=""),0,1)</f>
        <v>0</v>
      </c>
      <c r="V632" s="15">
        <f>IF(OR(ISERROR(FIND(検索!E$5,D632)),検索!E$5=""),0,1)</f>
        <v>0</v>
      </c>
      <c r="W632" s="15">
        <f>IF(OR(ISERROR(FIND(検索!F$5,E632)),検索!F$5=""),0,1)</f>
        <v>0</v>
      </c>
      <c r="X632" s="15">
        <f>IF(OR(ISERROR(FIND(検索!G$5,F632)),検索!G$5=""),0,1)</f>
        <v>0</v>
      </c>
      <c r="Y632" s="13">
        <f>IF(OR(検索!J$5="00000",T632&amp;U632&amp;V632&amp;W632&amp;X632&lt;&gt;検索!J$5),0,1)</f>
        <v>0</v>
      </c>
      <c r="Z632" s="16">
        <f t="shared" si="54"/>
        <v>0</v>
      </c>
      <c r="AA632" s="13">
        <f>IF(OR(ISERROR(FIND(DBCS(検索!C$7),DBCS(B632))),検索!C$7=""),0,1)</f>
        <v>0</v>
      </c>
      <c r="AB632" s="13">
        <f>IF(OR(ISERROR(FIND(DBCS(検索!D$7),DBCS(C632))),検索!D$7=""),0,1)</f>
        <v>0</v>
      </c>
      <c r="AC632" s="13">
        <f>IF(OR(ISERROR(FIND(検索!E$7,D632)),検索!E$7=""),0,1)</f>
        <v>0</v>
      </c>
      <c r="AD632" s="13">
        <f>IF(OR(ISERROR(FIND(検索!F$7,E632)),検索!F$7=""),0,1)</f>
        <v>0</v>
      </c>
      <c r="AE632" s="13">
        <f>IF(OR(ISERROR(FIND(検索!G$7,F632)),検索!G$7=""),0,1)</f>
        <v>0</v>
      </c>
      <c r="AF632" s="15">
        <f>IF(OR(検索!J$7="00000",AA632&amp;AB632&amp;AC632&amp;AD632&amp;AE632&lt;&gt;検索!J$7),0,1)</f>
        <v>0</v>
      </c>
      <c r="AG632" s="16">
        <f t="shared" si="55"/>
        <v>0</v>
      </c>
      <c r="AH632" s="13">
        <f>IF(検索!K$3=0,R632,S632)</f>
        <v>0</v>
      </c>
      <c r="AI632" s="13">
        <f>IF(検索!K$5=0,Y632,Z632)</f>
        <v>0</v>
      </c>
      <c r="AJ632" s="13">
        <f>IF(検索!K$7=0,AF632,AG632)</f>
        <v>0</v>
      </c>
      <c r="AK632" s="20">
        <f>IF(IF(検索!J$5="00000",AH632,IF(検索!K$4=0,AH632+AI632,AH632*AI632)*IF(AND(検索!K$6=1,検索!J$7&lt;&gt;"00000"),AJ632,1)+IF(AND(検索!K$6=0,検索!J$7&lt;&gt;"00000"),AJ632,0))&gt;0,MAX($AK$2:AK631)+1,0)</f>
        <v>0</v>
      </c>
    </row>
    <row r="633" spans="1:37" ht="12.6" customHeight="1" x14ac:dyDescent="0.15">
      <c r="A633" s="9">
        <v>6528</v>
      </c>
      <c r="B633" s="2" t="s">
        <v>1723</v>
      </c>
      <c r="C633" s="2" t="s">
        <v>1724</v>
      </c>
      <c r="D633" s="2" t="s">
        <v>668</v>
      </c>
      <c r="E633" s="10" t="s">
        <v>655</v>
      </c>
      <c r="F633" s="11" t="s">
        <v>1725</v>
      </c>
      <c r="G633" s="2">
        <v>632</v>
      </c>
      <c r="H633" s="153">
        <f t="shared" si="51"/>
        <v>200000</v>
      </c>
      <c r="J633" s="158">
        <f>IFERROR(INDEX(単価!D$3:G$16,MATCH(D633,単価!B$3:B$16,0),1+((I633&gt;29)+(I633&gt;59)+(I633&gt;89))*INDEX(単価!A:A,MATCH(D633,単価!B:B,0))),0)</f>
        <v>100000</v>
      </c>
      <c r="K633" s="153" t="str">
        <f>IFERROR(INDEX(単価!C:C,MATCH(D633,単価!B:B,0))&amp;IF(INDEX(単価!A:A,MATCH(D633,単価!B:B,0))=1,"（"&amp;INDEX(単価!D$2:G$2,1,1+(I633&gt;29)+(I633&gt;59)+(I633&gt;89))&amp;"）",""),D633)</f>
        <v>就労継続支援（Ａ型）</v>
      </c>
      <c r="L633" s="2">
        <f t="shared" ca="1" si="52"/>
        <v>6421</v>
      </c>
      <c r="M633" s="14">
        <f>IF(OR(ISERROR(FIND(DBCS(検索!C$3),DBCS(B633))),検索!C$3=""),0,1)</f>
        <v>0</v>
      </c>
      <c r="N633" s="15">
        <f>IF(OR(ISERROR(FIND(DBCS(検索!D$3),DBCS(C633))),検索!D$3=""),0,1)</f>
        <v>0</v>
      </c>
      <c r="O633" s="15">
        <f>IF(OR(ISERROR(FIND(検索!E$3,D633)),検索!E$3=""),0,1)</f>
        <v>0</v>
      </c>
      <c r="P633" s="13">
        <f>IF(OR(ISERROR(FIND(検索!F$3,E633)),検索!F$3=""),0,1)</f>
        <v>0</v>
      </c>
      <c r="Q633" s="13">
        <f>IF(OR(ISERROR(FIND(検索!G$3,F633)),検索!G$3=""),0,1)</f>
        <v>0</v>
      </c>
      <c r="R633" s="13">
        <f>IF(OR(検索!J$3="00000",M633&amp;N633&amp;O633&amp;P633&amp;Q633&lt;&gt;検索!J$3),0,1)</f>
        <v>0</v>
      </c>
      <c r="S633" s="13">
        <f t="shared" si="53"/>
        <v>0</v>
      </c>
      <c r="T633" s="14">
        <f>IF(OR(ISERROR(FIND(DBCS(検索!C$5),DBCS(B633))),検索!C$5=""),0,1)</f>
        <v>0</v>
      </c>
      <c r="U633" s="15">
        <f>IF(OR(ISERROR(FIND(DBCS(検索!D$5),DBCS(C633))),検索!D$5=""),0,1)</f>
        <v>0</v>
      </c>
      <c r="V633" s="15">
        <f>IF(OR(ISERROR(FIND(検索!E$5,D633)),検索!E$5=""),0,1)</f>
        <v>0</v>
      </c>
      <c r="W633" s="15">
        <f>IF(OR(ISERROR(FIND(検索!F$5,E633)),検索!F$5=""),0,1)</f>
        <v>0</v>
      </c>
      <c r="X633" s="15">
        <f>IF(OR(ISERROR(FIND(検索!G$5,F633)),検索!G$5=""),0,1)</f>
        <v>0</v>
      </c>
      <c r="Y633" s="13">
        <f>IF(OR(検索!J$5="00000",T633&amp;U633&amp;V633&amp;W633&amp;X633&lt;&gt;検索!J$5),0,1)</f>
        <v>0</v>
      </c>
      <c r="Z633" s="16">
        <f t="shared" si="54"/>
        <v>0</v>
      </c>
      <c r="AA633" s="13">
        <f>IF(OR(ISERROR(FIND(DBCS(検索!C$7),DBCS(B633))),検索!C$7=""),0,1)</f>
        <v>0</v>
      </c>
      <c r="AB633" s="13">
        <f>IF(OR(ISERROR(FIND(DBCS(検索!D$7),DBCS(C633))),検索!D$7=""),0,1)</f>
        <v>0</v>
      </c>
      <c r="AC633" s="13">
        <f>IF(OR(ISERROR(FIND(検索!E$7,D633)),検索!E$7=""),0,1)</f>
        <v>0</v>
      </c>
      <c r="AD633" s="13">
        <f>IF(OR(ISERROR(FIND(検索!F$7,E633)),検索!F$7=""),0,1)</f>
        <v>0</v>
      </c>
      <c r="AE633" s="13">
        <f>IF(OR(ISERROR(FIND(検索!G$7,F633)),検索!G$7=""),0,1)</f>
        <v>0</v>
      </c>
      <c r="AF633" s="15">
        <f>IF(OR(検索!J$7="00000",AA633&amp;AB633&amp;AC633&amp;AD633&amp;AE633&lt;&gt;検索!J$7),0,1)</f>
        <v>0</v>
      </c>
      <c r="AG633" s="16">
        <f t="shared" si="55"/>
        <v>0</v>
      </c>
      <c r="AH633" s="13">
        <f>IF(検索!K$3=0,R633,S633)</f>
        <v>0</v>
      </c>
      <c r="AI633" s="13">
        <f>IF(検索!K$5=0,Y633,Z633)</f>
        <v>0</v>
      </c>
      <c r="AJ633" s="13">
        <f>IF(検索!K$7=0,AF633,AG633)</f>
        <v>0</v>
      </c>
      <c r="AK633" s="20">
        <f>IF(IF(検索!J$5="00000",AH633,IF(検索!K$4=0,AH633+AI633,AH633*AI633)*IF(AND(検索!K$6=1,検索!J$7&lt;&gt;"00000"),AJ633,1)+IF(AND(検索!K$6=0,検索!J$7&lt;&gt;"00000"),AJ633,0))&gt;0,MAX($AK$2:AK632)+1,0)</f>
        <v>0</v>
      </c>
    </row>
    <row r="634" spans="1:37" ht="12.6" customHeight="1" x14ac:dyDescent="0.15">
      <c r="A634" s="9">
        <v>6539</v>
      </c>
      <c r="B634" s="2" t="s">
        <v>1763</v>
      </c>
      <c r="C634" s="2" t="s">
        <v>1764</v>
      </c>
      <c r="D634" s="2" t="s">
        <v>668</v>
      </c>
      <c r="E634" s="10" t="s">
        <v>76</v>
      </c>
      <c r="F634" s="11" t="s">
        <v>1765</v>
      </c>
      <c r="G634" s="2">
        <v>633</v>
      </c>
      <c r="H634" s="153">
        <f t="shared" si="51"/>
        <v>200000</v>
      </c>
      <c r="J634" s="158">
        <f>IFERROR(INDEX(単価!D$3:G$16,MATCH(D634,単価!B$3:B$16,0),1+((I634&gt;29)+(I634&gt;59)+(I634&gt;89))*INDEX(単価!A:A,MATCH(D634,単価!B:B,0))),0)</f>
        <v>100000</v>
      </c>
      <c r="K634" s="153" t="str">
        <f>IFERROR(INDEX(単価!C:C,MATCH(D634,単価!B:B,0))&amp;IF(INDEX(単価!A:A,MATCH(D634,単価!B:B,0))=1,"（"&amp;INDEX(単価!D$2:G$2,1,1+(I634&gt;29)+(I634&gt;59)+(I634&gt;89))&amp;"）",""),D634)</f>
        <v>就労継続支援（Ａ型）</v>
      </c>
      <c r="L634" s="2">
        <f t="shared" ca="1" si="52"/>
        <v>6436</v>
      </c>
      <c r="M634" s="14">
        <f>IF(OR(ISERROR(FIND(DBCS(検索!C$3),DBCS(B634))),検索!C$3=""),0,1)</f>
        <v>0</v>
      </c>
      <c r="N634" s="15">
        <f>IF(OR(ISERROR(FIND(DBCS(検索!D$3),DBCS(C634))),検索!D$3=""),0,1)</f>
        <v>0</v>
      </c>
      <c r="O634" s="15">
        <f>IF(OR(ISERROR(FIND(検索!E$3,D634)),検索!E$3=""),0,1)</f>
        <v>0</v>
      </c>
      <c r="P634" s="13">
        <f>IF(OR(ISERROR(FIND(検索!F$3,E634)),検索!F$3=""),0,1)</f>
        <v>0</v>
      </c>
      <c r="Q634" s="13">
        <f>IF(OR(ISERROR(FIND(検索!G$3,F634)),検索!G$3=""),0,1)</f>
        <v>0</v>
      </c>
      <c r="R634" s="13">
        <f>IF(OR(検索!J$3="00000",M634&amp;N634&amp;O634&amp;P634&amp;Q634&lt;&gt;検索!J$3),0,1)</f>
        <v>0</v>
      </c>
      <c r="S634" s="13">
        <f t="shared" si="53"/>
        <v>0</v>
      </c>
      <c r="T634" s="14">
        <f>IF(OR(ISERROR(FIND(DBCS(検索!C$5),DBCS(B634))),検索!C$5=""),0,1)</f>
        <v>0</v>
      </c>
      <c r="U634" s="15">
        <f>IF(OR(ISERROR(FIND(DBCS(検索!D$5),DBCS(C634))),検索!D$5=""),0,1)</f>
        <v>0</v>
      </c>
      <c r="V634" s="15">
        <f>IF(OR(ISERROR(FIND(検索!E$5,D634)),検索!E$5=""),0,1)</f>
        <v>0</v>
      </c>
      <c r="W634" s="15">
        <f>IF(OR(ISERROR(FIND(検索!F$5,E634)),検索!F$5=""),0,1)</f>
        <v>0</v>
      </c>
      <c r="X634" s="15">
        <f>IF(OR(ISERROR(FIND(検索!G$5,F634)),検索!G$5=""),0,1)</f>
        <v>0</v>
      </c>
      <c r="Y634" s="13">
        <f>IF(OR(検索!J$5="00000",T634&amp;U634&amp;V634&amp;W634&amp;X634&lt;&gt;検索!J$5),0,1)</f>
        <v>0</v>
      </c>
      <c r="Z634" s="16">
        <f t="shared" si="54"/>
        <v>0</v>
      </c>
      <c r="AA634" s="13">
        <f>IF(OR(ISERROR(FIND(DBCS(検索!C$7),DBCS(B634))),検索!C$7=""),0,1)</f>
        <v>0</v>
      </c>
      <c r="AB634" s="13">
        <f>IF(OR(ISERROR(FIND(DBCS(検索!D$7),DBCS(C634))),検索!D$7=""),0,1)</f>
        <v>0</v>
      </c>
      <c r="AC634" s="13">
        <f>IF(OR(ISERROR(FIND(検索!E$7,D634)),検索!E$7=""),0,1)</f>
        <v>0</v>
      </c>
      <c r="AD634" s="13">
        <f>IF(OR(ISERROR(FIND(検索!F$7,E634)),検索!F$7=""),0,1)</f>
        <v>0</v>
      </c>
      <c r="AE634" s="13">
        <f>IF(OR(ISERROR(FIND(検索!G$7,F634)),検索!G$7=""),0,1)</f>
        <v>0</v>
      </c>
      <c r="AF634" s="15">
        <f>IF(OR(検索!J$7="00000",AA634&amp;AB634&amp;AC634&amp;AD634&amp;AE634&lt;&gt;検索!J$7),0,1)</f>
        <v>0</v>
      </c>
      <c r="AG634" s="16">
        <f t="shared" si="55"/>
        <v>0</v>
      </c>
      <c r="AH634" s="13">
        <f>IF(検索!K$3=0,R634,S634)</f>
        <v>0</v>
      </c>
      <c r="AI634" s="13">
        <f>IF(検索!K$5=0,Y634,Z634)</f>
        <v>0</v>
      </c>
      <c r="AJ634" s="13">
        <f>IF(検索!K$7=0,AF634,AG634)</f>
        <v>0</v>
      </c>
      <c r="AK634" s="20">
        <f>IF(IF(検索!J$5="00000",AH634,IF(検索!K$4=0,AH634+AI634,AH634*AI634)*IF(AND(検索!K$6=1,検索!J$7&lt;&gt;"00000"),AJ634,1)+IF(AND(検索!K$6=0,検索!J$7&lt;&gt;"00000"),AJ634,0))&gt;0,MAX($AK$2:AK633)+1,0)</f>
        <v>0</v>
      </c>
    </row>
    <row r="635" spans="1:37" ht="12.6" customHeight="1" x14ac:dyDescent="0.15">
      <c r="A635" s="9">
        <v>6549</v>
      </c>
      <c r="B635" s="2" t="s">
        <v>1668</v>
      </c>
      <c r="C635" s="2" t="s">
        <v>1766</v>
      </c>
      <c r="D635" s="2" t="s">
        <v>668</v>
      </c>
      <c r="E635" s="10" t="s">
        <v>88</v>
      </c>
      <c r="F635" s="11" t="s">
        <v>1670</v>
      </c>
      <c r="G635" s="2">
        <v>634</v>
      </c>
      <c r="H635" s="153">
        <f t="shared" si="51"/>
        <v>250000</v>
      </c>
      <c r="J635" s="158">
        <f>IFERROR(INDEX(単価!D$3:G$16,MATCH(D635,単価!B$3:B$16,0),1+((I635&gt;29)+(I635&gt;59)+(I635&gt;89))*INDEX(単価!A:A,MATCH(D635,単価!B:B,0))),0)</f>
        <v>100000</v>
      </c>
      <c r="K635" s="153" t="str">
        <f>IFERROR(INDEX(単価!C:C,MATCH(D635,単価!B:B,0))&amp;IF(INDEX(単価!A:A,MATCH(D635,単価!B:B,0))=1,"（"&amp;INDEX(単価!D$2:G$2,1,1+(I635&gt;29)+(I635&gt;59)+(I635&gt;89))&amp;"）",""),D635)</f>
        <v>就労継続支援（Ａ型）</v>
      </c>
      <c r="L635" s="2">
        <f t="shared" ca="1" si="52"/>
        <v>6444</v>
      </c>
      <c r="M635" s="14">
        <f>IF(OR(ISERROR(FIND(DBCS(検索!C$3),DBCS(B635))),検索!C$3=""),0,1)</f>
        <v>0</v>
      </c>
      <c r="N635" s="15">
        <f>IF(OR(ISERROR(FIND(DBCS(検索!D$3),DBCS(C635))),検索!D$3=""),0,1)</f>
        <v>0</v>
      </c>
      <c r="O635" s="15">
        <f>IF(OR(ISERROR(FIND(検索!E$3,D635)),検索!E$3=""),0,1)</f>
        <v>0</v>
      </c>
      <c r="P635" s="13">
        <f>IF(OR(ISERROR(FIND(検索!F$3,E635)),検索!F$3=""),0,1)</f>
        <v>0</v>
      </c>
      <c r="Q635" s="13">
        <f>IF(OR(ISERROR(FIND(検索!G$3,F635)),検索!G$3=""),0,1)</f>
        <v>0</v>
      </c>
      <c r="R635" s="13">
        <f>IF(OR(検索!J$3="00000",M635&amp;N635&amp;O635&amp;P635&amp;Q635&lt;&gt;検索!J$3),0,1)</f>
        <v>0</v>
      </c>
      <c r="S635" s="13">
        <f t="shared" si="53"/>
        <v>0</v>
      </c>
      <c r="T635" s="14">
        <f>IF(OR(ISERROR(FIND(DBCS(検索!C$5),DBCS(B635))),検索!C$5=""),0,1)</f>
        <v>0</v>
      </c>
      <c r="U635" s="15">
        <f>IF(OR(ISERROR(FIND(DBCS(検索!D$5),DBCS(C635))),検索!D$5=""),0,1)</f>
        <v>0</v>
      </c>
      <c r="V635" s="15">
        <f>IF(OR(ISERROR(FIND(検索!E$5,D635)),検索!E$5=""),0,1)</f>
        <v>0</v>
      </c>
      <c r="W635" s="15">
        <f>IF(OR(ISERROR(FIND(検索!F$5,E635)),検索!F$5=""),0,1)</f>
        <v>0</v>
      </c>
      <c r="X635" s="15">
        <f>IF(OR(ISERROR(FIND(検索!G$5,F635)),検索!G$5=""),0,1)</f>
        <v>0</v>
      </c>
      <c r="Y635" s="13">
        <f>IF(OR(検索!J$5="00000",T635&amp;U635&amp;V635&amp;W635&amp;X635&lt;&gt;検索!J$5),0,1)</f>
        <v>0</v>
      </c>
      <c r="Z635" s="16">
        <f t="shared" si="54"/>
        <v>0</v>
      </c>
      <c r="AA635" s="13">
        <f>IF(OR(ISERROR(FIND(DBCS(検索!C$7),DBCS(B635))),検索!C$7=""),0,1)</f>
        <v>0</v>
      </c>
      <c r="AB635" s="13">
        <f>IF(OR(ISERROR(FIND(DBCS(検索!D$7),DBCS(C635))),検索!D$7=""),0,1)</f>
        <v>0</v>
      </c>
      <c r="AC635" s="13">
        <f>IF(OR(ISERROR(FIND(検索!E$7,D635)),検索!E$7=""),0,1)</f>
        <v>0</v>
      </c>
      <c r="AD635" s="13">
        <f>IF(OR(ISERROR(FIND(検索!F$7,E635)),検索!F$7=""),0,1)</f>
        <v>0</v>
      </c>
      <c r="AE635" s="13">
        <f>IF(OR(ISERROR(FIND(検索!G$7,F635)),検索!G$7=""),0,1)</f>
        <v>0</v>
      </c>
      <c r="AF635" s="15">
        <f>IF(OR(検索!J$7="00000",AA635&amp;AB635&amp;AC635&amp;AD635&amp;AE635&lt;&gt;検索!J$7),0,1)</f>
        <v>0</v>
      </c>
      <c r="AG635" s="16">
        <f t="shared" si="55"/>
        <v>0</v>
      </c>
      <c r="AH635" s="13">
        <f>IF(検索!K$3=0,R635,S635)</f>
        <v>0</v>
      </c>
      <c r="AI635" s="13">
        <f>IF(検索!K$5=0,Y635,Z635)</f>
        <v>0</v>
      </c>
      <c r="AJ635" s="13">
        <f>IF(検索!K$7=0,AF635,AG635)</f>
        <v>0</v>
      </c>
      <c r="AK635" s="20">
        <f>IF(IF(検索!J$5="00000",AH635,IF(検索!K$4=0,AH635+AI635,AH635*AI635)*IF(AND(検索!K$6=1,検索!J$7&lt;&gt;"00000"),AJ635,1)+IF(AND(検索!K$6=0,検索!J$7&lt;&gt;"00000"),AJ635,0))&gt;0,MAX($AK$2:AK634)+1,0)</f>
        <v>0</v>
      </c>
    </row>
    <row r="636" spans="1:37" ht="12.6" customHeight="1" x14ac:dyDescent="0.15">
      <c r="A636" s="9">
        <v>6550</v>
      </c>
      <c r="B636" s="2" t="s">
        <v>1767</v>
      </c>
      <c r="C636" s="2" t="s">
        <v>1768</v>
      </c>
      <c r="D636" s="2" t="s">
        <v>668</v>
      </c>
      <c r="E636" s="10" t="s">
        <v>72</v>
      </c>
      <c r="F636" s="11" t="s">
        <v>1769</v>
      </c>
      <c r="G636" s="2">
        <v>635</v>
      </c>
      <c r="H636" s="153">
        <f t="shared" si="51"/>
        <v>100000</v>
      </c>
      <c r="J636" s="158">
        <f>IFERROR(INDEX(単価!D$3:G$16,MATCH(D636,単価!B$3:B$16,0),1+((I636&gt;29)+(I636&gt;59)+(I636&gt;89))*INDEX(単価!A:A,MATCH(D636,単価!B:B,0))),0)</f>
        <v>100000</v>
      </c>
      <c r="K636" s="153" t="str">
        <f>IFERROR(INDEX(単価!C:C,MATCH(D636,単価!B:B,0))&amp;IF(INDEX(単価!A:A,MATCH(D636,単価!B:B,0))=1,"（"&amp;INDEX(単価!D$2:G$2,1,1+(I636&gt;29)+(I636&gt;59)+(I636&gt;89))&amp;"）",""),D636)</f>
        <v>就労継続支援（Ａ型）</v>
      </c>
      <c r="L636" s="2">
        <f t="shared" ca="1" si="52"/>
        <v>6452</v>
      </c>
      <c r="M636" s="14">
        <f>IF(OR(ISERROR(FIND(DBCS(検索!C$3),DBCS(B636))),検索!C$3=""),0,1)</f>
        <v>0</v>
      </c>
      <c r="N636" s="15">
        <f>IF(OR(ISERROR(FIND(DBCS(検索!D$3),DBCS(C636))),検索!D$3=""),0,1)</f>
        <v>0</v>
      </c>
      <c r="O636" s="15">
        <f>IF(OR(ISERROR(FIND(検索!E$3,D636)),検索!E$3=""),0,1)</f>
        <v>0</v>
      </c>
      <c r="P636" s="13">
        <f>IF(OR(ISERROR(FIND(検索!F$3,E636)),検索!F$3=""),0,1)</f>
        <v>0</v>
      </c>
      <c r="Q636" s="13">
        <f>IF(OR(ISERROR(FIND(検索!G$3,F636)),検索!G$3=""),0,1)</f>
        <v>0</v>
      </c>
      <c r="R636" s="13">
        <f>IF(OR(検索!J$3="00000",M636&amp;N636&amp;O636&amp;P636&amp;Q636&lt;&gt;検索!J$3),0,1)</f>
        <v>0</v>
      </c>
      <c r="S636" s="13">
        <f t="shared" si="53"/>
        <v>0</v>
      </c>
      <c r="T636" s="14">
        <f>IF(OR(ISERROR(FIND(DBCS(検索!C$5),DBCS(B636))),検索!C$5=""),0,1)</f>
        <v>0</v>
      </c>
      <c r="U636" s="15">
        <f>IF(OR(ISERROR(FIND(DBCS(検索!D$5),DBCS(C636))),検索!D$5=""),0,1)</f>
        <v>0</v>
      </c>
      <c r="V636" s="15">
        <f>IF(OR(ISERROR(FIND(検索!E$5,D636)),検索!E$5=""),0,1)</f>
        <v>0</v>
      </c>
      <c r="W636" s="15">
        <f>IF(OR(ISERROR(FIND(検索!F$5,E636)),検索!F$5=""),0,1)</f>
        <v>0</v>
      </c>
      <c r="X636" s="15">
        <f>IF(OR(ISERROR(FIND(検索!G$5,F636)),検索!G$5=""),0,1)</f>
        <v>0</v>
      </c>
      <c r="Y636" s="13">
        <f>IF(OR(検索!J$5="00000",T636&amp;U636&amp;V636&amp;W636&amp;X636&lt;&gt;検索!J$5),0,1)</f>
        <v>0</v>
      </c>
      <c r="Z636" s="16">
        <f t="shared" si="54"/>
        <v>0</v>
      </c>
      <c r="AA636" s="13">
        <f>IF(OR(ISERROR(FIND(DBCS(検索!C$7),DBCS(B636))),検索!C$7=""),0,1)</f>
        <v>0</v>
      </c>
      <c r="AB636" s="13">
        <f>IF(OR(ISERROR(FIND(DBCS(検索!D$7),DBCS(C636))),検索!D$7=""),0,1)</f>
        <v>0</v>
      </c>
      <c r="AC636" s="13">
        <f>IF(OR(ISERROR(FIND(検索!E$7,D636)),検索!E$7=""),0,1)</f>
        <v>0</v>
      </c>
      <c r="AD636" s="13">
        <f>IF(OR(ISERROR(FIND(検索!F$7,E636)),検索!F$7=""),0,1)</f>
        <v>0</v>
      </c>
      <c r="AE636" s="13">
        <f>IF(OR(ISERROR(FIND(検索!G$7,F636)),検索!G$7=""),0,1)</f>
        <v>0</v>
      </c>
      <c r="AF636" s="15">
        <f>IF(OR(検索!J$7="00000",AA636&amp;AB636&amp;AC636&amp;AD636&amp;AE636&lt;&gt;検索!J$7),0,1)</f>
        <v>0</v>
      </c>
      <c r="AG636" s="16">
        <f t="shared" si="55"/>
        <v>0</v>
      </c>
      <c r="AH636" s="13">
        <f>IF(検索!K$3=0,R636,S636)</f>
        <v>0</v>
      </c>
      <c r="AI636" s="13">
        <f>IF(検索!K$5=0,Y636,Z636)</f>
        <v>0</v>
      </c>
      <c r="AJ636" s="13">
        <f>IF(検索!K$7=0,AF636,AG636)</f>
        <v>0</v>
      </c>
      <c r="AK636" s="20">
        <f>IF(IF(検索!J$5="00000",AH636,IF(検索!K$4=0,AH636+AI636,AH636*AI636)*IF(AND(検索!K$6=1,検索!J$7&lt;&gt;"00000"),AJ636,1)+IF(AND(検索!K$6=0,検索!J$7&lt;&gt;"00000"),AJ636,0))&gt;0,MAX($AK$2:AK635)+1,0)</f>
        <v>0</v>
      </c>
    </row>
    <row r="637" spans="1:37" ht="12.6" customHeight="1" x14ac:dyDescent="0.15">
      <c r="A637" s="9">
        <v>6566</v>
      </c>
      <c r="B637" s="2" t="s">
        <v>1214</v>
      </c>
      <c r="C637" s="2" t="s">
        <v>1770</v>
      </c>
      <c r="D637" s="2" t="s">
        <v>669</v>
      </c>
      <c r="E637" s="10" t="s">
        <v>630</v>
      </c>
      <c r="F637" s="11" t="s">
        <v>1771</v>
      </c>
      <c r="G637" s="2">
        <v>636</v>
      </c>
      <c r="H637" s="153">
        <f t="shared" si="51"/>
        <v>300000</v>
      </c>
      <c r="J637" s="158">
        <f>IFERROR(INDEX(単価!D$3:G$16,MATCH(D637,単価!B$3:B$16,0),1+((I637&gt;29)+(I637&gt;59)+(I637&gt;89))*INDEX(単価!A:A,MATCH(D637,単価!B:B,0))),0)</f>
        <v>100000</v>
      </c>
      <c r="K637" s="153" t="str">
        <f>IFERROR(INDEX(単価!C:C,MATCH(D637,単価!B:B,0))&amp;IF(INDEX(単価!A:A,MATCH(D637,単価!B:B,0))=1,"（"&amp;INDEX(単価!D$2:G$2,1,1+(I637&gt;29)+(I637&gt;59)+(I637&gt;89))&amp;"）",""),D637)</f>
        <v>就労継続支援（Ｂ型）</v>
      </c>
      <c r="L637" s="2">
        <f t="shared" ca="1" si="52"/>
        <v>6460</v>
      </c>
      <c r="M637" s="14">
        <f>IF(OR(ISERROR(FIND(DBCS(検索!C$3),DBCS(B637))),検索!C$3=""),0,1)</f>
        <v>0</v>
      </c>
      <c r="N637" s="15">
        <f>IF(OR(ISERROR(FIND(DBCS(検索!D$3),DBCS(C637))),検索!D$3=""),0,1)</f>
        <v>0</v>
      </c>
      <c r="O637" s="15">
        <f>IF(OR(ISERROR(FIND(検索!E$3,D637)),検索!E$3=""),0,1)</f>
        <v>0</v>
      </c>
      <c r="P637" s="13">
        <f>IF(OR(ISERROR(FIND(検索!F$3,E637)),検索!F$3=""),0,1)</f>
        <v>0</v>
      </c>
      <c r="Q637" s="13">
        <f>IF(OR(ISERROR(FIND(検索!G$3,F637)),検索!G$3=""),0,1)</f>
        <v>0</v>
      </c>
      <c r="R637" s="13">
        <f>IF(OR(検索!J$3="00000",M637&amp;N637&amp;O637&amp;P637&amp;Q637&lt;&gt;検索!J$3),0,1)</f>
        <v>0</v>
      </c>
      <c r="S637" s="13">
        <f t="shared" si="53"/>
        <v>0</v>
      </c>
      <c r="T637" s="14">
        <f>IF(OR(ISERROR(FIND(DBCS(検索!C$5),DBCS(B637))),検索!C$5=""),0,1)</f>
        <v>0</v>
      </c>
      <c r="U637" s="15">
        <f>IF(OR(ISERROR(FIND(DBCS(検索!D$5),DBCS(C637))),検索!D$5=""),0,1)</f>
        <v>0</v>
      </c>
      <c r="V637" s="15">
        <f>IF(OR(ISERROR(FIND(検索!E$5,D637)),検索!E$5=""),0,1)</f>
        <v>0</v>
      </c>
      <c r="W637" s="15">
        <f>IF(OR(ISERROR(FIND(検索!F$5,E637)),検索!F$5=""),0,1)</f>
        <v>0</v>
      </c>
      <c r="X637" s="15">
        <f>IF(OR(ISERROR(FIND(検索!G$5,F637)),検索!G$5=""),0,1)</f>
        <v>0</v>
      </c>
      <c r="Y637" s="13">
        <f>IF(OR(検索!J$5="00000",T637&amp;U637&amp;V637&amp;W637&amp;X637&lt;&gt;検索!J$5),0,1)</f>
        <v>0</v>
      </c>
      <c r="Z637" s="16">
        <f t="shared" si="54"/>
        <v>0</v>
      </c>
      <c r="AA637" s="13">
        <f>IF(OR(ISERROR(FIND(DBCS(検索!C$7),DBCS(B637))),検索!C$7=""),0,1)</f>
        <v>0</v>
      </c>
      <c r="AB637" s="13">
        <f>IF(OR(ISERROR(FIND(DBCS(検索!D$7),DBCS(C637))),検索!D$7=""),0,1)</f>
        <v>0</v>
      </c>
      <c r="AC637" s="13">
        <f>IF(OR(ISERROR(FIND(検索!E$7,D637)),検索!E$7=""),0,1)</f>
        <v>0</v>
      </c>
      <c r="AD637" s="13">
        <f>IF(OR(ISERROR(FIND(検索!F$7,E637)),検索!F$7=""),0,1)</f>
        <v>0</v>
      </c>
      <c r="AE637" s="13">
        <f>IF(OR(ISERROR(FIND(検索!G$7,F637)),検索!G$7=""),0,1)</f>
        <v>0</v>
      </c>
      <c r="AF637" s="15">
        <f>IF(OR(検索!J$7="00000",AA637&amp;AB637&amp;AC637&amp;AD637&amp;AE637&lt;&gt;検索!J$7),0,1)</f>
        <v>0</v>
      </c>
      <c r="AG637" s="16">
        <f t="shared" si="55"/>
        <v>0</v>
      </c>
      <c r="AH637" s="13">
        <f>IF(検索!K$3=0,R637,S637)</f>
        <v>0</v>
      </c>
      <c r="AI637" s="13">
        <f>IF(検索!K$5=0,Y637,Z637)</f>
        <v>0</v>
      </c>
      <c r="AJ637" s="13">
        <f>IF(検索!K$7=0,AF637,AG637)</f>
        <v>0</v>
      </c>
      <c r="AK637" s="20">
        <f>IF(IF(検索!J$5="00000",AH637,IF(検索!K$4=0,AH637+AI637,AH637*AI637)*IF(AND(検索!K$6=1,検索!J$7&lt;&gt;"00000"),AJ637,1)+IF(AND(検索!K$6=0,検索!J$7&lt;&gt;"00000"),AJ637,0))&gt;0,MAX($AK$2:AK636)+1,0)</f>
        <v>0</v>
      </c>
    </row>
    <row r="638" spans="1:37" ht="12.6" customHeight="1" x14ac:dyDescent="0.15">
      <c r="A638" s="9">
        <v>6578</v>
      </c>
      <c r="B638" s="2" t="s">
        <v>1214</v>
      </c>
      <c r="C638" s="2" t="s">
        <v>1772</v>
      </c>
      <c r="D638" s="2" t="s">
        <v>669</v>
      </c>
      <c r="E638" s="10" t="s">
        <v>406</v>
      </c>
      <c r="F638" s="11" t="s">
        <v>1773</v>
      </c>
      <c r="G638" s="2">
        <v>637</v>
      </c>
      <c r="H638" s="153">
        <f t="shared" si="51"/>
        <v>300000</v>
      </c>
      <c r="J638" s="158">
        <f>IFERROR(INDEX(単価!D$3:G$16,MATCH(D638,単価!B$3:B$16,0),1+((I638&gt;29)+(I638&gt;59)+(I638&gt;89))*INDEX(単価!A:A,MATCH(D638,単価!B:B,0))),0)</f>
        <v>100000</v>
      </c>
      <c r="K638" s="153" t="str">
        <f>IFERROR(INDEX(単価!C:C,MATCH(D638,単価!B:B,0))&amp;IF(INDEX(単価!A:A,MATCH(D638,単価!B:B,0))=1,"（"&amp;INDEX(単価!D$2:G$2,1,1+(I638&gt;29)+(I638&gt;59)+(I638&gt;89))&amp;"）",""),D638)</f>
        <v>就労継続支援（Ｂ型）</v>
      </c>
      <c r="L638" s="2">
        <f t="shared" ca="1" si="52"/>
        <v>6475</v>
      </c>
      <c r="M638" s="14">
        <f>IF(OR(ISERROR(FIND(DBCS(検索!C$3),DBCS(B638))),検索!C$3=""),0,1)</f>
        <v>0</v>
      </c>
      <c r="N638" s="15">
        <f>IF(OR(ISERROR(FIND(DBCS(検索!D$3),DBCS(C638))),検索!D$3=""),0,1)</f>
        <v>0</v>
      </c>
      <c r="O638" s="15">
        <f>IF(OR(ISERROR(FIND(検索!E$3,D638)),検索!E$3=""),0,1)</f>
        <v>0</v>
      </c>
      <c r="P638" s="13">
        <f>IF(OR(ISERROR(FIND(検索!F$3,E638)),検索!F$3=""),0,1)</f>
        <v>0</v>
      </c>
      <c r="Q638" s="13">
        <f>IF(OR(ISERROR(FIND(検索!G$3,F638)),検索!G$3=""),0,1)</f>
        <v>0</v>
      </c>
      <c r="R638" s="13">
        <f>IF(OR(検索!J$3="00000",M638&amp;N638&amp;O638&amp;P638&amp;Q638&lt;&gt;検索!J$3),0,1)</f>
        <v>0</v>
      </c>
      <c r="S638" s="13">
        <f t="shared" si="53"/>
        <v>0</v>
      </c>
      <c r="T638" s="14">
        <f>IF(OR(ISERROR(FIND(DBCS(検索!C$5),DBCS(B638))),検索!C$5=""),0,1)</f>
        <v>0</v>
      </c>
      <c r="U638" s="15">
        <f>IF(OR(ISERROR(FIND(DBCS(検索!D$5),DBCS(C638))),検索!D$5=""),0,1)</f>
        <v>0</v>
      </c>
      <c r="V638" s="15">
        <f>IF(OR(ISERROR(FIND(検索!E$5,D638)),検索!E$5=""),0,1)</f>
        <v>0</v>
      </c>
      <c r="W638" s="15">
        <f>IF(OR(ISERROR(FIND(検索!F$5,E638)),検索!F$5=""),0,1)</f>
        <v>0</v>
      </c>
      <c r="X638" s="15">
        <f>IF(OR(ISERROR(FIND(検索!G$5,F638)),検索!G$5=""),0,1)</f>
        <v>0</v>
      </c>
      <c r="Y638" s="13">
        <f>IF(OR(検索!J$5="00000",T638&amp;U638&amp;V638&amp;W638&amp;X638&lt;&gt;検索!J$5),0,1)</f>
        <v>0</v>
      </c>
      <c r="Z638" s="16">
        <f t="shared" si="54"/>
        <v>0</v>
      </c>
      <c r="AA638" s="13">
        <f>IF(OR(ISERROR(FIND(DBCS(検索!C$7),DBCS(B638))),検索!C$7=""),0,1)</f>
        <v>0</v>
      </c>
      <c r="AB638" s="13">
        <f>IF(OR(ISERROR(FIND(DBCS(検索!D$7),DBCS(C638))),検索!D$7=""),0,1)</f>
        <v>0</v>
      </c>
      <c r="AC638" s="13">
        <f>IF(OR(ISERROR(FIND(検索!E$7,D638)),検索!E$7=""),0,1)</f>
        <v>0</v>
      </c>
      <c r="AD638" s="13">
        <f>IF(OR(ISERROR(FIND(検索!F$7,E638)),検索!F$7=""),0,1)</f>
        <v>0</v>
      </c>
      <c r="AE638" s="13">
        <f>IF(OR(ISERROR(FIND(検索!G$7,F638)),検索!G$7=""),0,1)</f>
        <v>0</v>
      </c>
      <c r="AF638" s="15">
        <f>IF(OR(検索!J$7="00000",AA638&amp;AB638&amp;AC638&amp;AD638&amp;AE638&lt;&gt;検索!J$7),0,1)</f>
        <v>0</v>
      </c>
      <c r="AG638" s="16">
        <f t="shared" si="55"/>
        <v>0</v>
      </c>
      <c r="AH638" s="13">
        <f>IF(検索!K$3=0,R638,S638)</f>
        <v>0</v>
      </c>
      <c r="AI638" s="13">
        <f>IF(検索!K$5=0,Y638,Z638)</f>
        <v>0</v>
      </c>
      <c r="AJ638" s="13">
        <f>IF(検索!K$7=0,AF638,AG638)</f>
        <v>0</v>
      </c>
      <c r="AK638" s="20">
        <f>IF(IF(検索!J$5="00000",AH638,IF(検索!K$4=0,AH638+AI638,AH638*AI638)*IF(AND(検索!K$6=1,検索!J$7&lt;&gt;"00000"),AJ638,1)+IF(AND(検索!K$6=0,検索!J$7&lt;&gt;"00000"),AJ638,0))&gt;0,MAX($AK$2:AK637)+1,0)</f>
        <v>0</v>
      </c>
    </row>
    <row r="639" spans="1:37" ht="12.6" customHeight="1" x14ac:dyDescent="0.15">
      <c r="A639" s="9">
        <v>6588</v>
      </c>
      <c r="B639" s="2" t="s">
        <v>899</v>
      </c>
      <c r="C639" s="2" t="s">
        <v>1774</v>
      </c>
      <c r="D639" s="2" t="s">
        <v>669</v>
      </c>
      <c r="E639" s="10" t="s">
        <v>453</v>
      </c>
      <c r="F639" s="11" t="s">
        <v>1775</v>
      </c>
      <c r="G639" s="2">
        <v>638</v>
      </c>
      <c r="H639" s="153">
        <f t="shared" si="51"/>
        <v>150000</v>
      </c>
      <c r="J639" s="158">
        <f>IFERROR(INDEX(単価!D$3:G$16,MATCH(D639,単価!B$3:B$16,0),1+((I639&gt;29)+(I639&gt;59)+(I639&gt;89))*INDEX(単価!A:A,MATCH(D639,単価!B:B,0))),0)</f>
        <v>100000</v>
      </c>
      <c r="K639" s="153" t="str">
        <f>IFERROR(INDEX(単価!C:C,MATCH(D639,単価!B:B,0))&amp;IF(INDEX(単価!A:A,MATCH(D639,単価!B:B,0))=1,"（"&amp;INDEX(単価!D$2:G$2,1,1+(I639&gt;29)+(I639&gt;59)+(I639&gt;89))&amp;"）",""),D639)</f>
        <v>就労継続支援（Ｂ型）</v>
      </c>
      <c r="L639" s="2">
        <f t="shared" ca="1" si="52"/>
        <v>6481</v>
      </c>
      <c r="M639" s="14">
        <f>IF(OR(ISERROR(FIND(DBCS(検索!C$3),DBCS(B639))),検索!C$3=""),0,1)</f>
        <v>0</v>
      </c>
      <c r="N639" s="15">
        <f>IF(OR(ISERROR(FIND(DBCS(検索!D$3),DBCS(C639))),検索!D$3=""),0,1)</f>
        <v>0</v>
      </c>
      <c r="O639" s="15">
        <f>IF(OR(ISERROR(FIND(検索!E$3,D639)),検索!E$3=""),0,1)</f>
        <v>0</v>
      </c>
      <c r="P639" s="13">
        <f>IF(OR(ISERROR(FIND(検索!F$3,E639)),検索!F$3=""),0,1)</f>
        <v>0</v>
      </c>
      <c r="Q639" s="13">
        <f>IF(OR(ISERROR(FIND(検索!G$3,F639)),検索!G$3=""),0,1)</f>
        <v>0</v>
      </c>
      <c r="R639" s="13">
        <f>IF(OR(検索!J$3="00000",M639&amp;N639&amp;O639&amp;P639&amp;Q639&lt;&gt;検索!J$3),0,1)</f>
        <v>0</v>
      </c>
      <c r="S639" s="13">
        <f t="shared" si="53"/>
        <v>0</v>
      </c>
      <c r="T639" s="14">
        <f>IF(OR(ISERROR(FIND(DBCS(検索!C$5),DBCS(B639))),検索!C$5=""),0,1)</f>
        <v>0</v>
      </c>
      <c r="U639" s="15">
        <f>IF(OR(ISERROR(FIND(DBCS(検索!D$5),DBCS(C639))),検索!D$5=""),0,1)</f>
        <v>0</v>
      </c>
      <c r="V639" s="15">
        <f>IF(OR(ISERROR(FIND(検索!E$5,D639)),検索!E$5=""),0,1)</f>
        <v>0</v>
      </c>
      <c r="W639" s="15">
        <f>IF(OR(ISERROR(FIND(検索!F$5,E639)),検索!F$5=""),0,1)</f>
        <v>0</v>
      </c>
      <c r="X639" s="15">
        <f>IF(OR(ISERROR(FIND(検索!G$5,F639)),検索!G$5=""),0,1)</f>
        <v>0</v>
      </c>
      <c r="Y639" s="13">
        <f>IF(OR(検索!J$5="00000",T639&amp;U639&amp;V639&amp;W639&amp;X639&lt;&gt;検索!J$5),0,1)</f>
        <v>0</v>
      </c>
      <c r="Z639" s="16">
        <f t="shared" si="54"/>
        <v>0</v>
      </c>
      <c r="AA639" s="13">
        <f>IF(OR(ISERROR(FIND(DBCS(検索!C$7),DBCS(B639))),検索!C$7=""),0,1)</f>
        <v>0</v>
      </c>
      <c r="AB639" s="13">
        <f>IF(OR(ISERROR(FIND(DBCS(検索!D$7),DBCS(C639))),検索!D$7=""),0,1)</f>
        <v>0</v>
      </c>
      <c r="AC639" s="13">
        <f>IF(OR(ISERROR(FIND(検索!E$7,D639)),検索!E$7=""),0,1)</f>
        <v>0</v>
      </c>
      <c r="AD639" s="13">
        <f>IF(OR(ISERROR(FIND(検索!F$7,E639)),検索!F$7=""),0,1)</f>
        <v>0</v>
      </c>
      <c r="AE639" s="13">
        <f>IF(OR(ISERROR(FIND(検索!G$7,F639)),検索!G$7=""),0,1)</f>
        <v>0</v>
      </c>
      <c r="AF639" s="15">
        <f>IF(OR(検索!J$7="00000",AA639&amp;AB639&amp;AC639&amp;AD639&amp;AE639&lt;&gt;検索!J$7),0,1)</f>
        <v>0</v>
      </c>
      <c r="AG639" s="16">
        <f t="shared" si="55"/>
        <v>0</v>
      </c>
      <c r="AH639" s="13">
        <f>IF(検索!K$3=0,R639,S639)</f>
        <v>0</v>
      </c>
      <c r="AI639" s="13">
        <f>IF(検索!K$5=0,Y639,Z639)</f>
        <v>0</v>
      </c>
      <c r="AJ639" s="13">
        <f>IF(検索!K$7=0,AF639,AG639)</f>
        <v>0</v>
      </c>
      <c r="AK639" s="20">
        <f>IF(IF(検索!J$5="00000",AH639,IF(検索!K$4=0,AH639+AI639,AH639*AI639)*IF(AND(検索!K$6=1,検索!J$7&lt;&gt;"00000"),AJ639,1)+IF(AND(検索!K$6=0,検索!J$7&lt;&gt;"00000"),AJ639,0))&gt;0,MAX($AK$2:AK638)+1,0)</f>
        <v>0</v>
      </c>
    </row>
    <row r="640" spans="1:37" ht="12.6" customHeight="1" x14ac:dyDescent="0.15">
      <c r="A640" s="9">
        <v>6593</v>
      </c>
      <c r="B640" s="2" t="s">
        <v>1776</v>
      </c>
      <c r="C640" s="2" t="s">
        <v>1777</v>
      </c>
      <c r="D640" s="2" t="s">
        <v>669</v>
      </c>
      <c r="E640" s="10" t="s">
        <v>116</v>
      </c>
      <c r="F640" s="11" t="s">
        <v>1778</v>
      </c>
      <c r="G640" s="2">
        <v>639</v>
      </c>
      <c r="H640" s="153">
        <f t="shared" si="51"/>
        <v>100000</v>
      </c>
      <c r="J640" s="158">
        <f>IFERROR(INDEX(単価!D$3:G$16,MATCH(D640,単価!B$3:B$16,0),1+((I640&gt;29)+(I640&gt;59)+(I640&gt;89))*INDEX(単価!A:A,MATCH(D640,単価!B:B,0))),0)</f>
        <v>100000</v>
      </c>
      <c r="K640" s="153" t="str">
        <f>IFERROR(INDEX(単価!C:C,MATCH(D640,単価!B:B,0))&amp;IF(INDEX(単価!A:A,MATCH(D640,単価!B:B,0))=1,"（"&amp;INDEX(単価!D$2:G$2,1,1+(I640&gt;29)+(I640&gt;59)+(I640&gt;89))&amp;"）",""),D640)</f>
        <v>就労継続支援（Ｂ型）</v>
      </c>
      <c r="L640" s="2">
        <f t="shared" ca="1" si="52"/>
        <v>6497</v>
      </c>
      <c r="M640" s="14">
        <f>IF(OR(ISERROR(FIND(DBCS(検索!C$3),DBCS(B640))),検索!C$3=""),0,1)</f>
        <v>0</v>
      </c>
      <c r="N640" s="15">
        <f>IF(OR(ISERROR(FIND(DBCS(検索!D$3),DBCS(C640))),検索!D$3=""),0,1)</f>
        <v>0</v>
      </c>
      <c r="O640" s="15">
        <f>IF(OR(ISERROR(FIND(検索!E$3,D640)),検索!E$3=""),0,1)</f>
        <v>0</v>
      </c>
      <c r="P640" s="13">
        <f>IF(OR(ISERROR(FIND(検索!F$3,E640)),検索!F$3=""),0,1)</f>
        <v>0</v>
      </c>
      <c r="Q640" s="13">
        <f>IF(OR(ISERROR(FIND(検索!G$3,F640)),検索!G$3=""),0,1)</f>
        <v>0</v>
      </c>
      <c r="R640" s="13">
        <f>IF(OR(検索!J$3="00000",M640&amp;N640&amp;O640&amp;P640&amp;Q640&lt;&gt;検索!J$3),0,1)</f>
        <v>0</v>
      </c>
      <c r="S640" s="13">
        <f t="shared" si="53"/>
        <v>0</v>
      </c>
      <c r="T640" s="14">
        <f>IF(OR(ISERROR(FIND(DBCS(検索!C$5),DBCS(B640))),検索!C$5=""),0,1)</f>
        <v>0</v>
      </c>
      <c r="U640" s="15">
        <f>IF(OR(ISERROR(FIND(DBCS(検索!D$5),DBCS(C640))),検索!D$5=""),0,1)</f>
        <v>0</v>
      </c>
      <c r="V640" s="15">
        <f>IF(OR(ISERROR(FIND(検索!E$5,D640)),検索!E$5=""),0,1)</f>
        <v>0</v>
      </c>
      <c r="W640" s="15">
        <f>IF(OR(ISERROR(FIND(検索!F$5,E640)),検索!F$5=""),0,1)</f>
        <v>0</v>
      </c>
      <c r="X640" s="15">
        <f>IF(OR(ISERROR(FIND(検索!G$5,F640)),検索!G$5=""),0,1)</f>
        <v>0</v>
      </c>
      <c r="Y640" s="13">
        <f>IF(OR(検索!J$5="00000",T640&amp;U640&amp;V640&amp;W640&amp;X640&lt;&gt;検索!J$5),0,1)</f>
        <v>0</v>
      </c>
      <c r="Z640" s="16">
        <f t="shared" si="54"/>
        <v>0</v>
      </c>
      <c r="AA640" s="13">
        <f>IF(OR(ISERROR(FIND(DBCS(検索!C$7),DBCS(B640))),検索!C$7=""),0,1)</f>
        <v>0</v>
      </c>
      <c r="AB640" s="13">
        <f>IF(OR(ISERROR(FIND(DBCS(検索!D$7),DBCS(C640))),検索!D$7=""),0,1)</f>
        <v>0</v>
      </c>
      <c r="AC640" s="13">
        <f>IF(OR(ISERROR(FIND(検索!E$7,D640)),検索!E$7=""),0,1)</f>
        <v>0</v>
      </c>
      <c r="AD640" s="13">
        <f>IF(OR(ISERROR(FIND(検索!F$7,E640)),検索!F$7=""),0,1)</f>
        <v>0</v>
      </c>
      <c r="AE640" s="13">
        <f>IF(OR(ISERROR(FIND(検索!G$7,F640)),検索!G$7=""),0,1)</f>
        <v>0</v>
      </c>
      <c r="AF640" s="15">
        <f>IF(OR(検索!J$7="00000",AA640&amp;AB640&amp;AC640&amp;AD640&amp;AE640&lt;&gt;検索!J$7),0,1)</f>
        <v>0</v>
      </c>
      <c r="AG640" s="16">
        <f t="shared" si="55"/>
        <v>0</v>
      </c>
      <c r="AH640" s="13">
        <f>IF(検索!K$3=0,R640,S640)</f>
        <v>0</v>
      </c>
      <c r="AI640" s="13">
        <f>IF(検索!K$5=0,Y640,Z640)</f>
        <v>0</v>
      </c>
      <c r="AJ640" s="13">
        <f>IF(検索!K$7=0,AF640,AG640)</f>
        <v>0</v>
      </c>
      <c r="AK640" s="20">
        <f>IF(IF(検索!J$5="00000",AH640,IF(検索!K$4=0,AH640+AI640,AH640*AI640)*IF(AND(検索!K$6=1,検索!J$7&lt;&gt;"00000"),AJ640,1)+IF(AND(検索!K$6=0,検索!J$7&lt;&gt;"00000"),AJ640,0))&gt;0,MAX($AK$2:AK639)+1,0)</f>
        <v>0</v>
      </c>
    </row>
    <row r="641" spans="1:37" ht="12.6" customHeight="1" x14ac:dyDescent="0.15">
      <c r="A641" s="9">
        <v>6600</v>
      </c>
      <c r="B641" s="2" t="s">
        <v>1779</v>
      </c>
      <c r="C641" s="2" t="s">
        <v>1780</v>
      </c>
      <c r="D641" s="2" t="s">
        <v>669</v>
      </c>
      <c r="E641" s="10" t="s">
        <v>85</v>
      </c>
      <c r="F641" s="11" t="s">
        <v>1781</v>
      </c>
      <c r="G641" s="2">
        <v>640</v>
      </c>
      <c r="H641" s="153">
        <f t="shared" si="51"/>
        <v>100000</v>
      </c>
      <c r="J641" s="158">
        <f>IFERROR(INDEX(単価!D$3:G$16,MATCH(D641,単価!B$3:B$16,0),1+((I641&gt;29)+(I641&gt;59)+(I641&gt;89))*INDEX(単価!A:A,MATCH(D641,単価!B:B,0))),0)</f>
        <v>100000</v>
      </c>
      <c r="K641" s="153" t="str">
        <f>IFERROR(INDEX(単価!C:C,MATCH(D641,単価!B:B,0))&amp;IF(INDEX(単価!A:A,MATCH(D641,単価!B:B,0))=1,"（"&amp;INDEX(単価!D$2:G$2,1,1+(I641&gt;29)+(I641&gt;59)+(I641&gt;89))&amp;"）",""),D641)</f>
        <v>就労継続支援（Ｂ型）</v>
      </c>
      <c r="L641" s="2">
        <f t="shared" ca="1" si="52"/>
        <v>6503</v>
      </c>
      <c r="M641" s="14">
        <f>IF(OR(ISERROR(FIND(DBCS(検索!C$3),DBCS(B641))),検索!C$3=""),0,1)</f>
        <v>0</v>
      </c>
      <c r="N641" s="15">
        <f>IF(OR(ISERROR(FIND(DBCS(検索!D$3),DBCS(C641))),検索!D$3=""),0,1)</f>
        <v>0</v>
      </c>
      <c r="O641" s="15">
        <f>IF(OR(ISERROR(FIND(検索!E$3,D641)),検索!E$3=""),0,1)</f>
        <v>0</v>
      </c>
      <c r="P641" s="13">
        <f>IF(OR(ISERROR(FIND(検索!F$3,E641)),検索!F$3=""),0,1)</f>
        <v>0</v>
      </c>
      <c r="Q641" s="13">
        <f>IF(OR(ISERROR(FIND(検索!G$3,F641)),検索!G$3=""),0,1)</f>
        <v>0</v>
      </c>
      <c r="R641" s="13">
        <f>IF(OR(検索!J$3="00000",M641&amp;N641&amp;O641&amp;P641&amp;Q641&lt;&gt;検索!J$3),0,1)</f>
        <v>0</v>
      </c>
      <c r="S641" s="13">
        <f t="shared" si="53"/>
        <v>0</v>
      </c>
      <c r="T641" s="14">
        <f>IF(OR(ISERROR(FIND(DBCS(検索!C$5),DBCS(B641))),検索!C$5=""),0,1)</f>
        <v>0</v>
      </c>
      <c r="U641" s="15">
        <f>IF(OR(ISERROR(FIND(DBCS(検索!D$5),DBCS(C641))),検索!D$5=""),0,1)</f>
        <v>0</v>
      </c>
      <c r="V641" s="15">
        <f>IF(OR(ISERROR(FIND(検索!E$5,D641)),検索!E$5=""),0,1)</f>
        <v>0</v>
      </c>
      <c r="W641" s="15">
        <f>IF(OR(ISERROR(FIND(検索!F$5,E641)),検索!F$5=""),0,1)</f>
        <v>0</v>
      </c>
      <c r="X641" s="15">
        <f>IF(OR(ISERROR(FIND(検索!G$5,F641)),検索!G$5=""),0,1)</f>
        <v>0</v>
      </c>
      <c r="Y641" s="13">
        <f>IF(OR(検索!J$5="00000",T641&amp;U641&amp;V641&amp;W641&amp;X641&lt;&gt;検索!J$5),0,1)</f>
        <v>0</v>
      </c>
      <c r="Z641" s="16">
        <f t="shared" si="54"/>
        <v>0</v>
      </c>
      <c r="AA641" s="13">
        <f>IF(OR(ISERROR(FIND(DBCS(検索!C$7),DBCS(B641))),検索!C$7=""),0,1)</f>
        <v>0</v>
      </c>
      <c r="AB641" s="13">
        <f>IF(OR(ISERROR(FIND(DBCS(検索!D$7),DBCS(C641))),検索!D$7=""),0,1)</f>
        <v>0</v>
      </c>
      <c r="AC641" s="13">
        <f>IF(OR(ISERROR(FIND(検索!E$7,D641)),検索!E$7=""),0,1)</f>
        <v>0</v>
      </c>
      <c r="AD641" s="13">
        <f>IF(OR(ISERROR(FIND(検索!F$7,E641)),検索!F$7=""),0,1)</f>
        <v>0</v>
      </c>
      <c r="AE641" s="13">
        <f>IF(OR(ISERROR(FIND(検索!G$7,F641)),検索!G$7=""),0,1)</f>
        <v>0</v>
      </c>
      <c r="AF641" s="15">
        <f>IF(OR(検索!J$7="00000",AA641&amp;AB641&amp;AC641&amp;AD641&amp;AE641&lt;&gt;検索!J$7),0,1)</f>
        <v>0</v>
      </c>
      <c r="AG641" s="16">
        <f t="shared" si="55"/>
        <v>0</v>
      </c>
      <c r="AH641" s="13">
        <f>IF(検索!K$3=0,R641,S641)</f>
        <v>0</v>
      </c>
      <c r="AI641" s="13">
        <f>IF(検索!K$5=0,Y641,Z641)</f>
        <v>0</v>
      </c>
      <c r="AJ641" s="13">
        <f>IF(検索!K$7=0,AF641,AG641)</f>
        <v>0</v>
      </c>
      <c r="AK641" s="20">
        <f>IF(IF(検索!J$5="00000",AH641,IF(検索!K$4=0,AH641+AI641,AH641*AI641)*IF(AND(検索!K$6=1,検索!J$7&lt;&gt;"00000"),AJ641,1)+IF(AND(検索!K$6=0,検索!J$7&lt;&gt;"00000"),AJ641,0))&gt;0,MAX($AK$2:AK640)+1,0)</f>
        <v>0</v>
      </c>
    </row>
    <row r="642" spans="1:37" ht="12.6" customHeight="1" x14ac:dyDescent="0.15">
      <c r="A642" s="9">
        <v>6610</v>
      </c>
      <c r="B642" s="2" t="s">
        <v>1782</v>
      </c>
      <c r="C642" s="2" t="s">
        <v>1783</v>
      </c>
      <c r="D642" s="2" t="s">
        <v>669</v>
      </c>
      <c r="E642" s="10" t="s">
        <v>1286</v>
      </c>
      <c r="F642" s="11" t="s">
        <v>1784</v>
      </c>
      <c r="G642" s="2">
        <v>641</v>
      </c>
      <c r="H642" s="153">
        <f t="shared" ref="H642:H705" si="56">SUMIF(B$2:B$1177,B642,J$2:J$1177)</f>
        <v>100000</v>
      </c>
      <c r="J642" s="158">
        <f>IFERROR(INDEX(単価!D$3:G$16,MATCH(D642,単価!B$3:B$16,0),1+((I642&gt;29)+(I642&gt;59)+(I642&gt;89))*INDEX(単価!A:A,MATCH(D642,単価!B:B,0))),0)</f>
        <v>100000</v>
      </c>
      <c r="K642" s="153" t="str">
        <f>IFERROR(INDEX(単価!C:C,MATCH(D642,単価!B:B,0))&amp;IF(INDEX(単価!A:A,MATCH(D642,単価!B:B,0))=1,"（"&amp;INDEX(単価!D$2:G$2,1,1+(I642&gt;29)+(I642&gt;59)+(I642&gt;89))&amp;"）",""),D642)</f>
        <v>就労継続支援（Ｂ型）</v>
      </c>
      <c r="L642" s="2">
        <f t="shared" ca="1" si="52"/>
        <v>6518</v>
      </c>
      <c r="M642" s="14">
        <f>IF(OR(ISERROR(FIND(DBCS(検索!C$3),DBCS(B642))),検索!C$3=""),0,1)</f>
        <v>0</v>
      </c>
      <c r="N642" s="15">
        <f>IF(OR(ISERROR(FIND(DBCS(検索!D$3),DBCS(C642))),検索!D$3=""),0,1)</f>
        <v>0</v>
      </c>
      <c r="O642" s="15">
        <f>IF(OR(ISERROR(FIND(検索!E$3,D642)),検索!E$3=""),0,1)</f>
        <v>0</v>
      </c>
      <c r="P642" s="13">
        <f>IF(OR(ISERROR(FIND(検索!F$3,E642)),検索!F$3=""),0,1)</f>
        <v>0</v>
      </c>
      <c r="Q642" s="13">
        <f>IF(OR(ISERROR(FIND(検索!G$3,F642)),検索!G$3=""),0,1)</f>
        <v>0</v>
      </c>
      <c r="R642" s="13">
        <f>IF(OR(検索!J$3="00000",M642&amp;N642&amp;O642&amp;P642&amp;Q642&lt;&gt;検索!J$3),0,1)</f>
        <v>0</v>
      </c>
      <c r="S642" s="13">
        <f t="shared" si="53"/>
        <v>0</v>
      </c>
      <c r="T642" s="14">
        <f>IF(OR(ISERROR(FIND(DBCS(検索!C$5),DBCS(B642))),検索!C$5=""),0,1)</f>
        <v>0</v>
      </c>
      <c r="U642" s="15">
        <f>IF(OR(ISERROR(FIND(DBCS(検索!D$5),DBCS(C642))),検索!D$5=""),0,1)</f>
        <v>0</v>
      </c>
      <c r="V642" s="15">
        <f>IF(OR(ISERROR(FIND(検索!E$5,D642)),検索!E$5=""),0,1)</f>
        <v>0</v>
      </c>
      <c r="W642" s="15">
        <f>IF(OR(ISERROR(FIND(検索!F$5,E642)),検索!F$5=""),0,1)</f>
        <v>0</v>
      </c>
      <c r="X642" s="15">
        <f>IF(OR(ISERROR(FIND(検索!G$5,F642)),検索!G$5=""),0,1)</f>
        <v>0</v>
      </c>
      <c r="Y642" s="13">
        <f>IF(OR(検索!J$5="00000",T642&amp;U642&amp;V642&amp;W642&amp;X642&lt;&gt;検索!J$5),0,1)</f>
        <v>0</v>
      </c>
      <c r="Z642" s="16">
        <f t="shared" si="54"/>
        <v>0</v>
      </c>
      <c r="AA642" s="13">
        <f>IF(OR(ISERROR(FIND(DBCS(検索!C$7),DBCS(B642))),検索!C$7=""),0,1)</f>
        <v>0</v>
      </c>
      <c r="AB642" s="13">
        <f>IF(OR(ISERROR(FIND(DBCS(検索!D$7),DBCS(C642))),検索!D$7=""),0,1)</f>
        <v>0</v>
      </c>
      <c r="AC642" s="13">
        <f>IF(OR(ISERROR(FIND(検索!E$7,D642)),検索!E$7=""),0,1)</f>
        <v>0</v>
      </c>
      <c r="AD642" s="13">
        <f>IF(OR(ISERROR(FIND(検索!F$7,E642)),検索!F$7=""),0,1)</f>
        <v>0</v>
      </c>
      <c r="AE642" s="13">
        <f>IF(OR(ISERROR(FIND(検索!G$7,F642)),検索!G$7=""),0,1)</f>
        <v>0</v>
      </c>
      <c r="AF642" s="15">
        <f>IF(OR(検索!J$7="00000",AA642&amp;AB642&amp;AC642&amp;AD642&amp;AE642&lt;&gt;検索!J$7),0,1)</f>
        <v>0</v>
      </c>
      <c r="AG642" s="16">
        <f t="shared" si="55"/>
        <v>0</v>
      </c>
      <c r="AH642" s="13">
        <f>IF(検索!K$3=0,R642,S642)</f>
        <v>0</v>
      </c>
      <c r="AI642" s="13">
        <f>IF(検索!K$5=0,Y642,Z642)</f>
        <v>0</v>
      </c>
      <c r="AJ642" s="13">
        <f>IF(検索!K$7=0,AF642,AG642)</f>
        <v>0</v>
      </c>
      <c r="AK642" s="20">
        <f>IF(IF(検索!J$5="00000",AH642,IF(検索!K$4=0,AH642+AI642,AH642*AI642)*IF(AND(検索!K$6=1,検索!J$7&lt;&gt;"00000"),AJ642,1)+IF(AND(検索!K$6=0,検索!J$7&lt;&gt;"00000"),AJ642,0))&gt;0,MAX($AK$2:AK641)+1,0)</f>
        <v>0</v>
      </c>
    </row>
    <row r="643" spans="1:37" ht="12.6" customHeight="1" x14ac:dyDescent="0.15">
      <c r="A643" s="9">
        <v>6623</v>
      </c>
      <c r="B643" s="2" t="s">
        <v>1785</v>
      </c>
      <c r="C643" s="2" t="s">
        <v>1786</v>
      </c>
      <c r="D643" s="2" t="s">
        <v>669</v>
      </c>
      <c r="E643" s="10" t="s">
        <v>50</v>
      </c>
      <c r="F643" s="11" t="s">
        <v>1787</v>
      </c>
      <c r="G643" s="2">
        <v>642</v>
      </c>
      <c r="H643" s="153">
        <f t="shared" si="56"/>
        <v>200000</v>
      </c>
      <c r="J643" s="158">
        <f>IFERROR(INDEX(単価!D$3:G$16,MATCH(D643,単価!B$3:B$16,0),1+((I643&gt;29)+(I643&gt;59)+(I643&gt;89))*INDEX(単価!A:A,MATCH(D643,単価!B:B,0))),0)</f>
        <v>100000</v>
      </c>
      <c r="K643" s="153" t="str">
        <f>IFERROR(INDEX(単価!C:C,MATCH(D643,単価!B:B,0))&amp;IF(INDEX(単価!A:A,MATCH(D643,単価!B:B,0))=1,"（"&amp;INDEX(単価!D$2:G$2,1,1+(I643&gt;29)+(I643&gt;59)+(I643&gt;89))&amp;"）",""),D643)</f>
        <v>就労継続支援（Ｂ型）</v>
      </c>
      <c r="L643" s="2">
        <f t="shared" ref="L643:L706" ca="1" si="57">(G643+10)*10+INT(RAND()*10)</f>
        <v>6520</v>
      </c>
      <c r="M643" s="14">
        <f>IF(OR(ISERROR(FIND(DBCS(検索!C$3),DBCS(B643))),検索!C$3=""),0,1)</f>
        <v>0</v>
      </c>
      <c r="N643" s="15">
        <f>IF(OR(ISERROR(FIND(DBCS(検索!D$3),DBCS(C643))),検索!D$3=""),0,1)</f>
        <v>0</v>
      </c>
      <c r="O643" s="15">
        <f>IF(OR(ISERROR(FIND(検索!E$3,D643)),検索!E$3=""),0,1)</f>
        <v>0</v>
      </c>
      <c r="P643" s="13">
        <f>IF(OR(ISERROR(FIND(検索!F$3,E643)),検索!F$3=""),0,1)</f>
        <v>0</v>
      </c>
      <c r="Q643" s="13">
        <f>IF(OR(ISERROR(FIND(検索!G$3,F643)),検索!G$3=""),0,1)</f>
        <v>0</v>
      </c>
      <c r="R643" s="13">
        <f>IF(OR(検索!J$3="00000",M643&amp;N643&amp;O643&amp;P643&amp;Q643&lt;&gt;検索!J$3),0,1)</f>
        <v>0</v>
      </c>
      <c r="S643" s="13">
        <f t="shared" si="53"/>
        <v>0</v>
      </c>
      <c r="T643" s="14">
        <f>IF(OR(ISERROR(FIND(DBCS(検索!C$5),DBCS(B643))),検索!C$5=""),0,1)</f>
        <v>0</v>
      </c>
      <c r="U643" s="15">
        <f>IF(OR(ISERROR(FIND(DBCS(検索!D$5),DBCS(C643))),検索!D$5=""),0,1)</f>
        <v>0</v>
      </c>
      <c r="V643" s="15">
        <f>IF(OR(ISERROR(FIND(検索!E$5,D643)),検索!E$5=""),0,1)</f>
        <v>0</v>
      </c>
      <c r="W643" s="15">
        <f>IF(OR(ISERROR(FIND(検索!F$5,E643)),検索!F$5=""),0,1)</f>
        <v>0</v>
      </c>
      <c r="X643" s="15">
        <f>IF(OR(ISERROR(FIND(検索!G$5,F643)),検索!G$5=""),0,1)</f>
        <v>0</v>
      </c>
      <c r="Y643" s="13">
        <f>IF(OR(検索!J$5="00000",T643&amp;U643&amp;V643&amp;W643&amp;X643&lt;&gt;検索!J$5),0,1)</f>
        <v>0</v>
      </c>
      <c r="Z643" s="16">
        <f t="shared" si="54"/>
        <v>0</v>
      </c>
      <c r="AA643" s="13">
        <f>IF(OR(ISERROR(FIND(DBCS(検索!C$7),DBCS(B643))),検索!C$7=""),0,1)</f>
        <v>0</v>
      </c>
      <c r="AB643" s="13">
        <f>IF(OR(ISERROR(FIND(DBCS(検索!D$7),DBCS(C643))),検索!D$7=""),0,1)</f>
        <v>0</v>
      </c>
      <c r="AC643" s="13">
        <f>IF(OR(ISERROR(FIND(検索!E$7,D643)),検索!E$7=""),0,1)</f>
        <v>0</v>
      </c>
      <c r="AD643" s="13">
        <f>IF(OR(ISERROR(FIND(検索!F$7,E643)),検索!F$7=""),0,1)</f>
        <v>0</v>
      </c>
      <c r="AE643" s="13">
        <f>IF(OR(ISERROR(FIND(検索!G$7,F643)),検索!G$7=""),0,1)</f>
        <v>0</v>
      </c>
      <c r="AF643" s="15">
        <f>IF(OR(検索!J$7="00000",AA643&amp;AB643&amp;AC643&amp;AD643&amp;AE643&lt;&gt;検索!J$7),0,1)</f>
        <v>0</v>
      </c>
      <c r="AG643" s="16">
        <f t="shared" si="55"/>
        <v>0</v>
      </c>
      <c r="AH643" s="13">
        <f>IF(検索!K$3=0,R643,S643)</f>
        <v>0</v>
      </c>
      <c r="AI643" s="13">
        <f>IF(検索!K$5=0,Y643,Z643)</f>
        <v>0</v>
      </c>
      <c r="AJ643" s="13">
        <f>IF(検索!K$7=0,AF643,AG643)</f>
        <v>0</v>
      </c>
      <c r="AK643" s="20">
        <f>IF(IF(検索!J$5="00000",AH643,IF(検索!K$4=0,AH643+AI643,AH643*AI643)*IF(AND(検索!K$6=1,検索!J$7&lt;&gt;"00000"),AJ643,1)+IF(AND(検索!K$6=0,検索!J$7&lt;&gt;"00000"),AJ643,0))&gt;0,MAX($AK$2:AK642)+1,0)</f>
        <v>0</v>
      </c>
    </row>
    <row r="644" spans="1:37" ht="12.6" customHeight="1" x14ac:dyDescent="0.15">
      <c r="A644" s="9">
        <v>6632</v>
      </c>
      <c r="B644" s="2" t="s">
        <v>1785</v>
      </c>
      <c r="C644" s="2" t="s">
        <v>1788</v>
      </c>
      <c r="D644" s="2" t="s">
        <v>669</v>
      </c>
      <c r="E644" s="10" t="s">
        <v>85</v>
      </c>
      <c r="F644" s="11" t="s">
        <v>1789</v>
      </c>
      <c r="G644" s="2">
        <v>643</v>
      </c>
      <c r="H644" s="153">
        <f t="shared" si="56"/>
        <v>200000</v>
      </c>
      <c r="J644" s="158">
        <f>IFERROR(INDEX(単価!D$3:G$16,MATCH(D644,単価!B$3:B$16,0),1+((I644&gt;29)+(I644&gt;59)+(I644&gt;89))*INDEX(単価!A:A,MATCH(D644,単価!B:B,0))),0)</f>
        <v>100000</v>
      </c>
      <c r="K644" s="153" t="str">
        <f>IFERROR(INDEX(単価!C:C,MATCH(D644,単価!B:B,0))&amp;IF(INDEX(単価!A:A,MATCH(D644,単価!B:B,0))=1,"（"&amp;INDEX(単価!D$2:G$2,1,1+(I644&gt;29)+(I644&gt;59)+(I644&gt;89))&amp;"）",""),D644)</f>
        <v>就労継続支援（Ｂ型）</v>
      </c>
      <c r="L644" s="2">
        <f t="shared" ca="1" si="57"/>
        <v>6532</v>
      </c>
      <c r="M644" s="14">
        <f>IF(OR(ISERROR(FIND(DBCS(検索!C$3),DBCS(B644))),検索!C$3=""),0,1)</f>
        <v>0</v>
      </c>
      <c r="N644" s="15">
        <f>IF(OR(ISERROR(FIND(DBCS(検索!D$3),DBCS(C644))),検索!D$3=""),0,1)</f>
        <v>0</v>
      </c>
      <c r="O644" s="15">
        <f>IF(OR(ISERROR(FIND(検索!E$3,D644)),検索!E$3=""),0,1)</f>
        <v>0</v>
      </c>
      <c r="P644" s="13">
        <f>IF(OR(ISERROR(FIND(検索!F$3,E644)),検索!F$3=""),0,1)</f>
        <v>0</v>
      </c>
      <c r="Q644" s="13">
        <f>IF(OR(ISERROR(FIND(検索!G$3,F644)),検索!G$3=""),0,1)</f>
        <v>0</v>
      </c>
      <c r="R644" s="13">
        <f>IF(OR(検索!J$3="00000",M644&amp;N644&amp;O644&amp;P644&amp;Q644&lt;&gt;検索!J$3),0,1)</f>
        <v>0</v>
      </c>
      <c r="S644" s="13">
        <f t="shared" si="53"/>
        <v>0</v>
      </c>
      <c r="T644" s="14">
        <f>IF(OR(ISERROR(FIND(DBCS(検索!C$5),DBCS(B644))),検索!C$5=""),0,1)</f>
        <v>0</v>
      </c>
      <c r="U644" s="15">
        <f>IF(OR(ISERROR(FIND(DBCS(検索!D$5),DBCS(C644))),検索!D$5=""),0,1)</f>
        <v>0</v>
      </c>
      <c r="V644" s="15">
        <f>IF(OR(ISERROR(FIND(検索!E$5,D644)),検索!E$5=""),0,1)</f>
        <v>0</v>
      </c>
      <c r="W644" s="15">
        <f>IF(OR(ISERROR(FIND(検索!F$5,E644)),検索!F$5=""),0,1)</f>
        <v>0</v>
      </c>
      <c r="X644" s="15">
        <f>IF(OR(ISERROR(FIND(検索!G$5,F644)),検索!G$5=""),0,1)</f>
        <v>0</v>
      </c>
      <c r="Y644" s="13">
        <f>IF(OR(検索!J$5="00000",T644&amp;U644&amp;V644&amp;W644&amp;X644&lt;&gt;検索!J$5),0,1)</f>
        <v>0</v>
      </c>
      <c r="Z644" s="16">
        <f t="shared" si="54"/>
        <v>0</v>
      </c>
      <c r="AA644" s="13">
        <f>IF(OR(ISERROR(FIND(DBCS(検索!C$7),DBCS(B644))),検索!C$7=""),0,1)</f>
        <v>0</v>
      </c>
      <c r="AB644" s="13">
        <f>IF(OR(ISERROR(FIND(DBCS(検索!D$7),DBCS(C644))),検索!D$7=""),0,1)</f>
        <v>0</v>
      </c>
      <c r="AC644" s="13">
        <f>IF(OR(ISERROR(FIND(検索!E$7,D644)),検索!E$7=""),0,1)</f>
        <v>0</v>
      </c>
      <c r="AD644" s="13">
        <f>IF(OR(ISERROR(FIND(検索!F$7,E644)),検索!F$7=""),0,1)</f>
        <v>0</v>
      </c>
      <c r="AE644" s="13">
        <f>IF(OR(ISERROR(FIND(検索!G$7,F644)),検索!G$7=""),0,1)</f>
        <v>0</v>
      </c>
      <c r="AF644" s="15">
        <f>IF(OR(検索!J$7="00000",AA644&amp;AB644&amp;AC644&amp;AD644&amp;AE644&lt;&gt;検索!J$7),0,1)</f>
        <v>0</v>
      </c>
      <c r="AG644" s="16">
        <f t="shared" si="55"/>
        <v>0</v>
      </c>
      <c r="AH644" s="13">
        <f>IF(検索!K$3=0,R644,S644)</f>
        <v>0</v>
      </c>
      <c r="AI644" s="13">
        <f>IF(検索!K$5=0,Y644,Z644)</f>
        <v>0</v>
      </c>
      <c r="AJ644" s="13">
        <f>IF(検索!K$7=0,AF644,AG644)</f>
        <v>0</v>
      </c>
      <c r="AK644" s="20">
        <f>IF(IF(検索!J$5="00000",AH644,IF(検索!K$4=0,AH644+AI644,AH644*AI644)*IF(AND(検索!K$6=1,検索!J$7&lt;&gt;"00000"),AJ644,1)+IF(AND(検索!K$6=0,検索!J$7&lt;&gt;"00000"),AJ644,0))&gt;0,MAX($AK$2:AK643)+1,0)</f>
        <v>0</v>
      </c>
    </row>
    <row r="645" spans="1:37" ht="12.6" customHeight="1" x14ac:dyDescent="0.15">
      <c r="A645" s="9">
        <v>6641</v>
      </c>
      <c r="B645" s="2" t="s">
        <v>1338</v>
      </c>
      <c r="C645" s="2" t="s">
        <v>1790</v>
      </c>
      <c r="D645" s="2" t="s">
        <v>669</v>
      </c>
      <c r="E645" s="10" t="s">
        <v>130</v>
      </c>
      <c r="F645" s="11" t="s">
        <v>1791</v>
      </c>
      <c r="G645" s="2">
        <v>644</v>
      </c>
      <c r="H645" s="153">
        <f t="shared" si="56"/>
        <v>200000</v>
      </c>
      <c r="J645" s="158">
        <f>IFERROR(INDEX(単価!D$3:G$16,MATCH(D645,単価!B$3:B$16,0),1+((I645&gt;29)+(I645&gt;59)+(I645&gt;89))*INDEX(単価!A:A,MATCH(D645,単価!B:B,0))),0)</f>
        <v>100000</v>
      </c>
      <c r="K645" s="153" t="str">
        <f>IFERROR(INDEX(単価!C:C,MATCH(D645,単価!B:B,0))&amp;IF(INDEX(単価!A:A,MATCH(D645,単価!B:B,0))=1,"（"&amp;INDEX(単価!D$2:G$2,1,1+(I645&gt;29)+(I645&gt;59)+(I645&gt;89))&amp;"）",""),D645)</f>
        <v>就労継続支援（Ｂ型）</v>
      </c>
      <c r="L645" s="2">
        <f t="shared" ca="1" si="57"/>
        <v>6541</v>
      </c>
      <c r="M645" s="14">
        <f>IF(OR(ISERROR(FIND(DBCS(検索!C$3),DBCS(B645))),検索!C$3=""),0,1)</f>
        <v>0</v>
      </c>
      <c r="N645" s="15">
        <f>IF(OR(ISERROR(FIND(DBCS(検索!D$3),DBCS(C645))),検索!D$3=""),0,1)</f>
        <v>0</v>
      </c>
      <c r="O645" s="15">
        <f>IF(OR(ISERROR(FIND(検索!E$3,D645)),検索!E$3=""),0,1)</f>
        <v>0</v>
      </c>
      <c r="P645" s="13">
        <f>IF(OR(ISERROR(FIND(検索!F$3,E645)),検索!F$3=""),0,1)</f>
        <v>0</v>
      </c>
      <c r="Q645" s="13">
        <f>IF(OR(ISERROR(FIND(検索!G$3,F645)),検索!G$3=""),0,1)</f>
        <v>0</v>
      </c>
      <c r="R645" s="13">
        <f>IF(OR(検索!J$3="00000",M645&amp;N645&amp;O645&amp;P645&amp;Q645&lt;&gt;検索!J$3),0,1)</f>
        <v>0</v>
      </c>
      <c r="S645" s="13">
        <f t="shared" si="53"/>
        <v>0</v>
      </c>
      <c r="T645" s="14">
        <f>IF(OR(ISERROR(FIND(DBCS(検索!C$5),DBCS(B645))),検索!C$5=""),0,1)</f>
        <v>0</v>
      </c>
      <c r="U645" s="15">
        <f>IF(OR(ISERROR(FIND(DBCS(検索!D$5),DBCS(C645))),検索!D$5=""),0,1)</f>
        <v>0</v>
      </c>
      <c r="V645" s="15">
        <f>IF(OR(ISERROR(FIND(検索!E$5,D645)),検索!E$5=""),0,1)</f>
        <v>0</v>
      </c>
      <c r="W645" s="15">
        <f>IF(OR(ISERROR(FIND(検索!F$5,E645)),検索!F$5=""),0,1)</f>
        <v>0</v>
      </c>
      <c r="X645" s="15">
        <f>IF(OR(ISERROR(FIND(検索!G$5,F645)),検索!G$5=""),0,1)</f>
        <v>0</v>
      </c>
      <c r="Y645" s="13">
        <f>IF(OR(検索!J$5="00000",T645&amp;U645&amp;V645&amp;W645&amp;X645&lt;&gt;検索!J$5),0,1)</f>
        <v>0</v>
      </c>
      <c r="Z645" s="16">
        <f t="shared" si="54"/>
        <v>0</v>
      </c>
      <c r="AA645" s="13">
        <f>IF(OR(ISERROR(FIND(DBCS(検索!C$7),DBCS(B645))),検索!C$7=""),0,1)</f>
        <v>0</v>
      </c>
      <c r="AB645" s="13">
        <f>IF(OR(ISERROR(FIND(DBCS(検索!D$7),DBCS(C645))),検索!D$7=""),0,1)</f>
        <v>0</v>
      </c>
      <c r="AC645" s="13">
        <f>IF(OR(ISERROR(FIND(検索!E$7,D645)),検索!E$7=""),0,1)</f>
        <v>0</v>
      </c>
      <c r="AD645" s="13">
        <f>IF(OR(ISERROR(FIND(検索!F$7,E645)),検索!F$7=""),0,1)</f>
        <v>0</v>
      </c>
      <c r="AE645" s="13">
        <f>IF(OR(ISERROR(FIND(検索!G$7,F645)),検索!G$7=""),0,1)</f>
        <v>0</v>
      </c>
      <c r="AF645" s="15">
        <f>IF(OR(検索!J$7="00000",AA645&amp;AB645&amp;AC645&amp;AD645&amp;AE645&lt;&gt;検索!J$7),0,1)</f>
        <v>0</v>
      </c>
      <c r="AG645" s="16">
        <f t="shared" si="55"/>
        <v>0</v>
      </c>
      <c r="AH645" s="13">
        <f>IF(検索!K$3=0,R645,S645)</f>
        <v>0</v>
      </c>
      <c r="AI645" s="13">
        <f>IF(検索!K$5=0,Y645,Z645)</f>
        <v>0</v>
      </c>
      <c r="AJ645" s="13">
        <f>IF(検索!K$7=0,AF645,AG645)</f>
        <v>0</v>
      </c>
      <c r="AK645" s="20">
        <f>IF(IF(検索!J$5="00000",AH645,IF(検索!K$4=0,AH645+AI645,AH645*AI645)*IF(AND(検索!K$6=1,検索!J$7&lt;&gt;"00000"),AJ645,1)+IF(AND(検索!K$6=0,検索!J$7&lt;&gt;"00000"),AJ645,0))&gt;0,MAX($AK$2:AK644)+1,0)</f>
        <v>0</v>
      </c>
    </row>
    <row r="646" spans="1:37" ht="12.6" customHeight="1" x14ac:dyDescent="0.15">
      <c r="A646" s="9">
        <v>6650</v>
      </c>
      <c r="B646" s="2" t="s">
        <v>1736</v>
      </c>
      <c r="C646" s="2" t="s">
        <v>1737</v>
      </c>
      <c r="D646" s="2" t="s">
        <v>669</v>
      </c>
      <c r="E646" s="10" t="s">
        <v>490</v>
      </c>
      <c r="F646" s="11" t="s">
        <v>1738</v>
      </c>
      <c r="G646" s="2">
        <v>645</v>
      </c>
      <c r="H646" s="153">
        <f t="shared" si="56"/>
        <v>200000</v>
      </c>
      <c r="J646" s="158">
        <f>IFERROR(INDEX(単価!D$3:G$16,MATCH(D646,単価!B$3:B$16,0),1+((I646&gt;29)+(I646&gt;59)+(I646&gt;89))*INDEX(単価!A:A,MATCH(D646,単価!B:B,0))),0)</f>
        <v>100000</v>
      </c>
      <c r="K646" s="153" t="str">
        <f>IFERROR(INDEX(単価!C:C,MATCH(D646,単価!B:B,0))&amp;IF(INDEX(単価!A:A,MATCH(D646,単価!B:B,0))=1,"（"&amp;INDEX(単価!D$2:G$2,1,1+(I646&gt;29)+(I646&gt;59)+(I646&gt;89))&amp;"）",""),D646)</f>
        <v>就労継続支援（Ｂ型）</v>
      </c>
      <c r="L646" s="2">
        <f t="shared" ca="1" si="57"/>
        <v>6557</v>
      </c>
      <c r="M646" s="14">
        <f>IF(OR(ISERROR(FIND(DBCS(検索!C$3),DBCS(B646))),検索!C$3=""),0,1)</f>
        <v>0</v>
      </c>
      <c r="N646" s="15">
        <f>IF(OR(ISERROR(FIND(DBCS(検索!D$3),DBCS(C646))),検索!D$3=""),0,1)</f>
        <v>0</v>
      </c>
      <c r="O646" s="15">
        <f>IF(OR(ISERROR(FIND(検索!E$3,D646)),検索!E$3=""),0,1)</f>
        <v>0</v>
      </c>
      <c r="P646" s="13">
        <f>IF(OR(ISERROR(FIND(検索!F$3,E646)),検索!F$3=""),0,1)</f>
        <v>0</v>
      </c>
      <c r="Q646" s="13">
        <f>IF(OR(ISERROR(FIND(検索!G$3,F646)),検索!G$3=""),0,1)</f>
        <v>0</v>
      </c>
      <c r="R646" s="13">
        <f>IF(OR(検索!J$3="00000",M646&amp;N646&amp;O646&amp;P646&amp;Q646&lt;&gt;検索!J$3),0,1)</f>
        <v>0</v>
      </c>
      <c r="S646" s="13">
        <f t="shared" si="53"/>
        <v>0</v>
      </c>
      <c r="T646" s="14">
        <f>IF(OR(ISERROR(FIND(DBCS(検索!C$5),DBCS(B646))),検索!C$5=""),0,1)</f>
        <v>0</v>
      </c>
      <c r="U646" s="15">
        <f>IF(OR(ISERROR(FIND(DBCS(検索!D$5),DBCS(C646))),検索!D$5=""),0,1)</f>
        <v>0</v>
      </c>
      <c r="V646" s="15">
        <f>IF(OR(ISERROR(FIND(検索!E$5,D646)),検索!E$5=""),0,1)</f>
        <v>0</v>
      </c>
      <c r="W646" s="15">
        <f>IF(OR(ISERROR(FIND(検索!F$5,E646)),検索!F$5=""),0,1)</f>
        <v>0</v>
      </c>
      <c r="X646" s="15">
        <f>IF(OR(ISERROR(FIND(検索!G$5,F646)),検索!G$5=""),0,1)</f>
        <v>0</v>
      </c>
      <c r="Y646" s="13">
        <f>IF(OR(検索!J$5="00000",T646&amp;U646&amp;V646&amp;W646&amp;X646&lt;&gt;検索!J$5),0,1)</f>
        <v>0</v>
      </c>
      <c r="Z646" s="16">
        <f t="shared" si="54"/>
        <v>0</v>
      </c>
      <c r="AA646" s="13">
        <f>IF(OR(ISERROR(FIND(DBCS(検索!C$7),DBCS(B646))),検索!C$7=""),0,1)</f>
        <v>0</v>
      </c>
      <c r="AB646" s="13">
        <f>IF(OR(ISERROR(FIND(DBCS(検索!D$7),DBCS(C646))),検索!D$7=""),0,1)</f>
        <v>0</v>
      </c>
      <c r="AC646" s="13">
        <f>IF(OR(ISERROR(FIND(検索!E$7,D646)),検索!E$7=""),0,1)</f>
        <v>0</v>
      </c>
      <c r="AD646" s="13">
        <f>IF(OR(ISERROR(FIND(検索!F$7,E646)),検索!F$7=""),0,1)</f>
        <v>0</v>
      </c>
      <c r="AE646" s="13">
        <f>IF(OR(ISERROR(FIND(検索!G$7,F646)),検索!G$7=""),0,1)</f>
        <v>0</v>
      </c>
      <c r="AF646" s="15">
        <f>IF(OR(検索!J$7="00000",AA646&amp;AB646&amp;AC646&amp;AD646&amp;AE646&lt;&gt;検索!J$7),0,1)</f>
        <v>0</v>
      </c>
      <c r="AG646" s="16">
        <f t="shared" si="55"/>
        <v>0</v>
      </c>
      <c r="AH646" s="13">
        <f>IF(検索!K$3=0,R646,S646)</f>
        <v>0</v>
      </c>
      <c r="AI646" s="13">
        <f>IF(検索!K$5=0,Y646,Z646)</f>
        <v>0</v>
      </c>
      <c r="AJ646" s="13">
        <f>IF(検索!K$7=0,AF646,AG646)</f>
        <v>0</v>
      </c>
      <c r="AK646" s="20">
        <f>IF(IF(検索!J$5="00000",AH646,IF(検索!K$4=0,AH646+AI646,AH646*AI646)*IF(AND(検索!K$6=1,検索!J$7&lt;&gt;"00000"),AJ646,1)+IF(AND(検索!K$6=0,検索!J$7&lt;&gt;"00000"),AJ646,0))&gt;0,MAX($AK$2:AK645)+1,0)</f>
        <v>0</v>
      </c>
    </row>
    <row r="647" spans="1:37" ht="12.6" customHeight="1" x14ac:dyDescent="0.15">
      <c r="A647" s="9">
        <v>6669</v>
      </c>
      <c r="B647" s="2" t="s">
        <v>1792</v>
      </c>
      <c r="C647" s="2" t="s">
        <v>1793</v>
      </c>
      <c r="D647" s="2" t="s">
        <v>669</v>
      </c>
      <c r="E647" s="10" t="s">
        <v>76</v>
      </c>
      <c r="F647" s="11" t="s">
        <v>1794</v>
      </c>
      <c r="G647" s="2">
        <v>646</v>
      </c>
      <c r="H647" s="153">
        <f t="shared" si="56"/>
        <v>200000</v>
      </c>
      <c r="J647" s="158">
        <f>IFERROR(INDEX(単価!D$3:G$16,MATCH(D647,単価!B$3:B$16,0),1+((I647&gt;29)+(I647&gt;59)+(I647&gt;89))*INDEX(単価!A:A,MATCH(D647,単価!B:B,0))),0)</f>
        <v>100000</v>
      </c>
      <c r="K647" s="153" t="str">
        <f>IFERROR(INDEX(単価!C:C,MATCH(D647,単価!B:B,0))&amp;IF(INDEX(単価!A:A,MATCH(D647,単価!B:B,0))=1,"（"&amp;INDEX(単価!D$2:G$2,1,1+(I647&gt;29)+(I647&gt;59)+(I647&gt;89))&amp;"）",""),D647)</f>
        <v>就労継続支援（Ｂ型）</v>
      </c>
      <c r="L647" s="2">
        <f t="shared" ca="1" si="57"/>
        <v>6563</v>
      </c>
      <c r="M647" s="14">
        <f>IF(OR(ISERROR(FIND(DBCS(検索!C$3),DBCS(B647))),検索!C$3=""),0,1)</f>
        <v>0</v>
      </c>
      <c r="N647" s="15">
        <f>IF(OR(ISERROR(FIND(DBCS(検索!D$3),DBCS(C647))),検索!D$3=""),0,1)</f>
        <v>0</v>
      </c>
      <c r="O647" s="15">
        <f>IF(OR(ISERROR(FIND(検索!E$3,D647)),検索!E$3=""),0,1)</f>
        <v>0</v>
      </c>
      <c r="P647" s="13">
        <f>IF(OR(ISERROR(FIND(検索!F$3,E647)),検索!F$3=""),0,1)</f>
        <v>0</v>
      </c>
      <c r="Q647" s="13">
        <f>IF(OR(ISERROR(FIND(検索!G$3,F647)),検索!G$3=""),0,1)</f>
        <v>0</v>
      </c>
      <c r="R647" s="13">
        <f>IF(OR(検索!J$3="00000",M647&amp;N647&amp;O647&amp;P647&amp;Q647&lt;&gt;検索!J$3),0,1)</f>
        <v>0</v>
      </c>
      <c r="S647" s="13">
        <f t="shared" si="53"/>
        <v>0</v>
      </c>
      <c r="T647" s="14">
        <f>IF(OR(ISERROR(FIND(DBCS(検索!C$5),DBCS(B647))),検索!C$5=""),0,1)</f>
        <v>0</v>
      </c>
      <c r="U647" s="15">
        <f>IF(OR(ISERROR(FIND(DBCS(検索!D$5),DBCS(C647))),検索!D$5=""),0,1)</f>
        <v>0</v>
      </c>
      <c r="V647" s="15">
        <f>IF(OR(ISERROR(FIND(検索!E$5,D647)),検索!E$5=""),0,1)</f>
        <v>0</v>
      </c>
      <c r="W647" s="15">
        <f>IF(OR(ISERROR(FIND(検索!F$5,E647)),検索!F$5=""),0,1)</f>
        <v>0</v>
      </c>
      <c r="X647" s="15">
        <f>IF(OR(ISERROR(FIND(検索!G$5,F647)),検索!G$5=""),0,1)</f>
        <v>0</v>
      </c>
      <c r="Y647" s="13">
        <f>IF(OR(検索!J$5="00000",T647&amp;U647&amp;V647&amp;W647&amp;X647&lt;&gt;検索!J$5),0,1)</f>
        <v>0</v>
      </c>
      <c r="Z647" s="16">
        <f t="shared" si="54"/>
        <v>0</v>
      </c>
      <c r="AA647" s="13">
        <f>IF(OR(ISERROR(FIND(DBCS(検索!C$7),DBCS(B647))),検索!C$7=""),0,1)</f>
        <v>0</v>
      </c>
      <c r="AB647" s="13">
        <f>IF(OR(ISERROR(FIND(DBCS(検索!D$7),DBCS(C647))),検索!D$7=""),0,1)</f>
        <v>0</v>
      </c>
      <c r="AC647" s="13">
        <f>IF(OR(ISERROR(FIND(検索!E$7,D647)),検索!E$7=""),0,1)</f>
        <v>0</v>
      </c>
      <c r="AD647" s="13">
        <f>IF(OR(ISERROR(FIND(検索!F$7,E647)),検索!F$7=""),0,1)</f>
        <v>0</v>
      </c>
      <c r="AE647" s="13">
        <f>IF(OR(ISERROR(FIND(検索!G$7,F647)),検索!G$7=""),0,1)</f>
        <v>0</v>
      </c>
      <c r="AF647" s="15">
        <f>IF(OR(検索!J$7="00000",AA647&amp;AB647&amp;AC647&amp;AD647&amp;AE647&lt;&gt;検索!J$7),0,1)</f>
        <v>0</v>
      </c>
      <c r="AG647" s="16">
        <f t="shared" si="55"/>
        <v>0</v>
      </c>
      <c r="AH647" s="13">
        <f>IF(検索!K$3=0,R647,S647)</f>
        <v>0</v>
      </c>
      <c r="AI647" s="13">
        <f>IF(検索!K$5=0,Y647,Z647)</f>
        <v>0</v>
      </c>
      <c r="AJ647" s="13">
        <f>IF(検索!K$7=0,AF647,AG647)</f>
        <v>0</v>
      </c>
      <c r="AK647" s="20">
        <f>IF(IF(検索!J$5="00000",AH647,IF(検索!K$4=0,AH647+AI647,AH647*AI647)*IF(AND(検索!K$6=1,検索!J$7&lt;&gt;"00000"),AJ647,1)+IF(AND(検索!K$6=0,検索!J$7&lt;&gt;"00000"),AJ647,0))&gt;0,MAX($AK$2:AK646)+1,0)</f>
        <v>0</v>
      </c>
    </row>
    <row r="648" spans="1:37" ht="12.6" customHeight="1" x14ac:dyDescent="0.15">
      <c r="A648" s="9">
        <v>6676</v>
      </c>
      <c r="B648" s="2" t="s">
        <v>1287</v>
      </c>
      <c r="C648" s="2" t="s">
        <v>1795</v>
      </c>
      <c r="D648" s="2" t="s">
        <v>669</v>
      </c>
      <c r="E648" s="10" t="s">
        <v>108</v>
      </c>
      <c r="F648" s="11" t="s">
        <v>1796</v>
      </c>
      <c r="G648" s="2">
        <v>647</v>
      </c>
      <c r="H648" s="153">
        <f t="shared" si="56"/>
        <v>150000</v>
      </c>
      <c r="J648" s="158">
        <f>IFERROR(INDEX(単価!D$3:G$16,MATCH(D648,単価!B$3:B$16,0),1+((I648&gt;29)+(I648&gt;59)+(I648&gt;89))*INDEX(単価!A:A,MATCH(D648,単価!B:B,0))),0)</f>
        <v>100000</v>
      </c>
      <c r="K648" s="153" t="str">
        <f>IFERROR(INDEX(単価!C:C,MATCH(D648,単価!B:B,0))&amp;IF(INDEX(単価!A:A,MATCH(D648,単価!B:B,0))=1,"（"&amp;INDEX(単価!D$2:G$2,1,1+(I648&gt;29)+(I648&gt;59)+(I648&gt;89))&amp;"）",""),D648)</f>
        <v>就労継続支援（Ｂ型）</v>
      </c>
      <c r="L648" s="2">
        <f t="shared" ca="1" si="57"/>
        <v>6577</v>
      </c>
      <c r="M648" s="14">
        <f>IF(OR(ISERROR(FIND(DBCS(検索!C$3),DBCS(B648))),検索!C$3=""),0,1)</f>
        <v>0</v>
      </c>
      <c r="N648" s="15">
        <f>IF(OR(ISERROR(FIND(DBCS(検索!D$3),DBCS(C648))),検索!D$3=""),0,1)</f>
        <v>0</v>
      </c>
      <c r="O648" s="15">
        <f>IF(OR(ISERROR(FIND(検索!E$3,D648)),検索!E$3=""),0,1)</f>
        <v>0</v>
      </c>
      <c r="P648" s="13">
        <f>IF(OR(ISERROR(FIND(検索!F$3,E648)),検索!F$3=""),0,1)</f>
        <v>0</v>
      </c>
      <c r="Q648" s="13">
        <f>IF(OR(ISERROR(FIND(検索!G$3,F648)),検索!G$3=""),0,1)</f>
        <v>0</v>
      </c>
      <c r="R648" s="13">
        <f>IF(OR(検索!J$3="00000",M648&amp;N648&amp;O648&amp;P648&amp;Q648&lt;&gt;検索!J$3),0,1)</f>
        <v>0</v>
      </c>
      <c r="S648" s="13">
        <f t="shared" si="53"/>
        <v>0</v>
      </c>
      <c r="T648" s="14">
        <f>IF(OR(ISERROR(FIND(DBCS(検索!C$5),DBCS(B648))),検索!C$5=""),0,1)</f>
        <v>0</v>
      </c>
      <c r="U648" s="15">
        <f>IF(OR(ISERROR(FIND(DBCS(検索!D$5),DBCS(C648))),検索!D$5=""),0,1)</f>
        <v>0</v>
      </c>
      <c r="V648" s="15">
        <f>IF(OR(ISERROR(FIND(検索!E$5,D648)),検索!E$5=""),0,1)</f>
        <v>0</v>
      </c>
      <c r="W648" s="15">
        <f>IF(OR(ISERROR(FIND(検索!F$5,E648)),検索!F$5=""),0,1)</f>
        <v>0</v>
      </c>
      <c r="X648" s="15">
        <f>IF(OR(ISERROR(FIND(検索!G$5,F648)),検索!G$5=""),0,1)</f>
        <v>0</v>
      </c>
      <c r="Y648" s="13">
        <f>IF(OR(検索!J$5="00000",T648&amp;U648&amp;V648&amp;W648&amp;X648&lt;&gt;検索!J$5),0,1)</f>
        <v>0</v>
      </c>
      <c r="Z648" s="16">
        <f t="shared" si="54"/>
        <v>0</v>
      </c>
      <c r="AA648" s="13">
        <f>IF(OR(ISERROR(FIND(DBCS(検索!C$7),DBCS(B648))),検索!C$7=""),0,1)</f>
        <v>0</v>
      </c>
      <c r="AB648" s="13">
        <f>IF(OR(ISERROR(FIND(DBCS(検索!D$7),DBCS(C648))),検索!D$7=""),0,1)</f>
        <v>0</v>
      </c>
      <c r="AC648" s="13">
        <f>IF(OR(ISERROR(FIND(検索!E$7,D648)),検索!E$7=""),0,1)</f>
        <v>0</v>
      </c>
      <c r="AD648" s="13">
        <f>IF(OR(ISERROR(FIND(検索!F$7,E648)),検索!F$7=""),0,1)</f>
        <v>0</v>
      </c>
      <c r="AE648" s="13">
        <f>IF(OR(ISERROR(FIND(検索!G$7,F648)),検索!G$7=""),0,1)</f>
        <v>0</v>
      </c>
      <c r="AF648" s="15">
        <f>IF(OR(検索!J$7="00000",AA648&amp;AB648&amp;AC648&amp;AD648&amp;AE648&lt;&gt;検索!J$7),0,1)</f>
        <v>0</v>
      </c>
      <c r="AG648" s="16">
        <f t="shared" si="55"/>
        <v>0</v>
      </c>
      <c r="AH648" s="13">
        <f>IF(検索!K$3=0,R648,S648)</f>
        <v>0</v>
      </c>
      <c r="AI648" s="13">
        <f>IF(検索!K$5=0,Y648,Z648)</f>
        <v>0</v>
      </c>
      <c r="AJ648" s="13">
        <f>IF(検索!K$7=0,AF648,AG648)</f>
        <v>0</v>
      </c>
      <c r="AK648" s="20">
        <f>IF(IF(検索!J$5="00000",AH648,IF(検索!K$4=0,AH648+AI648,AH648*AI648)*IF(AND(検索!K$6=1,検索!J$7&lt;&gt;"00000"),AJ648,1)+IF(AND(検索!K$6=0,検索!J$7&lt;&gt;"00000"),AJ648,0))&gt;0,MAX($AK$2:AK647)+1,0)</f>
        <v>0</v>
      </c>
    </row>
    <row r="649" spans="1:37" ht="12.6" customHeight="1" x14ac:dyDescent="0.15">
      <c r="A649" s="9">
        <v>6680</v>
      </c>
      <c r="B649" s="2" t="s">
        <v>692</v>
      </c>
      <c r="C649" s="2" t="s">
        <v>1797</v>
      </c>
      <c r="D649" s="2" t="s">
        <v>669</v>
      </c>
      <c r="E649" s="10" t="s">
        <v>60</v>
      </c>
      <c r="F649" s="11" t="s">
        <v>1798</v>
      </c>
      <c r="G649" s="2">
        <v>648</v>
      </c>
      <c r="H649" s="153">
        <f t="shared" si="56"/>
        <v>350000</v>
      </c>
      <c r="J649" s="158">
        <f>IFERROR(INDEX(単価!D$3:G$16,MATCH(D649,単価!B$3:B$16,0),1+((I649&gt;29)+(I649&gt;59)+(I649&gt;89))*INDEX(単価!A:A,MATCH(D649,単価!B:B,0))),0)</f>
        <v>100000</v>
      </c>
      <c r="K649" s="153" t="str">
        <f>IFERROR(INDEX(単価!C:C,MATCH(D649,単価!B:B,0))&amp;IF(INDEX(単価!A:A,MATCH(D649,単価!B:B,0))=1,"（"&amp;INDEX(単価!D$2:G$2,1,1+(I649&gt;29)+(I649&gt;59)+(I649&gt;89))&amp;"）",""),D649)</f>
        <v>就労継続支援（Ｂ型）</v>
      </c>
      <c r="L649" s="2">
        <f t="shared" ca="1" si="57"/>
        <v>6588</v>
      </c>
      <c r="M649" s="14">
        <f>IF(OR(ISERROR(FIND(DBCS(検索!C$3),DBCS(B649))),検索!C$3=""),0,1)</f>
        <v>0</v>
      </c>
      <c r="N649" s="15">
        <f>IF(OR(ISERROR(FIND(DBCS(検索!D$3),DBCS(C649))),検索!D$3=""),0,1)</f>
        <v>0</v>
      </c>
      <c r="O649" s="15">
        <f>IF(OR(ISERROR(FIND(検索!E$3,D649)),検索!E$3=""),0,1)</f>
        <v>0</v>
      </c>
      <c r="P649" s="13">
        <f>IF(OR(ISERROR(FIND(検索!F$3,E649)),検索!F$3=""),0,1)</f>
        <v>0</v>
      </c>
      <c r="Q649" s="13">
        <f>IF(OR(ISERROR(FIND(検索!G$3,F649)),検索!G$3=""),0,1)</f>
        <v>0</v>
      </c>
      <c r="R649" s="13">
        <f>IF(OR(検索!J$3="00000",M649&amp;N649&amp;O649&amp;P649&amp;Q649&lt;&gt;検索!J$3),0,1)</f>
        <v>0</v>
      </c>
      <c r="S649" s="13">
        <f t="shared" si="53"/>
        <v>0</v>
      </c>
      <c r="T649" s="14">
        <f>IF(OR(ISERROR(FIND(DBCS(検索!C$5),DBCS(B649))),検索!C$5=""),0,1)</f>
        <v>0</v>
      </c>
      <c r="U649" s="15">
        <f>IF(OR(ISERROR(FIND(DBCS(検索!D$5),DBCS(C649))),検索!D$5=""),0,1)</f>
        <v>0</v>
      </c>
      <c r="V649" s="15">
        <f>IF(OR(ISERROR(FIND(検索!E$5,D649)),検索!E$5=""),0,1)</f>
        <v>0</v>
      </c>
      <c r="W649" s="15">
        <f>IF(OR(ISERROR(FIND(検索!F$5,E649)),検索!F$5=""),0,1)</f>
        <v>0</v>
      </c>
      <c r="X649" s="15">
        <f>IF(OR(ISERROR(FIND(検索!G$5,F649)),検索!G$5=""),0,1)</f>
        <v>0</v>
      </c>
      <c r="Y649" s="13">
        <f>IF(OR(検索!J$5="00000",T649&amp;U649&amp;V649&amp;W649&amp;X649&lt;&gt;検索!J$5),0,1)</f>
        <v>0</v>
      </c>
      <c r="Z649" s="16">
        <f t="shared" si="54"/>
        <v>0</v>
      </c>
      <c r="AA649" s="13">
        <f>IF(OR(ISERROR(FIND(DBCS(検索!C$7),DBCS(B649))),検索!C$7=""),0,1)</f>
        <v>0</v>
      </c>
      <c r="AB649" s="13">
        <f>IF(OR(ISERROR(FIND(DBCS(検索!D$7),DBCS(C649))),検索!D$7=""),0,1)</f>
        <v>0</v>
      </c>
      <c r="AC649" s="13">
        <f>IF(OR(ISERROR(FIND(検索!E$7,D649)),検索!E$7=""),0,1)</f>
        <v>0</v>
      </c>
      <c r="AD649" s="13">
        <f>IF(OR(ISERROR(FIND(検索!F$7,E649)),検索!F$7=""),0,1)</f>
        <v>0</v>
      </c>
      <c r="AE649" s="13">
        <f>IF(OR(ISERROR(FIND(検索!G$7,F649)),検索!G$7=""),0,1)</f>
        <v>0</v>
      </c>
      <c r="AF649" s="15">
        <f>IF(OR(検索!J$7="00000",AA649&amp;AB649&amp;AC649&amp;AD649&amp;AE649&lt;&gt;検索!J$7),0,1)</f>
        <v>0</v>
      </c>
      <c r="AG649" s="16">
        <f t="shared" si="55"/>
        <v>0</v>
      </c>
      <c r="AH649" s="13">
        <f>IF(検索!K$3=0,R649,S649)</f>
        <v>0</v>
      </c>
      <c r="AI649" s="13">
        <f>IF(検索!K$5=0,Y649,Z649)</f>
        <v>0</v>
      </c>
      <c r="AJ649" s="13">
        <f>IF(検索!K$7=0,AF649,AG649)</f>
        <v>0</v>
      </c>
      <c r="AK649" s="20">
        <f>IF(IF(検索!J$5="00000",AH649,IF(検索!K$4=0,AH649+AI649,AH649*AI649)*IF(AND(検索!K$6=1,検索!J$7&lt;&gt;"00000"),AJ649,1)+IF(AND(検索!K$6=0,検索!J$7&lt;&gt;"00000"),AJ649,0))&gt;0,MAX($AK$2:AK648)+1,0)</f>
        <v>0</v>
      </c>
    </row>
    <row r="650" spans="1:37" ht="12.6" customHeight="1" x14ac:dyDescent="0.15">
      <c r="A650" s="9">
        <v>6697</v>
      </c>
      <c r="B650" s="2" t="s">
        <v>920</v>
      </c>
      <c r="C650" s="2" t="s">
        <v>296</v>
      </c>
      <c r="D650" s="2" t="s">
        <v>669</v>
      </c>
      <c r="E650" s="10" t="s">
        <v>65</v>
      </c>
      <c r="F650" s="11" t="s">
        <v>1799</v>
      </c>
      <c r="G650" s="2">
        <v>649</v>
      </c>
      <c r="H650" s="153">
        <f t="shared" si="56"/>
        <v>300000</v>
      </c>
      <c r="J650" s="158">
        <f>IFERROR(INDEX(単価!D$3:G$16,MATCH(D650,単価!B$3:B$16,0),1+((I650&gt;29)+(I650&gt;59)+(I650&gt;89))*INDEX(単価!A:A,MATCH(D650,単価!B:B,0))),0)</f>
        <v>100000</v>
      </c>
      <c r="K650" s="153" t="str">
        <f>IFERROR(INDEX(単価!C:C,MATCH(D650,単価!B:B,0))&amp;IF(INDEX(単価!A:A,MATCH(D650,単価!B:B,0))=1,"（"&amp;INDEX(単価!D$2:G$2,1,1+(I650&gt;29)+(I650&gt;59)+(I650&gt;89))&amp;"）",""),D650)</f>
        <v>就労継続支援（Ｂ型）</v>
      </c>
      <c r="L650" s="2">
        <f t="shared" ca="1" si="57"/>
        <v>6595</v>
      </c>
      <c r="M650" s="14">
        <f>IF(OR(ISERROR(FIND(DBCS(検索!C$3),DBCS(B650))),検索!C$3=""),0,1)</f>
        <v>0</v>
      </c>
      <c r="N650" s="15">
        <f>IF(OR(ISERROR(FIND(DBCS(検索!D$3),DBCS(C650))),検索!D$3=""),0,1)</f>
        <v>0</v>
      </c>
      <c r="O650" s="15">
        <f>IF(OR(ISERROR(FIND(検索!E$3,D650)),検索!E$3=""),0,1)</f>
        <v>0</v>
      </c>
      <c r="P650" s="13">
        <f>IF(OR(ISERROR(FIND(検索!F$3,E650)),検索!F$3=""),0,1)</f>
        <v>0</v>
      </c>
      <c r="Q650" s="13">
        <f>IF(OR(ISERROR(FIND(検索!G$3,F650)),検索!G$3=""),0,1)</f>
        <v>0</v>
      </c>
      <c r="R650" s="13">
        <f>IF(OR(検索!J$3="00000",M650&amp;N650&amp;O650&amp;P650&amp;Q650&lt;&gt;検索!J$3),0,1)</f>
        <v>0</v>
      </c>
      <c r="S650" s="13">
        <f t="shared" si="53"/>
        <v>0</v>
      </c>
      <c r="T650" s="14">
        <f>IF(OR(ISERROR(FIND(DBCS(検索!C$5),DBCS(B650))),検索!C$5=""),0,1)</f>
        <v>0</v>
      </c>
      <c r="U650" s="15">
        <f>IF(OR(ISERROR(FIND(DBCS(検索!D$5),DBCS(C650))),検索!D$5=""),0,1)</f>
        <v>0</v>
      </c>
      <c r="V650" s="15">
        <f>IF(OR(ISERROR(FIND(検索!E$5,D650)),検索!E$5=""),0,1)</f>
        <v>0</v>
      </c>
      <c r="W650" s="15">
        <f>IF(OR(ISERROR(FIND(検索!F$5,E650)),検索!F$5=""),0,1)</f>
        <v>0</v>
      </c>
      <c r="X650" s="15">
        <f>IF(OR(ISERROR(FIND(検索!G$5,F650)),検索!G$5=""),0,1)</f>
        <v>0</v>
      </c>
      <c r="Y650" s="13">
        <f>IF(OR(検索!J$5="00000",T650&amp;U650&amp;V650&amp;W650&amp;X650&lt;&gt;検索!J$5),0,1)</f>
        <v>0</v>
      </c>
      <c r="Z650" s="16">
        <f t="shared" si="54"/>
        <v>0</v>
      </c>
      <c r="AA650" s="13">
        <f>IF(OR(ISERROR(FIND(DBCS(検索!C$7),DBCS(B650))),検索!C$7=""),0,1)</f>
        <v>0</v>
      </c>
      <c r="AB650" s="13">
        <f>IF(OR(ISERROR(FIND(DBCS(検索!D$7),DBCS(C650))),検索!D$7=""),0,1)</f>
        <v>0</v>
      </c>
      <c r="AC650" s="13">
        <f>IF(OR(ISERROR(FIND(検索!E$7,D650)),検索!E$7=""),0,1)</f>
        <v>0</v>
      </c>
      <c r="AD650" s="13">
        <f>IF(OR(ISERROR(FIND(検索!F$7,E650)),検索!F$7=""),0,1)</f>
        <v>0</v>
      </c>
      <c r="AE650" s="13">
        <f>IF(OR(ISERROR(FIND(検索!G$7,F650)),検索!G$7=""),0,1)</f>
        <v>0</v>
      </c>
      <c r="AF650" s="15">
        <f>IF(OR(検索!J$7="00000",AA650&amp;AB650&amp;AC650&amp;AD650&amp;AE650&lt;&gt;検索!J$7),0,1)</f>
        <v>0</v>
      </c>
      <c r="AG650" s="16">
        <f t="shared" si="55"/>
        <v>0</v>
      </c>
      <c r="AH650" s="13">
        <f>IF(検索!K$3=0,R650,S650)</f>
        <v>0</v>
      </c>
      <c r="AI650" s="13">
        <f>IF(検索!K$5=0,Y650,Z650)</f>
        <v>0</v>
      </c>
      <c r="AJ650" s="13">
        <f>IF(検索!K$7=0,AF650,AG650)</f>
        <v>0</v>
      </c>
      <c r="AK650" s="20">
        <f>IF(IF(検索!J$5="00000",AH650,IF(検索!K$4=0,AH650+AI650,AH650*AI650)*IF(AND(検索!K$6=1,検索!J$7&lt;&gt;"00000"),AJ650,1)+IF(AND(検索!K$6=0,検索!J$7&lt;&gt;"00000"),AJ650,0))&gt;0,MAX($AK$2:AK649)+1,0)</f>
        <v>0</v>
      </c>
    </row>
    <row r="651" spans="1:37" ht="12.6" customHeight="1" x14ac:dyDescent="0.15">
      <c r="A651" s="9">
        <v>6709</v>
      </c>
      <c r="B651" s="2" t="s">
        <v>1800</v>
      </c>
      <c r="C651" s="2" t="s">
        <v>1801</v>
      </c>
      <c r="D651" s="2" t="s">
        <v>669</v>
      </c>
      <c r="E651" s="10" t="s">
        <v>127</v>
      </c>
      <c r="F651" s="11" t="s">
        <v>1802</v>
      </c>
      <c r="G651" s="2">
        <v>650</v>
      </c>
      <c r="H651" s="153">
        <f t="shared" si="56"/>
        <v>100000</v>
      </c>
      <c r="J651" s="158">
        <f>IFERROR(INDEX(単価!D$3:G$16,MATCH(D651,単価!B$3:B$16,0),1+((I651&gt;29)+(I651&gt;59)+(I651&gt;89))*INDEX(単価!A:A,MATCH(D651,単価!B:B,0))),0)</f>
        <v>100000</v>
      </c>
      <c r="K651" s="153" t="str">
        <f>IFERROR(INDEX(単価!C:C,MATCH(D651,単価!B:B,0))&amp;IF(INDEX(単価!A:A,MATCH(D651,単価!B:B,0))=1,"（"&amp;INDEX(単価!D$2:G$2,1,1+(I651&gt;29)+(I651&gt;59)+(I651&gt;89))&amp;"）",""),D651)</f>
        <v>就労継続支援（Ｂ型）</v>
      </c>
      <c r="L651" s="2">
        <f t="shared" ca="1" si="57"/>
        <v>6608</v>
      </c>
      <c r="M651" s="14">
        <f>IF(OR(ISERROR(FIND(DBCS(検索!C$3),DBCS(B651))),検索!C$3=""),0,1)</f>
        <v>0</v>
      </c>
      <c r="N651" s="15">
        <f>IF(OR(ISERROR(FIND(DBCS(検索!D$3),DBCS(C651))),検索!D$3=""),0,1)</f>
        <v>0</v>
      </c>
      <c r="O651" s="15">
        <f>IF(OR(ISERROR(FIND(検索!E$3,D651)),検索!E$3=""),0,1)</f>
        <v>0</v>
      </c>
      <c r="P651" s="13">
        <f>IF(OR(ISERROR(FIND(検索!F$3,E651)),検索!F$3=""),0,1)</f>
        <v>0</v>
      </c>
      <c r="Q651" s="13">
        <f>IF(OR(ISERROR(FIND(検索!G$3,F651)),検索!G$3=""),0,1)</f>
        <v>0</v>
      </c>
      <c r="R651" s="13">
        <f>IF(OR(検索!J$3="00000",M651&amp;N651&amp;O651&amp;P651&amp;Q651&lt;&gt;検索!J$3),0,1)</f>
        <v>0</v>
      </c>
      <c r="S651" s="13">
        <f t="shared" si="53"/>
        <v>0</v>
      </c>
      <c r="T651" s="14">
        <f>IF(OR(ISERROR(FIND(DBCS(検索!C$5),DBCS(B651))),検索!C$5=""),0,1)</f>
        <v>0</v>
      </c>
      <c r="U651" s="15">
        <f>IF(OR(ISERROR(FIND(DBCS(検索!D$5),DBCS(C651))),検索!D$5=""),0,1)</f>
        <v>0</v>
      </c>
      <c r="V651" s="15">
        <f>IF(OR(ISERROR(FIND(検索!E$5,D651)),検索!E$5=""),0,1)</f>
        <v>0</v>
      </c>
      <c r="W651" s="15">
        <f>IF(OR(ISERROR(FIND(検索!F$5,E651)),検索!F$5=""),0,1)</f>
        <v>0</v>
      </c>
      <c r="X651" s="15">
        <f>IF(OR(ISERROR(FIND(検索!G$5,F651)),検索!G$5=""),0,1)</f>
        <v>0</v>
      </c>
      <c r="Y651" s="13">
        <f>IF(OR(検索!J$5="00000",T651&amp;U651&amp;V651&amp;W651&amp;X651&lt;&gt;検索!J$5),0,1)</f>
        <v>0</v>
      </c>
      <c r="Z651" s="16">
        <f t="shared" si="54"/>
        <v>0</v>
      </c>
      <c r="AA651" s="13">
        <f>IF(OR(ISERROR(FIND(DBCS(検索!C$7),DBCS(B651))),検索!C$7=""),0,1)</f>
        <v>0</v>
      </c>
      <c r="AB651" s="13">
        <f>IF(OR(ISERROR(FIND(DBCS(検索!D$7),DBCS(C651))),検索!D$7=""),0,1)</f>
        <v>0</v>
      </c>
      <c r="AC651" s="13">
        <f>IF(OR(ISERROR(FIND(検索!E$7,D651)),検索!E$7=""),0,1)</f>
        <v>0</v>
      </c>
      <c r="AD651" s="13">
        <f>IF(OR(ISERROR(FIND(検索!F$7,E651)),検索!F$7=""),0,1)</f>
        <v>0</v>
      </c>
      <c r="AE651" s="13">
        <f>IF(OR(ISERROR(FIND(検索!G$7,F651)),検索!G$7=""),0,1)</f>
        <v>0</v>
      </c>
      <c r="AF651" s="15">
        <f>IF(OR(検索!J$7="00000",AA651&amp;AB651&amp;AC651&amp;AD651&amp;AE651&lt;&gt;検索!J$7),0,1)</f>
        <v>0</v>
      </c>
      <c r="AG651" s="16">
        <f t="shared" si="55"/>
        <v>0</v>
      </c>
      <c r="AH651" s="13">
        <f>IF(検索!K$3=0,R651,S651)</f>
        <v>0</v>
      </c>
      <c r="AI651" s="13">
        <f>IF(検索!K$5=0,Y651,Z651)</f>
        <v>0</v>
      </c>
      <c r="AJ651" s="13">
        <f>IF(検索!K$7=0,AF651,AG651)</f>
        <v>0</v>
      </c>
      <c r="AK651" s="20">
        <f>IF(IF(検索!J$5="00000",AH651,IF(検索!K$4=0,AH651+AI651,AH651*AI651)*IF(AND(検索!K$6=1,検索!J$7&lt;&gt;"00000"),AJ651,1)+IF(AND(検索!K$6=0,検索!J$7&lt;&gt;"00000"),AJ651,0))&gt;0,MAX($AK$2:AK650)+1,0)</f>
        <v>0</v>
      </c>
    </row>
    <row r="652" spans="1:37" ht="12.6" customHeight="1" x14ac:dyDescent="0.15">
      <c r="A652" s="9">
        <v>6716</v>
      </c>
      <c r="B652" s="2" t="s">
        <v>1803</v>
      </c>
      <c r="C652" s="2" t="s">
        <v>1804</v>
      </c>
      <c r="D652" s="2" t="s">
        <v>669</v>
      </c>
      <c r="E652" s="10" t="s">
        <v>432</v>
      </c>
      <c r="F652" s="11" t="s">
        <v>1805</v>
      </c>
      <c r="G652" s="2">
        <v>651</v>
      </c>
      <c r="H652" s="153">
        <f t="shared" si="56"/>
        <v>200000</v>
      </c>
      <c r="J652" s="158">
        <f>IFERROR(INDEX(単価!D$3:G$16,MATCH(D652,単価!B$3:B$16,0),1+((I652&gt;29)+(I652&gt;59)+(I652&gt;89))*INDEX(単価!A:A,MATCH(D652,単価!B:B,0))),0)</f>
        <v>100000</v>
      </c>
      <c r="K652" s="153" t="str">
        <f>IFERROR(INDEX(単価!C:C,MATCH(D652,単価!B:B,0))&amp;IF(INDEX(単価!A:A,MATCH(D652,単価!B:B,0))=1,"（"&amp;INDEX(単価!D$2:G$2,1,1+(I652&gt;29)+(I652&gt;59)+(I652&gt;89))&amp;"）",""),D652)</f>
        <v>就労継続支援（Ｂ型）</v>
      </c>
      <c r="L652" s="2">
        <f t="shared" ca="1" si="57"/>
        <v>6615</v>
      </c>
      <c r="M652" s="14">
        <f>IF(OR(ISERROR(FIND(DBCS(検索!C$3),DBCS(B652))),検索!C$3=""),0,1)</f>
        <v>0</v>
      </c>
      <c r="N652" s="15">
        <f>IF(OR(ISERROR(FIND(DBCS(検索!D$3),DBCS(C652))),検索!D$3=""),0,1)</f>
        <v>0</v>
      </c>
      <c r="O652" s="15">
        <f>IF(OR(ISERROR(FIND(検索!E$3,D652)),検索!E$3=""),0,1)</f>
        <v>0</v>
      </c>
      <c r="P652" s="13">
        <f>IF(OR(ISERROR(FIND(検索!F$3,E652)),検索!F$3=""),0,1)</f>
        <v>0</v>
      </c>
      <c r="Q652" s="13">
        <f>IF(OR(ISERROR(FIND(検索!G$3,F652)),検索!G$3=""),0,1)</f>
        <v>0</v>
      </c>
      <c r="R652" s="13">
        <f>IF(OR(検索!J$3="00000",M652&amp;N652&amp;O652&amp;P652&amp;Q652&lt;&gt;検索!J$3),0,1)</f>
        <v>0</v>
      </c>
      <c r="S652" s="13">
        <f t="shared" si="53"/>
        <v>0</v>
      </c>
      <c r="T652" s="14">
        <f>IF(OR(ISERROR(FIND(DBCS(検索!C$5),DBCS(B652))),検索!C$5=""),0,1)</f>
        <v>0</v>
      </c>
      <c r="U652" s="15">
        <f>IF(OR(ISERROR(FIND(DBCS(検索!D$5),DBCS(C652))),検索!D$5=""),0,1)</f>
        <v>0</v>
      </c>
      <c r="V652" s="15">
        <f>IF(OR(ISERROR(FIND(検索!E$5,D652)),検索!E$5=""),0,1)</f>
        <v>0</v>
      </c>
      <c r="W652" s="15">
        <f>IF(OR(ISERROR(FIND(検索!F$5,E652)),検索!F$5=""),0,1)</f>
        <v>0</v>
      </c>
      <c r="X652" s="15">
        <f>IF(OR(ISERROR(FIND(検索!G$5,F652)),検索!G$5=""),0,1)</f>
        <v>0</v>
      </c>
      <c r="Y652" s="13">
        <f>IF(OR(検索!J$5="00000",T652&amp;U652&amp;V652&amp;W652&amp;X652&lt;&gt;検索!J$5),0,1)</f>
        <v>0</v>
      </c>
      <c r="Z652" s="16">
        <f t="shared" si="54"/>
        <v>0</v>
      </c>
      <c r="AA652" s="13">
        <f>IF(OR(ISERROR(FIND(DBCS(検索!C$7),DBCS(B652))),検索!C$7=""),0,1)</f>
        <v>0</v>
      </c>
      <c r="AB652" s="13">
        <f>IF(OR(ISERROR(FIND(DBCS(検索!D$7),DBCS(C652))),検索!D$7=""),0,1)</f>
        <v>0</v>
      </c>
      <c r="AC652" s="13">
        <f>IF(OR(ISERROR(FIND(検索!E$7,D652)),検索!E$7=""),0,1)</f>
        <v>0</v>
      </c>
      <c r="AD652" s="13">
        <f>IF(OR(ISERROR(FIND(検索!F$7,E652)),検索!F$7=""),0,1)</f>
        <v>0</v>
      </c>
      <c r="AE652" s="13">
        <f>IF(OR(ISERROR(FIND(検索!G$7,F652)),検索!G$7=""),0,1)</f>
        <v>0</v>
      </c>
      <c r="AF652" s="15">
        <f>IF(OR(検索!J$7="00000",AA652&amp;AB652&amp;AC652&amp;AD652&amp;AE652&lt;&gt;検索!J$7),0,1)</f>
        <v>0</v>
      </c>
      <c r="AG652" s="16">
        <f t="shared" si="55"/>
        <v>0</v>
      </c>
      <c r="AH652" s="13">
        <f>IF(検索!K$3=0,R652,S652)</f>
        <v>0</v>
      </c>
      <c r="AI652" s="13">
        <f>IF(検索!K$5=0,Y652,Z652)</f>
        <v>0</v>
      </c>
      <c r="AJ652" s="13">
        <f>IF(検索!K$7=0,AF652,AG652)</f>
        <v>0</v>
      </c>
      <c r="AK652" s="20">
        <f>IF(IF(検索!J$5="00000",AH652,IF(検索!K$4=0,AH652+AI652,AH652*AI652)*IF(AND(検索!K$6=1,検索!J$7&lt;&gt;"00000"),AJ652,1)+IF(AND(検索!K$6=0,検索!J$7&lt;&gt;"00000"),AJ652,0))&gt;0,MAX($AK$2:AK651)+1,0)</f>
        <v>0</v>
      </c>
    </row>
    <row r="653" spans="1:37" ht="12.6" customHeight="1" x14ac:dyDescent="0.15">
      <c r="A653" s="9">
        <v>6728</v>
      </c>
      <c r="B653" s="2" t="s">
        <v>1580</v>
      </c>
      <c r="C653" s="2" t="s">
        <v>1806</v>
      </c>
      <c r="D653" s="2" t="s">
        <v>669</v>
      </c>
      <c r="E653" s="10" t="s">
        <v>72</v>
      </c>
      <c r="F653" s="11" t="s">
        <v>1807</v>
      </c>
      <c r="G653" s="2">
        <v>652</v>
      </c>
      <c r="H653" s="153">
        <f t="shared" si="56"/>
        <v>250000</v>
      </c>
      <c r="J653" s="158">
        <f>IFERROR(INDEX(単価!D$3:G$16,MATCH(D653,単価!B$3:B$16,0),1+((I653&gt;29)+(I653&gt;59)+(I653&gt;89))*INDEX(単価!A:A,MATCH(D653,単価!B:B,0))),0)</f>
        <v>100000</v>
      </c>
      <c r="K653" s="153" t="str">
        <f>IFERROR(INDEX(単価!C:C,MATCH(D653,単価!B:B,0))&amp;IF(INDEX(単価!A:A,MATCH(D653,単価!B:B,0))=1,"（"&amp;INDEX(単価!D$2:G$2,1,1+(I653&gt;29)+(I653&gt;59)+(I653&gt;89))&amp;"）",""),D653)</f>
        <v>就労継続支援（Ｂ型）</v>
      </c>
      <c r="L653" s="2">
        <f t="shared" ca="1" si="57"/>
        <v>6621</v>
      </c>
      <c r="M653" s="14">
        <f>IF(OR(ISERROR(FIND(DBCS(検索!C$3),DBCS(B653))),検索!C$3=""),0,1)</f>
        <v>0</v>
      </c>
      <c r="N653" s="15">
        <f>IF(OR(ISERROR(FIND(DBCS(検索!D$3),DBCS(C653))),検索!D$3=""),0,1)</f>
        <v>0</v>
      </c>
      <c r="O653" s="15">
        <f>IF(OR(ISERROR(FIND(検索!E$3,D653)),検索!E$3=""),0,1)</f>
        <v>0</v>
      </c>
      <c r="P653" s="13">
        <f>IF(OR(ISERROR(FIND(検索!F$3,E653)),検索!F$3=""),0,1)</f>
        <v>0</v>
      </c>
      <c r="Q653" s="13">
        <f>IF(OR(ISERROR(FIND(検索!G$3,F653)),検索!G$3=""),0,1)</f>
        <v>0</v>
      </c>
      <c r="R653" s="13">
        <f>IF(OR(検索!J$3="00000",M653&amp;N653&amp;O653&amp;P653&amp;Q653&lt;&gt;検索!J$3),0,1)</f>
        <v>0</v>
      </c>
      <c r="S653" s="13">
        <f t="shared" si="53"/>
        <v>0</v>
      </c>
      <c r="T653" s="14">
        <f>IF(OR(ISERROR(FIND(DBCS(検索!C$5),DBCS(B653))),検索!C$5=""),0,1)</f>
        <v>0</v>
      </c>
      <c r="U653" s="15">
        <f>IF(OR(ISERROR(FIND(DBCS(検索!D$5),DBCS(C653))),検索!D$5=""),0,1)</f>
        <v>0</v>
      </c>
      <c r="V653" s="15">
        <f>IF(OR(ISERROR(FIND(検索!E$5,D653)),検索!E$5=""),0,1)</f>
        <v>0</v>
      </c>
      <c r="W653" s="15">
        <f>IF(OR(ISERROR(FIND(検索!F$5,E653)),検索!F$5=""),0,1)</f>
        <v>0</v>
      </c>
      <c r="X653" s="15">
        <f>IF(OR(ISERROR(FIND(検索!G$5,F653)),検索!G$5=""),0,1)</f>
        <v>0</v>
      </c>
      <c r="Y653" s="13">
        <f>IF(OR(検索!J$5="00000",T653&amp;U653&amp;V653&amp;W653&amp;X653&lt;&gt;検索!J$5),0,1)</f>
        <v>0</v>
      </c>
      <c r="Z653" s="16">
        <f t="shared" si="54"/>
        <v>0</v>
      </c>
      <c r="AA653" s="13">
        <f>IF(OR(ISERROR(FIND(DBCS(検索!C$7),DBCS(B653))),検索!C$7=""),0,1)</f>
        <v>0</v>
      </c>
      <c r="AB653" s="13">
        <f>IF(OR(ISERROR(FIND(DBCS(検索!D$7),DBCS(C653))),検索!D$7=""),0,1)</f>
        <v>0</v>
      </c>
      <c r="AC653" s="13">
        <f>IF(OR(ISERROR(FIND(検索!E$7,D653)),検索!E$7=""),0,1)</f>
        <v>0</v>
      </c>
      <c r="AD653" s="13">
        <f>IF(OR(ISERROR(FIND(検索!F$7,E653)),検索!F$7=""),0,1)</f>
        <v>0</v>
      </c>
      <c r="AE653" s="13">
        <f>IF(OR(ISERROR(FIND(検索!G$7,F653)),検索!G$7=""),0,1)</f>
        <v>0</v>
      </c>
      <c r="AF653" s="15">
        <f>IF(OR(検索!J$7="00000",AA653&amp;AB653&amp;AC653&amp;AD653&amp;AE653&lt;&gt;検索!J$7),0,1)</f>
        <v>0</v>
      </c>
      <c r="AG653" s="16">
        <f t="shared" si="55"/>
        <v>0</v>
      </c>
      <c r="AH653" s="13">
        <f>IF(検索!K$3=0,R653,S653)</f>
        <v>0</v>
      </c>
      <c r="AI653" s="13">
        <f>IF(検索!K$5=0,Y653,Z653)</f>
        <v>0</v>
      </c>
      <c r="AJ653" s="13">
        <f>IF(検索!K$7=0,AF653,AG653)</f>
        <v>0</v>
      </c>
      <c r="AK653" s="20">
        <f>IF(IF(検索!J$5="00000",AH653,IF(検索!K$4=0,AH653+AI653,AH653*AI653)*IF(AND(検索!K$6=1,検索!J$7&lt;&gt;"00000"),AJ653,1)+IF(AND(検索!K$6=0,検索!J$7&lt;&gt;"00000"),AJ653,0))&gt;0,MAX($AK$2:AK652)+1,0)</f>
        <v>0</v>
      </c>
    </row>
    <row r="654" spans="1:37" ht="12.6" customHeight="1" x14ac:dyDescent="0.15">
      <c r="A654" s="9">
        <v>6730</v>
      </c>
      <c r="B654" s="2" t="s">
        <v>1282</v>
      </c>
      <c r="C654" s="2" t="s">
        <v>1808</v>
      </c>
      <c r="D654" s="2" t="s">
        <v>669</v>
      </c>
      <c r="E654" s="10" t="s">
        <v>442</v>
      </c>
      <c r="F654" s="11" t="s">
        <v>1809</v>
      </c>
      <c r="G654" s="2">
        <v>653</v>
      </c>
      <c r="H654" s="153">
        <f t="shared" si="56"/>
        <v>250000</v>
      </c>
      <c r="J654" s="158">
        <f>IFERROR(INDEX(単価!D$3:G$16,MATCH(D654,単価!B$3:B$16,0),1+((I654&gt;29)+(I654&gt;59)+(I654&gt;89))*INDEX(単価!A:A,MATCH(D654,単価!B:B,0))),0)</f>
        <v>100000</v>
      </c>
      <c r="K654" s="153" t="str">
        <f>IFERROR(INDEX(単価!C:C,MATCH(D654,単価!B:B,0))&amp;IF(INDEX(単価!A:A,MATCH(D654,単価!B:B,0))=1,"（"&amp;INDEX(単価!D$2:G$2,1,1+(I654&gt;29)+(I654&gt;59)+(I654&gt;89))&amp;"）",""),D654)</f>
        <v>就労継続支援（Ｂ型）</v>
      </c>
      <c r="L654" s="2">
        <f t="shared" ca="1" si="57"/>
        <v>6638</v>
      </c>
      <c r="M654" s="14">
        <f>IF(OR(ISERROR(FIND(DBCS(検索!C$3),DBCS(B654))),検索!C$3=""),0,1)</f>
        <v>0</v>
      </c>
      <c r="N654" s="15">
        <f>IF(OR(ISERROR(FIND(DBCS(検索!D$3),DBCS(C654))),検索!D$3=""),0,1)</f>
        <v>0</v>
      </c>
      <c r="O654" s="15">
        <f>IF(OR(ISERROR(FIND(検索!E$3,D654)),検索!E$3=""),0,1)</f>
        <v>0</v>
      </c>
      <c r="P654" s="13">
        <f>IF(OR(ISERROR(FIND(検索!F$3,E654)),検索!F$3=""),0,1)</f>
        <v>0</v>
      </c>
      <c r="Q654" s="13">
        <f>IF(OR(ISERROR(FIND(検索!G$3,F654)),検索!G$3=""),0,1)</f>
        <v>0</v>
      </c>
      <c r="R654" s="13">
        <f>IF(OR(検索!J$3="00000",M654&amp;N654&amp;O654&amp;P654&amp;Q654&lt;&gt;検索!J$3),0,1)</f>
        <v>0</v>
      </c>
      <c r="S654" s="13">
        <f t="shared" si="53"/>
        <v>0</v>
      </c>
      <c r="T654" s="14">
        <f>IF(OR(ISERROR(FIND(DBCS(検索!C$5),DBCS(B654))),検索!C$5=""),0,1)</f>
        <v>0</v>
      </c>
      <c r="U654" s="15">
        <f>IF(OR(ISERROR(FIND(DBCS(検索!D$5),DBCS(C654))),検索!D$5=""),0,1)</f>
        <v>0</v>
      </c>
      <c r="V654" s="15">
        <f>IF(OR(ISERROR(FIND(検索!E$5,D654)),検索!E$5=""),0,1)</f>
        <v>0</v>
      </c>
      <c r="W654" s="15">
        <f>IF(OR(ISERROR(FIND(検索!F$5,E654)),検索!F$5=""),0,1)</f>
        <v>0</v>
      </c>
      <c r="X654" s="15">
        <f>IF(OR(ISERROR(FIND(検索!G$5,F654)),検索!G$5=""),0,1)</f>
        <v>0</v>
      </c>
      <c r="Y654" s="13">
        <f>IF(OR(検索!J$5="00000",T654&amp;U654&amp;V654&amp;W654&amp;X654&lt;&gt;検索!J$5),0,1)</f>
        <v>0</v>
      </c>
      <c r="Z654" s="16">
        <f t="shared" si="54"/>
        <v>0</v>
      </c>
      <c r="AA654" s="13">
        <f>IF(OR(ISERROR(FIND(DBCS(検索!C$7),DBCS(B654))),検索!C$7=""),0,1)</f>
        <v>0</v>
      </c>
      <c r="AB654" s="13">
        <f>IF(OR(ISERROR(FIND(DBCS(検索!D$7),DBCS(C654))),検索!D$7=""),0,1)</f>
        <v>0</v>
      </c>
      <c r="AC654" s="13">
        <f>IF(OR(ISERROR(FIND(検索!E$7,D654)),検索!E$7=""),0,1)</f>
        <v>0</v>
      </c>
      <c r="AD654" s="13">
        <f>IF(OR(ISERROR(FIND(検索!F$7,E654)),検索!F$7=""),0,1)</f>
        <v>0</v>
      </c>
      <c r="AE654" s="13">
        <f>IF(OR(ISERROR(FIND(検索!G$7,F654)),検索!G$7=""),0,1)</f>
        <v>0</v>
      </c>
      <c r="AF654" s="15">
        <f>IF(OR(検索!J$7="00000",AA654&amp;AB654&amp;AC654&amp;AD654&amp;AE654&lt;&gt;検索!J$7),0,1)</f>
        <v>0</v>
      </c>
      <c r="AG654" s="16">
        <f t="shared" si="55"/>
        <v>0</v>
      </c>
      <c r="AH654" s="13">
        <f>IF(検索!K$3=0,R654,S654)</f>
        <v>0</v>
      </c>
      <c r="AI654" s="13">
        <f>IF(検索!K$5=0,Y654,Z654)</f>
        <v>0</v>
      </c>
      <c r="AJ654" s="13">
        <f>IF(検索!K$7=0,AF654,AG654)</f>
        <v>0</v>
      </c>
      <c r="AK654" s="20">
        <f>IF(IF(検索!J$5="00000",AH654,IF(検索!K$4=0,AH654+AI654,AH654*AI654)*IF(AND(検索!K$6=1,検索!J$7&lt;&gt;"00000"),AJ654,1)+IF(AND(検索!K$6=0,検索!J$7&lt;&gt;"00000"),AJ654,0))&gt;0,MAX($AK$2:AK653)+1,0)</f>
        <v>0</v>
      </c>
    </row>
    <row r="655" spans="1:37" ht="12.6" customHeight="1" x14ac:dyDescent="0.15">
      <c r="A655" s="9">
        <v>6744</v>
      </c>
      <c r="B655" s="2" t="s">
        <v>1810</v>
      </c>
      <c r="C655" s="2" t="s">
        <v>1811</v>
      </c>
      <c r="D655" s="2" t="s">
        <v>669</v>
      </c>
      <c r="E655" s="10" t="s">
        <v>655</v>
      </c>
      <c r="F655" s="11" t="s">
        <v>1812</v>
      </c>
      <c r="G655" s="2">
        <v>654</v>
      </c>
      <c r="H655" s="153">
        <f t="shared" si="56"/>
        <v>100000</v>
      </c>
      <c r="J655" s="158">
        <f>IFERROR(INDEX(単価!D$3:G$16,MATCH(D655,単価!B$3:B$16,0),1+((I655&gt;29)+(I655&gt;59)+(I655&gt;89))*INDEX(単価!A:A,MATCH(D655,単価!B:B,0))),0)</f>
        <v>100000</v>
      </c>
      <c r="K655" s="153" t="str">
        <f>IFERROR(INDEX(単価!C:C,MATCH(D655,単価!B:B,0))&amp;IF(INDEX(単価!A:A,MATCH(D655,単価!B:B,0))=1,"（"&amp;INDEX(単価!D$2:G$2,1,1+(I655&gt;29)+(I655&gt;59)+(I655&gt;89))&amp;"）",""),D655)</f>
        <v>就労継続支援（Ｂ型）</v>
      </c>
      <c r="L655" s="2">
        <f t="shared" ca="1" si="57"/>
        <v>6644</v>
      </c>
      <c r="M655" s="14">
        <f>IF(OR(ISERROR(FIND(DBCS(検索!C$3),DBCS(B655))),検索!C$3=""),0,1)</f>
        <v>0</v>
      </c>
      <c r="N655" s="15">
        <f>IF(OR(ISERROR(FIND(DBCS(検索!D$3),DBCS(C655))),検索!D$3=""),0,1)</f>
        <v>0</v>
      </c>
      <c r="O655" s="15">
        <f>IF(OR(ISERROR(FIND(検索!E$3,D655)),検索!E$3=""),0,1)</f>
        <v>0</v>
      </c>
      <c r="P655" s="13">
        <f>IF(OR(ISERROR(FIND(検索!F$3,E655)),検索!F$3=""),0,1)</f>
        <v>0</v>
      </c>
      <c r="Q655" s="13">
        <f>IF(OR(ISERROR(FIND(検索!G$3,F655)),検索!G$3=""),0,1)</f>
        <v>0</v>
      </c>
      <c r="R655" s="13">
        <f>IF(OR(検索!J$3="00000",M655&amp;N655&amp;O655&amp;P655&amp;Q655&lt;&gt;検索!J$3),0,1)</f>
        <v>0</v>
      </c>
      <c r="S655" s="13">
        <f t="shared" si="53"/>
        <v>0</v>
      </c>
      <c r="T655" s="14">
        <f>IF(OR(ISERROR(FIND(DBCS(検索!C$5),DBCS(B655))),検索!C$5=""),0,1)</f>
        <v>0</v>
      </c>
      <c r="U655" s="15">
        <f>IF(OR(ISERROR(FIND(DBCS(検索!D$5),DBCS(C655))),検索!D$5=""),0,1)</f>
        <v>0</v>
      </c>
      <c r="V655" s="15">
        <f>IF(OR(ISERROR(FIND(検索!E$5,D655)),検索!E$5=""),0,1)</f>
        <v>0</v>
      </c>
      <c r="W655" s="15">
        <f>IF(OR(ISERROR(FIND(検索!F$5,E655)),検索!F$5=""),0,1)</f>
        <v>0</v>
      </c>
      <c r="X655" s="15">
        <f>IF(OR(ISERROR(FIND(検索!G$5,F655)),検索!G$5=""),0,1)</f>
        <v>0</v>
      </c>
      <c r="Y655" s="13">
        <f>IF(OR(検索!J$5="00000",T655&amp;U655&amp;V655&amp;W655&amp;X655&lt;&gt;検索!J$5),0,1)</f>
        <v>0</v>
      </c>
      <c r="Z655" s="16">
        <f t="shared" si="54"/>
        <v>0</v>
      </c>
      <c r="AA655" s="13">
        <f>IF(OR(ISERROR(FIND(DBCS(検索!C$7),DBCS(B655))),検索!C$7=""),0,1)</f>
        <v>0</v>
      </c>
      <c r="AB655" s="13">
        <f>IF(OR(ISERROR(FIND(DBCS(検索!D$7),DBCS(C655))),検索!D$7=""),0,1)</f>
        <v>0</v>
      </c>
      <c r="AC655" s="13">
        <f>IF(OR(ISERROR(FIND(検索!E$7,D655)),検索!E$7=""),0,1)</f>
        <v>0</v>
      </c>
      <c r="AD655" s="13">
        <f>IF(OR(ISERROR(FIND(検索!F$7,E655)),検索!F$7=""),0,1)</f>
        <v>0</v>
      </c>
      <c r="AE655" s="13">
        <f>IF(OR(ISERROR(FIND(検索!G$7,F655)),検索!G$7=""),0,1)</f>
        <v>0</v>
      </c>
      <c r="AF655" s="15">
        <f>IF(OR(検索!J$7="00000",AA655&amp;AB655&amp;AC655&amp;AD655&amp;AE655&lt;&gt;検索!J$7),0,1)</f>
        <v>0</v>
      </c>
      <c r="AG655" s="16">
        <f t="shared" si="55"/>
        <v>0</v>
      </c>
      <c r="AH655" s="13">
        <f>IF(検索!K$3=0,R655,S655)</f>
        <v>0</v>
      </c>
      <c r="AI655" s="13">
        <f>IF(検索!K$5=0,Y655,Z655)</f>
        <v>0</v>
      </c>
      <c r="AJ655" s="13">
        <f>IF(検索!K$7=0,AF655,AG655)</f>
        <v>0</v>
      </c>
      <c r="AK655" s="20">
        <f>IF(IF(検索!J$5="00000",AH655,IF(検索!K$4=0,AH655+AI655,AH655*AI655)*IF(AND(検索!K$6=1,検索!J$7&lt;&gt;"00000"),AJ655,1)+IF(AND(検索!K$6=0,検索!J$7&lt;&gt;"00000"),AJ655,0))&gt;0,MAX($AK$2:AK654)+1,0)</f>
        <v>0</v>
      </c>
    </row>
    <row r="656" spans="1:37" ht="12.6" customHeight="1" x14ac:dyDescent="0.15">
      <c r="A656" s="9">
        <v>6750</v>
      </c>
      <c r="B656" s="2" t="s">
        <v>1813</v>
      </c>
      <c r="C656" s="2" t="s">
        <v>1814</v>
      </c>
      <c r="D656" s="2" t="s">
        <v>669</v>
      </c>
      <c r="E656" s="10" t="s">
        <v>89</v>
      </c>
      <c r="F656" s="11" t="s">
        <v>1815</v>
      </c>
      <c r="G656" s="2">
        <v>655</v>
      </c>
      <c r="H656" s="153">
        <f t="shared" si="56"/>
        <v>100000</v>
      </c>
      <c r="J656" s="158">
        <f>IFERROR(INDEX(単価!D$3:G$16,MATCH(D656,単価!B$3:B$16,0),1+((I656&gt;29)+(I656&gt;59)+(I656&gt;89))*INDEX(単価!A:A,MATCH(D656,単価!B:B,0))),0)</f>
        <v>100000</v>
      </c>
      <c r="K656" s="153" t="str">
        <f>IFERROR(INDEX(単価!C:C,MATCH(D656,単価!B:B,0))&amp;IF(INDEX(単価!A:A,MATCH(D656,単価!B:B,0))=1,"（"&amp;INDEX(単価!D$2:G$2,1,1+(I656&gt;29)+(I656&gt;59)+(I656&gt;89))&amp;"）",""),D656)</f>
        <v>就労継続支援（Ｂ型）</v>
      </c>
      <c r="L656" s="2">
        <f t="shared" ca="1" si="57"/>
        <v>6656</v>
      </c>
      <c r="M656" s="14">
        <f>IF(OR(ISERROR(FIND(DBCS(検索!C$3),DBCS(B656))),検索!C$3=""),0,1)</f>
        <v>0</v>
      </c>
      <c r="N656" s="15">
        <f>IF(OR(ISERROR(FIND(DBCS(検索!D$3),DBCS(C656))),検索!D$3=""),0,1)</f>
        <v>0</v>
      </c>
      <c r="O656" s="15">
        <f>IF(OR(ISERROR(FIND(検索!E$3,D656)),検索!E$3=""),0,1)</f>
        <v>0</v>
      </c>
      <c r="P656" s="13">
        <f>IF(OR(ISERROR(FIND(検索!F$3,E656)),検索!F$3=""),0,1)</f>
        <v>0</v>
      </c>
      <c r="Q656" s="13">
        <f>IF(OR(ISERROR(FIND(検索!G$3,F656)),検索!G$3=""),0,1)</f>
        <v>0</v>
      </c>
      <c r="R656" s="13">
        <f>IF(OR(検索!J$3="00000",M656&amp;N656&amp;O656&amp;P656&amp;Q656&lt;&gt;検索!J$3),0,1)</f>
        <v>0</v>
      </c>
      <c r="S656" s="13">
        <f t="shared" si="53"/>
        <v>0</v>
      </c>
      <c r="T656" s="14">
        <f>IF(OR(ISERROR(FIND(DBCS(検索!C$5),DBCS(B656))),検索!C$5=""),0,1)</f>
        <v>0</v>
      </c>
      <c r="U656" s="15">
        <f>IF(OR(ISERROR(FIND(DBCS(検索!D$5),DBCS(C656))),検索!D$5=""),0,1)</f>
        <v>0</v>
      </c>
      <c r="V656" s="15">
        <f>IF(OR(ISERROR(FIND(検索!E$5,D656)),検索!E$5=""),0,1)</f>
        <v>0</v>
      </c>
      <c r="W656" s="15">
        <f>IF(OR(ISERROR(FIND(検索!F$5,E656)),検索!F$5=""),0,1)</f>
        <v>0</v>
      </c>
      <c r="X656" s="15">
        <f>IF(OR(ISERROR(FIND(検索!G$5,F656)),検索!G$5=""),0,1)</f>
        <v>0</v>
      </c>
      <c r="Y656" s="13">
        <f>IF(OR(検索!J$5="00000",T656&amp;U656&amp;V656&amp;W656&amp;X656&lt;&gt;検索!J$5),0,1)</f>
        <v>0</v>
      </c>
      <c r="Z656" s="16">
        <f t="shared" si="54"/>
        <v>0</v>
      </c>
      <c r="AA656" s="13">
        <f>IF(OR(ISERROR(FIND(DBCS(検索!C$7),DBCS(B656))),検索!C$7=""),0,1)</f>
        <v>0</v>
      </c>
      <c r="AB656" s="13">
        <f>IF(OR(ISERROR(FIND(DBCS(検索!D$7),DBCS(C656))),検索!D$7=""),0,1)</f>
        <v>0</v>
      </c>
      <c r="AC656" s="13">
        <f>IF(OR(ISERROR(FIND(検索!E$7,D656)),検索!E$7=""),0,1)</f>
        <v>0</v>
      </c>
      <c r="AD656" s="13">
        <f>IF(OR(ISERROR(FIND(検索!F$7,E656)),検索!F$7=""),0,1)</f>
        <v>0</v>
      </c>
      <c r="AE656" s="13">
        <f>IF(OR(ISERROR(FIND(検索!G$7,F656)),検索!G$7=""),0,1)</f>
        <v>0</v>
      </c>
      <c r="AF656" s="15">
        <f>IF(OR(検索!J$7="00000",AA656&amp;AB656&amp;AC656&amp;AD656&amp;AE656&lt;&gt;検索!J$7),0,1)</f>
        <v>0</v>
      </c>
      <c r="AG656" s="16">
        <f t="shared" si="55"/>
        <v>0</v>
      </c>
      <c r="AH656" s="13">
        <f>IF(検索!K$3=0,R656,S656)</f>
        <v>0</v>
      </c>
      <c r="AI656" s="13">
        <f>IF(検索!K$5=0,Y656,Z656)</f>
        <v>0</v>
      </c>
      <c r="AJ656" s="13">
        <f>IF(検索!K$7=0,AF656,AG656)</f>
        <v>0</v>
      </c>
      <c r="AK656" s="20">
        <f>IF(IF(検索!J$5="00000",AH656,IF(検索!K$4=0,AH656+AI656,AH656*AI656)*IF(AND(検索!K$6=1,検索!J$7&lt;&gt;"00000"),AJ656,1)+IF(AND(検索!K$6=0,検索!J$7&lt;&gt;"00000"),AJ656,0))&gt;0,MAX($AK$2:AK655)+1,0)</f>
        <v>0</v>
      </c>
    </row>
    <row r="657" spans="1:37" ht="12.6" customHeight="1" x14ac:dyDescent="0.15">
      <c r="A657" s="9">
        <v>6769</v>
      </c>
      <c r="B657" s="2" t="s">
        <v>1816</v>
      </c>
      <c r="C657" s="2" t="s">
        <v>1817</v>
      </c>
      <c r="D657" s="2" t="s">
        <v>669</v>
      </c>
      <c r="E657" s="10" t="s">
        <v>43</v>
      </c>
      <c r="F657" s="11" t="s">
        <v>1818</v>
      </c>
      <c r="G657" s="2">
        <v>656</v>
      </c>
      <c r="H657" s="153">
        <f t="shared" si="56"/>
        <v>100000</v>
      </c>
      <c r="J657" s="158">
        <f>IFERROR(INDEX(単価!D$3:G$16,MATCH(D657,単価!B$3:B$16,0),1+((I657&gt;29)+(I657&gt;59)+(I657&gt;89))*INDEX(単価!A:A,MATCH(D657,単価!B:B,0))),0)</f>
        <v>100000</v>
      </c>
      <c r="K657" s="153" t="str">
        <f>IFERROR(INDEX(単価!C:C,MATCH(D657,単価!B:B,0))&amp;IF(INDEX(単価!A:A,MATCH(D657,単価!B:B,0))=1,"（"&amp;INDEX(単価!D$2:G$2,1,1+(I657&gt;29)+(I657&gt;59)+(I657&gt;89))&amp;"）",""),D657)</f>
        <v>就労継続支援（Ｂ型）</v>
      </c>
      <c r="L657" s="2">
        <f t="shared" ca="1" si="57"/>
        <v>6667</v>
      </c>
      <c r="M657" s="14">
        <f>IF(OR(ISERROR(FIND(DBCS(検索!C$3),DBCS(B657))),検索!C$3=""),0,1)</f>
        <v>0</v>
      </c>
      <c r="N657" s="15">
        <f>IF(OR(ISERROR(FIND(DBCS(検索!D$3),DBCS(C657))),検索!D$3=""),0,1)</f>
        <v>0</v>
      </c>
      <c r="O657" s="15">
        <f>IF(OR(ISERROR(FIND(検索!E$3,D657)),検索!E$3=""),0,1)</f>
        <v>0</v>
      </c>
      <c r="P657" s="13">
        <f>IF(OR(ISERROR(FIND(検索!F$3,E657)),検索!F$3=""),0,1)</f>
        <v>0</v>
      </c>
      <c r="Q657" s="13">
        <f>IF(OR(ISERROR(FIND(検索!G$3,F657)),検索!G$3=""),0,1)</f>
        <v>0</v>
      </c>
      <c r="R657" s="13">
        <f>IF(OR(検索!J$3="00000",M657&amp;N657&amp;O657&amp;P657&amp;Q657&lt;&gt;検索!J$3),0,1)</f>
        <v>0</v>
      </c>
      <c r="S657" s="13">
        <f t="shared" si="53"/>
        <v>0</v>
      </c>
      <c r="T657" s="14">
        <f>IF(OR(ISERROR(FIND(DBCS(検索!C$5),DBCS(B657))),検索!C$5=""),0,1)</f>
        <v>0</v>
      </c>
      <c r="U657" s="15">
        <f>IF(OR(ISERROR(FIND(DBCS(検索!D$5),DBCS(C657))),検索!D$5=""),0,1)</f>
        <v>0</v>
      </c>
      <c r="V657" s="15">
        <f>IF(OR(ISERROR(FIND(検索!E$5,D657)),検索!E$5=""),0,1)</f>
        <v>0</v>
      </c>
      <c r="W657" s="15">
        <f>IF(OR(ISERROR(FIND(検索!F$5,E657)),検索!F$5=""),0,1)</f>
        <v>0</v>
      </c>
      <c r="X657" s="15">
        <f>IF(OR(ISERROR(FIND(検索!G$5,F657)),検索!G$5=""),0,1)</f>
        <v>0</v>
      </c>
      <c r="Y657" s="13">
        <f>IF(OR(検索!J$5="00000",T657&amp;U657&amp;V657&amp;W657&amp;X657&lt;&gt;検索!J$5),0,1)</f>
        <v>0</v>
      </c>
      <c r="Z657" s="16">
        <f t="shared" si="54"/>
        <v>0</v>
      </c>
      <c r="AA657" s="13">
        <f>IF(OR(ISERROR(FIND(DBCS(検索!C$7),DBCS(B657))),検索!C$7=""),0,1)</f>
        <v>0</v>
      </c>
      <c r="AB657" s="13">
        <f>IF(OR(ISERROR(FIND(DBCS(検索!D$7),DBCS(C657))),検索!D$7=""),0,1)</f>
        <v>0</v>
      </c>
      <c r="AC657" s="13">
        <f>IF(OR(ISERROR(FIND(検索!E$7,D657)),検索!E$7=""),0,1)</f>
        <v>0</v>
      </c>
      <c r="AD657" s="13">
        <f>IF(OR(ISERROR(FIND(検索!F$7,E657)),検索!F$7=""),0,1)</f>
        <v>0</v>
      </c>
      <c r="AE657" s="13">
        <f>IF(OR(ISERROR(FIND(検索!G$7,F657)),検索!G$7=""),0,1)</f>
        <v>0</v>
      </c>
      <c r="AF657" s="15">
        <f>IF(OR(検索!J$7="00000",AA657&amp;AB657&amp;AC657&amp;AD657&amp;AE657&lt;&gt;検索!J$7),0,1)</f>
        <v>0</v>
      </c>
      <c r="AG657" s="16">
        <f t="shared" si="55"/>
        <v>0</v>
      </c>
      <c r="AH657" s="13">
        <f>IF(検索!K$3=0,R657,S657)</f>
        <v>0</v>
      </c>
      <c r="AI657" s="13">
        <f>IF(検索!K$5=0,Y657,Z657)</f>
        <v>0</v>
      </c>
      <c r="AJ657" s="13">
        <f>IF(検索!K$7=0,AF657,AG657)</f>
        <v>0</v>
      </c>
      <c r="AK657" s="20">
        <f>IF(IF(検索!J$5="00000",AH657,IF(検索!K$4=0,AH657+AI657,AH657*AI657)*IF(AND(検索!K$6=1,検索!J$7&lt;&gt;"00000"),AJ657,1)+IF(AND(検索!K$6=0,検索!J$7&lt;&gt;"00000"),AJ657,0))&gt;0,MAX($AK$2:AK656)+1,0)</f>
        <v>0</v>
      </c>
    </row>
    <row r="658" spans="1:37" ht="12.6" customHeight="1" x14ac:dyDescent="0.15">
      <c r="A658" s="9">
        <v>6775</v>
      </c>
      <c r="B658" s="2" t="s">
        <v>1247</v>
      </c>
      <c r="C658" s="2" t="s">
        <v>1819</v>
      </c>
      <c r="D658" s="2" t="s">
        <v>669</v>
      </c>
      <c r="E658" s="10" t="s">
        <v>136</v>
      </c>
      <c r="F658" s="11" t="s">
        <v>1820</v>
      </c>
      <c r="G658" s="2">
        <v>657</v>
      </c>
      <c r="H658" s="153">
        <f t="shared" si="56"/>
        <v>450000</v>
      </c>
      <c r="J658" s="158">
        <f>IFERROR(INDEX(単価!D$3:G$16,MATCH(D658,単価!B$3:B$16,0),1+((I658&gt;29)+(I658&gt;59)+(I658&gt;89))*INDEX(単価!A:A,MATCH(D658,単価!B:B,0))),0)</f>
        <v>100000</v>
      </c>
      <c r="K658" s="153" t="str">
        <f>IFERROR(INDEX(単価!C:C,MATCH(D658,単価!B:B,0))&amp;IF(INDEX(単価!A:A,MATCH(D658,単価!B:B,0))=1,"（"&amp;INDEX(単価!D$2:G$2,1,1+(I658&gt;29)+(I658&gt;59)+(I658&gt;89))&amp;"）",""),D658)</f>
        <v>就労継続支援（Ｂ型）</v>
      </c>
      <c r="L658" s="2">
        <f t="shared" ca="1" si="57"/>
        <v>6675</v>
      </c>
      <c r="M658" s="14">
        <f>IF(OR(ISERROR(FIND(DBCS(検索!C$3),DBCS(B658))),検索!C$3=""),0,1)</f>
        <v>0</v>
      </c>
      <c r="N658" s="15">
        <f>IF(OR(ISERROR(FIND(DBCS(検索!D$3),DBCS(C658))),検索!D$3=""),0,1)</f>
        <v>0</v>
      </c>
      <c r="O658" s="15">
        <f>IF(OR(ISERROR(FIND(検索!E$3,D658)),検索!E$3=""),0,1)</f>
        <v>0</v>
      </c>
      <c r="P658" s="13">
        <f>IF(OR(ISERROR(FIND(検索!F$3,E658)),検索!F$3=""),0,1)</f>
        <v>0</v>
      </c>
      <c r="Q658" s="13">
        <f>IF(OR(ISERROR(FIND(検索!G$3,F658)),検索!G$3=""),0,1)</f>
        <v>0</v>
      </c>
      <c r="R658" s="13">
        <f>IF(OR(検索!J$3="00000",M658&amp;N658&amp;O658&amp;P658&amp;Q658&lt;&gt;検索!J$3),0,1)</f>
        <v>0</v>
      </c>
      <c r="S658" s="13">
        <f t="shared" si="53"/>
        <v>0</v>
      </c>
      <c r="T658" s="14">
        <f>IF(OR(ISERROR(FIND(DBCS(検索!C$5),DBCS(B658))),検索!C$5=""),0,1)</f>
        <v>0</v>
      </c>
      <c r="U658" s="15">
        <f>IF(OR(ISERROR(FIND(DBCS(検索!D$5),DBCS(C658))),検索!D$5=""),0,1)</f>
        <v>0</v>
      </c>
      <c r="V658" s="15">
        <f>IF(OR(ISERROR(FIND(検索!E$5,D658)),検索!E$5=""),0,1)</f>
        <v>0</v>
      </c>
      <c r="W658" s="15">
        <f>IF(OR(ISERROR(FIND(検索!F$5,E658)),検索!F$5=""),0,1)</f>
        <v>0</v>
      </c>
      <c r="X658" s="15">
        <f>IF(OR(ISERROR(FIND(検索!G$5,F658)),検索!G$5=""),0,1)</f>
        <v>0</v>
      </c>
      <c r="Y658" s="13">
        <f>IF(OR(検索!J$5="00000",T658&amp;U658&amp;V658&amp;W658&amp;X658&lt;&gt;検索!J$5),0,1)</f>
        <v>0</v>
      </c>
      <c r="Z658" s="16">
        <f t="shared" si="54"/>
        <v>0</v>
      </c>
      <c r="AA658" s="13">
        <f>IF(OR(ISERROR(FIND(DBCS(検索!C$7),DBCS(B658))),検索!C$7=""),0,1)</f>
        <v>0</v>
      </c>
      <c r="AB658" s="13">
        <f>IF(OR(ISERROR(FIND(DBCS(検索!D$7),DBCS(C658))),検索!D$7=""),0,1)</f>
        <v>0</v>
      </c>
      <c r="AC658" s="13">
        <f>IF(OR(ISERROR(FIND(検索!E$7,D658)),検索!E$7=""),0,1)</f>
        <v>0</v>
      </c>
      <c r="AD658" s="13">
        <f>IF(OR(ISERROR(FIND(検索!F$7,E658)),検索!F$7=""),0,1)</f>
        <v>0</v>
      </c>
      <c r="AE658" s="13">
        <f>IF(OR(ISERROR(FIND(検索!G$7,F658)),検索!G$7=""),0,1)</f>
        <v>0</v>
      </c>
      <c r="AF658" s="15">
        <f>IF(OR(検索!J$7="00000",AA658&amp;AB658&amp;AC658&amp;AD658&amp;AE658&lt;&gt;検索!J$7),0,1)</f>
        <v>0</v>
      </c>
      <c r="AG658" s="16">
        <f t="shared" si="55"/>
        <v>0</v>
      </c>
      <c r="AH658" s="13">
        <f>IF(検索!K$3=0,R658,S658)</f>
        <v>0</v>
      </c>
      <c r="AI658" s="13">
        <f>IF(検索!K$5=0,Y658,Z658)</f>
        <v>0</v>
      </c>
      <c r="AJ658" s="13">
        <f>IF(検索!K$7=0,AF658,AG658)</f>
        <v>0</v>
      </c>
      <c r="AK658" s="20">
        <f>IF(IF(検索!J$5="00000",AH658,IF(検索!K$4=0,AH658+AI658,AH658*AI658)*IF(AND(検索!K$6=1,検索!J$7&lt;&gt;"00000"),AJ658,1)+IF(AND(検索!K$6=0,検索!J$7&lt;&gt;"00000"),AJ658,0))&gt;0,MAX($AK$2:AK657)+1,0)</f>
        <v>0</v>
      </c>
    </row>
    <row r="659" spans="1:37" ht="12.6" customHeight="1" x14ac:dyDescent="0.15">
      <c r="A659" s="9">
        <v>6789</v>
      </c>
      <c r="B659" s="2" t="s">
        <v>1589</v>
      </c>
      <c r="C659" s="2" t="s">
        <v>1744</v>
      </c>
      <c r="D659" s="2" t="s">
        <v>669</v>
      </c>
      <c r="E659" s="10" t="s">
        <v>45</v>
      </c>
      <c r="F659" s="11" t="s">
        <v>1591</v>
      </c>
      <c r="G659" s="2">
        <v>658</v>
      </c>
      <c r="H659" s="153">
        <f t="shared" si="56"/>
        <v>300000</v>
      </c>
      <c r="J659" s="158">
        <f>IFERROR(INDEX(単価!D$3:G$16,MATCH(D659,単価!B$3:B$16,0),1+((I659&gt;29)+(I659&gt;59)+(I659&gt;89))*INDEX(単価!A:A,MATCH(D659,単価!B:B,0))),0)</f>
        <v>100000</v>
      </c>
      <c r="K659" s="153" t="str">
        <f>IFERROR(INDEX(単価!C:C,MATCH(D659,単価!B:B,0))&amp;IF(INDEX(単価!A:A,MATCH(D659,単価!B:B,0))=1,"（"&amp;INDEX(単価!D$2:G$2,1,1+(I659&gt;29)+(I659&gt;59)+(I659&gt;89))&amp;"）",""),D659)</f>
        <v>就労継続支援（Ｂ型）</v>
      </c>
      <c r="L659" s="2">
        <f t="shared" ca="1" si="57"/>
        <v>6686</v>
      </c>
      <c r="M659" s="14">
        <f>IF(OR(ISERROR(FIND(DBCS(検索!C$3),DBCS(B659))),検索!C$3=""),0,1)</f>
        <v>0</v>
      </c>
      <c r="N659" s="15">
        <f>IF(OR(ISERROR(FIND(DBCS(検索!D$3),DBCS(C659))),検索!D$3=""),0,1)</f>
        <v>0</v>
      </c>
      <c r="O659" s="15">
        <f>IF(OR(ISERROR(FIND(検索!E$3,D659)),検索!E$3=""),0,1)</f>
        <v>0</v>
      </c>
      <c r="P659" s="13">
        <f>IF(OR(ISERROR(FIND(検索!F$3,E659)),検索!F$3=""),0,1)</f>
        <v>0</v>
      </c>
      <c r="Q659" s="13">
        <f>IF(OR(ISERROR(FIND(検索!G$3,F659)),検索!G$3=""),0,1)</f>
        <v>0</v>
      </c>
      <c r="R659" s="13">
        <f>IF(OR(検索!J$3="00000",M659&amp;N659&amp;O659&amp;P659&amp;Q659&lt;&gt;検索!J$3),0,1)</f>
        <v>0</v>
      </c>
      <c r="S659" s="13">
        <f t="shared" si="53"/>
        <v>0</v>
      </c>
      <c r="T659" s="14">
        <f>IF(OR(ISERROR(FIND(DBCS(検索!C$5),DBCS(B659))),検索!C$5=""),0,1)</f>
        <v>0</v>
      </c>
      <c r="U659" s="15">
        <f>IF(OR(ISERROR(FIND(DBCS(検索!D$5),DBCS(C659))),検索!D$5=""),0,1)</f>
        <v>0</v>
      </c>
      <c r="V659" s="15">
        <f>IF(OR(ISERROR(FIND(検索!E$5,D659)),検索!E$5=""),0,1)</f>
        <v>0</v>
      </c>
      <c r="W659" s="15">
        <f>IF(OR(ISERROR(FIND(検索!F$5,E659)),検索!F$5=""),0,1)</f>
        <v>0</v>
      </c>
      <c r="X659" s="15">
        <f>IF(OR(ISERROR(FIND(検索!G$5,F659)),検索!G$5=""),0,1)</f>
        <v>0</v>
      </c>
      <c r="Y659" s="13">
        <f>IF(OR(検索!J$5="00000",T659&amp;U659&amp;V659&amp;W659&amp;X659&lt;&gt;検索!J$5),0,1)</f>
        <v>0</v>
      </c>
      <c r="Z659" s="16">
        <f t="shared" si="54"/>
        <v>0</v>
      </c>
      <c r="AA659" s="13">
        <f>IF(OR(ISERROR(FIND(DBCS(検索!C$7),DBCS(B659))),検索!C$7=""),0,1)</f>
        <v>0</v>
      </c>
      <c r="AB659" s="13">
        <f>IF(OR(ISERROR(FIND(DBCS(検索!D$7),DBCS(C659))),検索!D$7=""),0,1)</f>
        <v>0</v>
      </c>
      <c r="AC659" s="13">
        <f>IF(OR(ISERROR(FIND(検索!E$7,D659)),検索!E$7=""),0,1)</f>
        <v>0</v>
      </c>
      <c r="AD659" s="13">
        <f>IF(OR(ISERROR(FIND(検索!F$7,E659)),検索!F$7=""),0,1)</f>
        <v>0</v>
      </c>
      <c r="AE659" s="13">
        <f>IF(OR(ISERROR(FIND(検索!G$7,F659)),検索!G$7=""),0,1)</f>
        <v>0</v>
      </c>
      <c r="AF659" s="15">
        <f>IF(OR(検索!J$7="00000",AA659&amp;AB659&amp;AC659&amp;AD659&amp;AE659&lt;&gt;検索!J$7),0,1)</f>
        <v>0</v>
      </c>
      <c r="AG659" s="16">
        <f t="shared" si="55"/>
        <v>0</v>
      </c>
      <c r="AH659" s="13">
        <f>IF(検索!K$3=0,R659,S659)</f>
        <v>0</v>
      </c>
      <c r="AI659" s="13">
        <f>IF(検索!K$5=0,Y659,Z659)</f>
        <v>0</v>
      </c>
      <c r="AJ659" s="13">
        <f>IF(検索!K$7=0,AF659,AG659)</f>
        <v>0</v>
      </c>
      <c r="AK659" s="20">
        <f>IF(IF(検索!J$5="00000",AH659,IF(検索!K$4=0,AH659+AI659,AH659*AI659)*IF(AND(検索!K$6=1,検索!J$7&lt;&gt;"00000"),AJ659,1)+IF(AND(検索!K$6=0,検索!J$7&lt;&gt;"00000"),AJ659,0))&gt;0,MAX($AK$2:AK658)+1,0)</f>
        <v>0</v>
      </c>
    </row>
    <row r="660" spans="1:37" ht="12.6" customHeight="1" x14ac:dyDescent="0.15">
      <c r="A660" s="9">
        <v>6797</v>
      </c>
      <c r="B660" s="2" t="s">
        <v>1551</v>
      </c>
      <c r="C660" s="2" t="s">
        <v>1711</v>
      </c>
      <c r="D660" s="2" t="s">
        <v>669</v>
      </c>
      <c r="E660" s="10" t="s">
        <v>472</v>
      </c>
      <c r="F660" s="11" t="s">
        <v>1712</v>
      </c>
      <c r="G660" s="2">
        <v>659</v>
      </c>
      <c r="H660" s="153">
        <f t="shared" si="56"/>
        <v>450000</v>
      </c>
      <c r="J660" s="158">
        <f>IFERROR(INDEX(単価!D$3:G$16,MATCH(D660,単価!B$3:B$16,0),1+((I660&gt;29)+(I660&gt;59)+(I660&gt;89))*INDEX(単価!A:A,MATCH(D660,単価!B:B,0))),0)</f>
        <v>100000</v>
      </c>
      <c r="K660" s="153" t="str">
        <f>IFERROR(INDEX(単価!C:C,MATCH(D660,単価!B:B,0))&amp;IF(INDEX(単価!A:A,MATCH(D660,単価!B:B,0))=1,"（"&amp;INDEX(単価!D$2:G$2,1,1+(I660&gt;29)+(I660&gt;59)+(I660&gt;89))&amp;"）",""),D660)</f>
        <v>就労継続支援（Ｂ型）</v>
      </c>
      <c r="L660" s="2">
        <f t="shared" ca="1" si="57"/>
        <v>6697</v>
      </c>
      <c r="M660" s="14">
        <f>IF(OR(ISERROR(FIND(DBCS(検索!C$3),DBCS(B660))),検索!C$3=""),0,1)</f>
        <v>0</v>
      </c>
      <c r="N660" s="15">
        <f>IF(OR(ISERROR(FIND(DBCS(検索!D$3),DBCS(C660))),検索!D$3=""),0,1)</f>
        <v>0</v>
      </c>
      <c r="O660" s="15">
        <f>IF(OR(ISERROR(FIND(検索!E$3,D660)),検索!E$3=""),0,1)</f>
        <v>0</v>
      </c>
      <c r="P660" s="13">
        <f>IF(OR(ISERROR(FIND(検索!F$3,E660)),検索!F$3=""),0,1)</f>
        <v>0</v>
      </c>
      <c r="Q660" s="13">
        <f>IF(OR(ISERROR(FIND(検索!G$3,F660)),検索!G$3=""),0,1)</f>
        <v>0</v>
      </c>
      <c r="R660" s="13">
        <f>IF(OR(検索!J$3="00000",M660&amp;N660&amp;O660&amp;P660&amp;Q660&lt;&gt;検索!J$3),0,1)</f>
        <v>0</v>
      </c>
      <c r="S660" s="13">
        <f t="shared" si="53"/>
        <v>0</v>
      </c>
      <c r="T660" s="14">
        <f>IF(OR(ISERROR(FIND(DBCS(検索!C$5),DBCS(B660))),検索!C$5=""),0,1)</f>
        <v>0</v>
      </c>
      <c r="U660" s="15">
        <f>IF(OR(ISERROR(FIND(DBCS(検索!D$5),DBCS(C660))),検索!D$5=""),0,1)</f>
        <v>0</v>
      </c>
      <c r="V660" s="15">
        <f>IF(OR(ISERROR(FIND(検索!E$5,D660)),検索!E$5=""),0,1)</f>
        <v>0</v>
      </c>
      <c r="W660" s="15">
        <f>IF(OR(ISERROR(FIND(検索!F$5,E660)),検索!F$5=""),0,1)</f>
        <v>0</v>
      </c>
      <c r="X660" s="15">
        <f>IF(OR(ISERROR(FIND(検索!G$5,F660)),検索!G$5=""),0,1)</f>
        <v>0</v>
      </c>
      <c r="Y660" s="13">
        <f>IF(OR(検索!J$5="00000",T660&amp;U660&amp;V660&amp;W660&amp;X660&lt;&gt;検索!J$5),0,1)</f>
        <v>0</v>
      </c>
      <c r="Z660" s="16">
        <f t="shared" si="54"/>
        <v>0</v>
      </c>
      <c r="AA660" s="13">
        <f>IF(OR(ISERROR(FIND(DBCS(検索!C$7),DBCS(B660))),検索!C$7=""),0,1)</f>
        <v>0</v>
      </c>
      <c r="AB660" s="13">
        <f>IF(OR(ISERROR(FIND(DBCS(検索!D$7),DBCS(C660))),検索!D$7=""),0,1)</f>
        <v>0</v>
      </c>
      <c r="AC660" s="13">
        <f>IF(OR(ISERROR(FIND(検索!E$7,D660)),検索!E$7=""),0,1)</f>
        <v>0</v>
      </c>
      <c r="AD660" s="13">
        <f>IF(OR(ISERROR(FIND(検索!F$7,E660)),検索!F$7=""),0,1)</f>
        <v>0</v>
      </c>
      <c r="AE660" s="13">
        <f>IF(OR(ISERROR(FIND(検索!G$7,F660)),検索!G$7=""),0,1)</f>
        <v>0</v>
      </c>
      <c r="AF660" s="15">
        <f>IF(OR(検索!J$7="00000",AA660&amp;AB660&amp;AC660&amp;AD660&amp;AE660&lt;&gt;検索!J$7),0,1)</f>
        <v>0</v>
      </c>
      <c r="AG660" s="16">
        <f t="shared" si="55"/>
        <v>0</v>
      </c>
      <c r="AH660" s="13">
        <f>IF(検索!K$3=0,R660,S660)</f>
        <v>0</v>
      </c>
      <c r="AI660" s="13">
        <f>IF(検索!K$5=0,Y660,Z660)</f>
        <v>0</v>
      </c>
      <c r="AJ660" s="13">
        <f>IF(検索!K$7=0,AF660,AG660)</f>
        <v>0</v>
      </c>
      <c r="AK660" s="20">
        <f>IF(IF(検索!J$5="00000",AH660,IF(検索!K$4=0,AH660+AI660,AH660*AI660)*IF(AND(検索!K$6=1,検索!J$7&lt;&gt;"00000"),AJ660,1)+IF(AND(検索!K$6=0,検索!J$7&lt;&gt;"00000"),AJ660,0))&gt;0,MAX($AK$2:AK659)+1,0)</f>
        <v>0</v>
      </c>
    </row>
    <row r="661" spans="1:37" ht="12.6" customHeight="1" x14ac:dyDescent="0.15">
      <c r="A661" s="9">
        <v>6809</v>
      </c>
      <c r="B661" s="2" t="s">
        <v>1821</v>
      </c>
      <c r="C661" s="2" t="s">
        <v>1822</v>
      </c>
      <c r="D661" s="2" t="s">
        <v>669</v>
      </c>
      <c r="E661" s="10" t="s">
        <v>88</v>
      </c>
      <c r="F661" s="11" t="s">
        <v>1823</v>
      </c>
      <c r="G661" s="2">
        <v>660</v>
      </c>
      <c r="H661" s="153">
        <f t="shared" si="56"/>
        <v>100000</v>
      </c>
      <c r="J661" s="158">
        <f>IFERROR(INDEX(単価!D$3:G$16,MATCH(D661,単価!B$3:B$16,0),1+((I661&gt;29)+(I661&gt;59)+(I661&gt;89))*INDEX(単価!A:A,MATCH(D661,単価!B:B,0))),0)</f>
        <v>100000</v>
      </c>
      <c r="K661" s="153" t="str">
        <f>IFERROR(INDEX(単価!C:C,MATCH(D661,単価!B:B,0))&amp;IF(INDEX(単価!A:A,MATCH(D661,単価!B:B,0))=1,"（"&amp;INDEX(単価!D$2:G$2,1,1+(I661&gt;29)+(I661&gt;59)+(I661&gt;89))&amp;"）",""),D661)</f>
        <v>就労継続支援（Ｂ型）</v>
      </c>
      <c r="L661" s="2">
        <f t="shared" ca="1" si="57"/>
        <v>6704</v>
      </c>
      <c r="M661" s="14">
        <f>IF(OR(ISERROR(FIND(DBCS(検索!C$3),DBCS(B661))),検索!C$3=""),0,1)</f>
        <v>0</v>
      </c>
      <c r="N661" s="15">
        <f>IF(OR(ISERROR(FIND(DBCS(検索!D$3),DBCS(C661))),検索!D$3=""),0,1)</f>
        <v>0</v>
      </c>
      <c r="O661" s="15">
        <f>IF(OR(ISERROR(FIND(検索!E$3,D661)),検索!E$3=""),0,1)</f>
        <v>0</v>
      </c>
      <c r="P661" s="13">
        <f>IF(OR(ISERROR(FIND(検索!F$3,E661)),検索!F$3=""),0,1)</f>
        <v>0</v>
      </c>
      <c r="Q661" s="13">
        <f>IF(OR(ISERROR(FIND(検索!G$3,F661)),検索!G$3=""),0,1)</f>
        <v>0</v>
      </c>
      <c r="R661" s="13">
        <f>IF(OR(検索!J$3="00000",M661&amp;N661&amp;O661&amp;P661&amp;Q661&lt;&gt;検索!J$3),0,1)</f>
        <v>0</v>
      </c>
      <c r="S661" s="13">
        <f t="shared" si="53"/>
        <v>0</v>
      </c>
      <c r="T661" s="14">
        <f>IF(OR(ISERROR(FIND(DBCS(検索!C$5),DBCS(B661))),検索!C$5=""),0,1)</f>
        <v>0</v>
      </c>
      <c r="U661" s="15">
        <f>IF(OR(ISERROR(FIND(DBCS(検索!D$5),DBCS(C661))),検索!D$5=""),0,1)</f>
        <v>0</v>
      </c>
      <c r="V661" s="15">
        <f>IF(OR(ISERROR(FIND(検索!E$5,D661)),検索!E$5=""),0,1)</f>
        <v>0</v>
      </c>
      <c r="W661" s="15">
        <f>IF(OR(ISERROR(FIND(検索!F$5,E661)),検索!F$5=""),0,1)</f>
        <v>0</v>
      </c>
      <c r="X661" s="15">
        <f>IF(OR(ISERROR(FIND(検索!G$5,F661)),検索!G$5=""),0,1)</f>
        <v>0</v>
      </c>
      <c r="Y661" s="13">
        <f>IF(OR(検索!J$5="00000",T661&amp;U661&amp;V661&amp;W661&amp;X661&lt;&gt;検索!J$5),0,1)</f>
        <v>0</v>
      </c>
      <c r="Z661" s="16">
        <f t="shared" si="54"/>
        <v>0</v>
      </c>
      <c r="AA661" s="13">
        <f>IF(OR(ISERROR(FIND(DBCS(検索!C$7),DBCS(B661))),検索!C$7=""),0,1)</f>
        <v>0</v>
      </c>
      <c r="AB661" s="13">
        <f>IF(OR(ISERROR(FIND(DBCS(検索!D$7),DBCS(C661))),検索!D$7=""),0,1)</f>
        <v>0</v>
      </c>
      <c r="AC661" s="13">
        <f>IF(OR(ISERROR(FIND(検索!E$7,D661)),検索!E$7=""),0,1)</f>
        <v>0</v>
      </c>
      <c r="AD661" s="13">
        <f>IF(OR(ISERROR(FIND(検索!F$7,E661)),検索!F$7=""),0,1)</f>
        <v>0</v>
      </c>
      <c r="AE661" s="13">
        <f>IF(OR(ISERROR(FIND(検索!G$7,F661)),検索!G$7=""),0,1)</f>
        <v>0</v>
      </c>
      <c r="AF661" s="15">
        <f>IF(OR(検索!J$7="00000",AA661&amp;AB661&amp;AC661&amp;AD661&amp;AE661&lt;&gt;検索!J$7),0,1)</f>
        <v>0</v>
      </c>
      <c r="AG661" s="16">
        <f t="shared" si="55"/>
        <v>0</v>
      </c>
      <c r="AH661" s="13">
        <f>IF(検索!K$3=0,R661,S661)</f>
        <v>0</v>
      </c>
      <c r="AI661" s="13">
        <f>IF(検索!K$5=0,Y661,Z661)</f>
        <v>0</v>
      </c>
      <c r="AJ661" s="13">
        <f>IF(検索!K$7=0,AF661,AG661)</f>
        <v>0</v>
      </c>
      <c r="AK661" s="20">
        <f>IF(IF(検索!J$5="00000",AH661,IF(検索!K$4=0,AH661+AI661,AH661*AI661)*IF(AND(検索!K$6=1,検索!J$7&lt;&gt;"00000"),AJ661,1)+IF(AND(検索!K$6=0,検索!J$7&lt;&gt;"00000"),AJ661,0))&gt;0,MAX($AK$2:AK660)+1,0)</f>
        <v>0</v>
      </c>
    </row>
    <row r="662" spans="1:37" ht="12.6" customHeight="1" x14ac:dyDescent="0.15">
      <c r="A662" s="9">
        <v>6818</v>
      </c>
      <c r="B662" s="2" t="s">
        <v>1416</v>
      </c>
      <c r="C662" s="2" t="s">
        <v>1824</v>
      </c>
      <c r="D662" s="2" t="s">
        <v>669</v>
      </c>
      <c r="E662" s="10" t="s">
        <v>61</v>
      </c>
      <c r="F662" s="11" t="s">
        <v>1825</v>
      </c>
      <c r="G662" s="2">
        <v>661</v>
      </c>
      <c r="H662" s="153">
        <f t="shared" si="56"/>
        <v>800000</v>
      </c>
      <c r="J662" s="158">
        <f>IFERROR(INDEX(単価!D$3:G$16,MATCH(D662,単価!B$3:B$16,0),1+((I662&gt;29)+(I662&gt;59)+(I662&gt;89))*INDEX(単価!A:A,MATCH(D662,単価!B:B,0))),0)</f>
        <v>100000</v>
      </c>
      <c r="K662" s="153" t="str">
        <f>IFERROR(INDEX(単価!C:C,MATCH(D662,単価!B:B,0))&amp;IF(INDEX(単価!A:A,MATCH(D662,単価!B:B,0))=1,"（"&amp;INDEX(単価!D$2:G$2,1,1+(I662&gt;29)+(I662&gt;59)+(I662&gt;89))&amp;"）",""),D662)</f>
        <v>就労継続支援（Ｂ型）</v>
      </c>
      <c r="L662" s="2">
        <f t="shared" ca="1" si="57"/>
        <v>6719</v>
      </c>
      <c r="M662" s="14">
        <f>IF(OR(ISERROR(FIND(DBCS(検索!C$3),DBCS(B662))),検索!C$3=""),0,1)</f>
        <v>0</v>
      </c>
      <c r="N662" s="15">
        <f>IF(OR(ISERROR(FIND(DBCS(検索!D$3),DBCS(C662))),検索!D$3=""),0,1)</f>
        <v>0</v>
      </c>
      <c r="O662" s="15">
        <f>IF(OR(ISERROR(FIND(検索!E$3,D662)),検索!E$3=""),0,1)</f>
        <v>0</v>
      </c>
      <c r="P662" s="13">
        <f>IF(OR(ISERROR(FIND(検索!F$3,E662)),検索!F$3=""),0,1)</f>
        <v>0</v>
      </c>
      <c r="Q662" s="13">
        <f>IF(OR(ISERROR(FIND(検索!G$3,F662)),検索!G$3=""),0,1)</f>
        <v>0</v>
      </c>
      <c r="R662" s="13">
        <f>IF(OR(検索!J$3="00000",M662&amp;N662&amp;O662&amp;P662&amp;Q662&lt;&gt;検索!J$3),0,1)</f>
        <v>0</v>
      </c>
      <c r="S662" s="13">
        <f t="shared" si="53"/>
        <v>0</v>
      </c>
      <c r="T662" s="14">
        <f>IF(OR(ISERROR(FIND(DBCS(検索!C$5),DBCS(B662))),検索!C$5=""),0,1)</f>
        <v>0</v>
      </c>
      <c r="U662" s="15">
        <f>IF(OR(ISERROR(FIND(DBCS(検索!D$5),DBCS(C662))),検索!D$5=""),0,1)</f>
        <v>0</v>
      </c>
      <c r="V662" s="15">
        <f>IF(OR(ISERROR(FIND(検索!E$5,D662)),検索!E$5=""),0,1)</f>
        <v>0</v>
      </c>
      <c r="W662" s="15">
        <f>IF(OR(ISERROR(FIND(検索!F$5,E662)),検索!F$5=""),0,1)</f>
        <v>0</v>
      </c>
      <c r="X662" s="15">
        <f>IF(OR(ISERROR(FIND(検索!G$5,F662)),検索!G$5=""),0,1)</f>
        <v>0</v>
      </c>
      <c r="Y662" s="13">
        <f>IF(OR(検索!J$5="00000",T662&amp;U662&amp;V662&amp;W662&amp;X662&lt;&gt;検索!J$5),0,1)</f>
        <v>0</v>
      </c>
      <c r="Z662" s="16">
        <f t="shared" si="54"/>
        <v>0</v>
      </c>
      <c r="AA662" s="13">
        <f>IF(OR(ISERROR(FIND(DBCS(検索!C$7),DBCS(B662))),検索!C$7=""),0,1)</f>
        <v>0</v>
      </c>
      <c r="AB662" s="13">
        <f>IF(OR(ISERROR(FIND(DBCS(検索!D$7),DBCS(C662))),検索!D$7=""),0,1)</f>
        <v>0</v>
      </c>
      <c r="AC662" s="13">
        <f>IF(OR(ISERROR(FIND(検索!E$7,D662)),検索!E$7=""),0,1)</f>
        <v>0</v>
      </c>
      <c r="AD662" s="13">
        <f>IF(OR(ISERROR(FIND(検索!F$7,E662)),検索!F$7=""),0,1)</f>
        <v>0</v>
      </c>
      <c r="AE662" s="13">
        <f>IF(OR(ISERROR(FIND(検索!G$7,F662)),検索!G$7=""),0,1)</f>
        <v>0</v>
      </c>
      <c r="AF662" s="15">
        <f>IF(OR(検索!J$7="00000",AA662&amp;AB662&amp;AC662&amp;AD662&amp;AE662&lt;&gt;検索!J$7),0,1)</f>
        <v>0</v>
      </c>
      <c r="AG662" s="16">
        <f t="shared" si="55"/>
        <v>0</v>
      </c>
      <c r="AH662" s="13">
        <f>IF(検索!K$3=0,R662,S662)</f>
        <v>0</v>
      </c>
      <c r="AI662" s="13">
        <f>IF(検索!K$5=0,Y662,Z662)</f>
        <v>0</v>
      </c>
      <c r="AJ662" s="13">
        <f>IF(検索!K$7=0,AF662,AG662)</f>
        <v>0</v>
      </c>
      <c r="AK662" s="20">
        <f>IF(IF(検索!J$5="00000",AH662,IF(検索!K$4=0,AH662+AI662,AH662*AI662)*IF(AND(検索!K$6=1,検索!J$7&lt;&gt;"00000"),AJ662,1)+IF(AND(検索!K$6=0,検索!J$7&lt;&gt;"00000"),AJ662,0))&gt;0,MAX($AK$2:AK661)+1,0)</f>
        <v>0</v>
      </c>
    </row>
    <row r="663" spans="1:37" ht="12.6" customHeight="1" x14ac:dyDescent="0.15">
      <c r="A663" s="9">
        <v>6828</v>
      </c>
      <c r="B663" s="2" t="s">
        <v>1826</v>
      </c>
      <c r="C663" s="2" t="s">
        <v>1827</v>
      </c>
      <c r="D663" s="2" t="s">
        <v>669</v>
      </c>
      <c r="E663" s="10" t="s">
        <v>138</v>
      </c>
      <c r="F663" s="11" t="s">
        <v>1828</v>
      </c>
      <c r="G663" s="2">
        <v>662</v>
      </c>
      <c r="H663" s="153">
        <f t="shared" si="56"/>
        <v>100000</v>
      </c>
      <c r="J663" s="158">
        <f>IFERROR(INDEX(単価!D$3:G$16,MATCH(D663,単価!B$3:B$16,0),1+((I663&gt;29)+(I663&gt;59)+(I663&gt;89))*INDEX(単価!A:A,MATCH(D663,単価!B:B,0))),0)</f>
        <v>100000</v>
      </c>
      <c r="K663" s="153" t="str">
        <f>IFERROR(INDEX(単価!C:C,MATCH(D663,単価!B:B,0))&amp;IF(INDEX(単価!A:A,MATCH(D663,単価!B:B,0))=1,"（"&amp;INDEX(単価!D$2:G$2,1,1+(I663&gt;29)+(I663&gt;59)+(I663&gt;89))&amp;"）",""),D663)</f>
        <v>就労継続支援（Ｂ型）</v>
      </c>
      <c r="L663" s="2">
        <f t="shared" ca="1" si="57"/>
        <v>6726</v>
      </c>
      <c r="M663" s="14">
        <f>IF(OR(ISERROR(FIND(DBCS(検索!C$3),DBCS(B663))),検索!C$3=""),0,1)</f>
        <v>0</v>
      </c>
      <c r="N663" s="15">
        <f>IF(OR(ISERROR(FIND(DBCS(検索!D$3),DBCS(C663))),検索!D$3=""),0,1)</f>
        <v>0</v>
      </c>
      <c r="O663" s="15">
        <f>IF(OR(ISERROR(FIND(検索!E$3,D663)),検索!E$3=""),0,1)</f>
        <v>0</v>
      </c>
      <c r="P663" s="13">
        <f>IF(OR(ISERROR(FIND(検索!F$3,E663)),検索!F$3=""),0,1)</f>
        <v>0</v>
      </c>
      <c r="Q663" s="13">
        <f>IF(OR(ISERROR(FIND(検索!G$3,F663)),検索!G$3=""),0,1)</f>
        <v>0</v>
      </c>
      <c r="R663" s="13">
        <f>IF(OR(検索!J$3="00000",M663&amp;N663&amp;O663&amp;P663&amp;Q663&lt;&gt;検索!J$3),0,1)</f>
        <v>0</v>
      </c>
      <c r="S663" s="13">
        <f t="shared" si="53"/>
        <v>0</v>
      </c>
      <c r="T663" s="14">
        <f>IF(OR(ISERROR(FIND(DBCS(検索!C$5),DBCS(B663))),検索!C$5=""),0,1)</f>
        <v>0</v>
      </c>
      <c r="U663" s="15">
        <f>IF(OR(ISERROR(FIND(DBCS(検索!D$5),DBCS(C663))),検索!D$5=""),0,1)</f>
        <v>0</v>
      </c>
      <c r="V663" s="15">
        <f>IF(OR(ISERROR(FIND(検索!E$5,D663)),検索!E$5=""),0,1)</f>
        <v>0</v>
      </c>
      <c r="W663" s="15">
        <f>IF(OR(ISERROR(FIND(検索!F$5,E663)),検索!F$5=""),0,1)</f>
        <v>0</v>
      </c>
      <c r="X663" s="15">
        <f>IF(OR(ISERROR(FIND(検索!G$5,F663)),検索!G$5=""),0,1)</f>
        <v>0</v>
      </c>
      <c r="Y663" s="13">
        <f>IF(OR(検索!J$5="00000",T663&amp;U663&amp;V663&amp;W663&amp;X663&lt;&gt;検索!J$5),0,1)</f>
        <v>0</v>
      </c>
      <c r="Z663" s="16">
        <f t="shared" si="54"/>
        <v>0</v>
      </c>
      <c r="AA663" s="13">
        <f>IF(OR(ISERROR(FIND(DBCS(検索!C$7),DBCS(B663))),検索!C$7=""),0,1)</f>
        <v>0</v>
      </c>
      <c r="AB663" s="13">
        <f>IF(OR(ISERROR(FIND(DBCS(検索!D$7),DBCS(C663))),検索!D$7=""),0,1)</f>
        <v>0</v>
      </c>
      <c r="AC663" s="13">
        <f>IF(OR(ISERROR(FIND(検索!E$7,D663)),検索!E$7=""),0,1)</f>
        <v>0</v>
      </c>
      <c r="AD663" s="13">
        <f>IF(OR(ISERROR(FIND(検索!F$7,E663)),検索!F$7=""),0,1)</f>
        <v>0</v>
      </c>
      <c r="AE663" s="13">
        <f>IF(OR(ISERROR(FIND(検索!G$7,F663)),検索!G$7=""),0,1)</f>
        <v>0</v>
      </c>
      <c r="AF663" s="15">
        <f>IF(OR(検索!J$7="00000",AA663&amp;AB663&amp;AC663&amp;AD663&amp;AE663&lt;&gt;検索!J$7),0,1)</f>
        <v>0</v>
      </c>
      <c r="AG663" s="16">
        <f t="shared" si="55"/>
        <v>0</v>
      </c>
      <c r="AH663" s="13">
        <f>IF(検索!K$3=0,R663,S663)</f>
        <v>0</v>
      </c>
      <c r="AI663" s="13">
        <f>IF(検索!K$5=0,Y663,Z663)</f>
        <v>0</v>
      </c>
      <c r="AJ663" s="13">
        <f>IF(検索!K$7=0,AF663,AG663)</f>
        <v>0</v>
      </c>
      <c r="AK663" s="20">
        <f>IF(IF(検索!J$5="00000",AH663,IF(検索!K$4=0,AH663+AI663,AH663*AI663)*IF(AND(検索!K$6=1,検索!J$7&lt;&gt;"00000"),AJ663,1)+IF(AND(検索!K$6=0,検索!J$7&lt;&gt;"00000"),AJ663,0))&gt;0,MAX($AK$2:AK662)+1,0)</f>
        <v>0</v>
      </c>
    </row>
    <row r="664" spans="1:37" ht="12.6" customHeight="1" x14ac:dyDescent="0.15">
      <c r="A664" s="9">
        <v>6838</v>
      </c>
      <c r="B664" s="2" t="s">
        <v>1829</v>
      </c>
      <c r="C664" s="2" t="s">
        <v>1830</v>
      </c>
      <c r="D664" s="2" t="s">
        <v>669</v>
      </c>
      <c r="E664" s="10" t="s">
        <v>90</v>
      </c>
      <c r="F664" s="11" t="s">
        <v>1831</v>
      </c>
      <c r="G664" s="2">
        <v>663</v>
      </c>
      <c r="H664" s="153">
        <f t="shared" si="56"/>
        <v>100000</v>
      </c>
      <c r="J664" s="158">
        <f>IFERROR(INDEX(単価!D$3:G$16,MATCH(D664,単価!B$3:B$16,0),1+((I664&gt;29)+(I664&gt;59)+(I664&gt;89))*INDEX(単価!A:A,MATCH(D664,単価!B:B,0))),0)</f>
        <v>100000</v>
      </c>
      <c r="K664" s="153" t="str">
        <f>IFERROR(INDEX(単価!C:C,MATCH(D664,単価!B:B,0))&amp;IF(INDEX(単価!A:A,MATCH(D664,単価!B:B,0))=1,"（"&amp;INDEX(単価!D$2:G$2,1,1+(I664&gt;29)+(I664&gt;59)+(I664&gt;89))&amp;"）",""),D664)</f>
        <v>就労継続支援（Ｂ型）</v>
      </c>
      <c r="L664" s="2">
        <f t="shared" ca="1" si="57"/>
        <v>6731</v>
      </c>
      <c r="M664" s="14">
        <f>IF(OR(ISERROR(FIND(DBCS(検索!C$3),DBCS(B664))),検索!C$3=""),0,1)</f>
        <v>0</v>
      </c>
      <c r="N664" s="15">
        <f>IF(OR(ISERROR(FIND(DBCS(検索!D$3),DBCS(C664))),検索!D$3=""),0,1)</f>
        <v>0</v>
      </c>
      <c r="O664" s="15">
        <f>IF(OR(ISERROR(FIND(検索!E$3,D664)),検索!E$3=""),0,1)</f>
        <v>0</v>
      </c>
      <c r="P664" s="13">
        <f>IF(OR(ISERROR(FIND(検索!F$3,E664)),検索!F$3=""),0,1)</f>
        <v>0</v>
      </c>
      <c r="Q664" s="13">
        <f>IF(OR(ISERROR(FIND(検索!G$3,F664)),検索!G$3=""),0,1)</f>
        <v>0</v>
      </c>
      <c r="R664" s="13">
        <f>IF(OR(検索!J$3="00000",M664&amp;N664&amp;O664&amp;P664&amp;Q664&lt;&gt;検索!J$3),0,1)</f>
        <v>0</v>
      </c>
      <c r="S664" s="13">
        <f t="shared" si="53"/>
        <v>0</v>
      </c>
      <c r="T664" s="14">
        <f>IF(OR(ISERROR(FIND(DBCS(検索!C$5),DBCS(B664))),検索!C$5=""),0,1)</f>
        <v>0</v>
      </c>
      <c r="U664" s="15">
        <f>IF(OR(ISERROR(FIND(DBCS(検索!D$5),DBCS(C664))),検索!D$5=""),0,1)</f>
        <v>0</v>
      </c>
      <c r="V664" s="15">
        <f>IF(OR(ISERROR(FIND(検索!E$5,D664)),検索!E$5=""),0,1)</f>
        <v>0</v>
      </c>
      <c r="W664" s="15">
        <f>IF(OR(ISERROR(FIND(検索!F$5,E664)),検索!F$5=""),0,1)</f>
        <v>0</v>
      </c>
      <c r="X664" s="15">
        <f>IF(OR(ISERROR(FIND(検索!G$5,F664)),検索!G$5=""),0,1)</f>
        <v>0</v>
      </c>
      <c r="Y664" s="13">
        <f>IF(OR(検索!J$5="00000",T664&amp;U664&amp;V664&amp;W664&amp;X664&lt;&gt;検索!J$5),0,1)</f>
        <v>0</v>
      </c>
      <c r="Z664" s="16">
        <f t="shared" si="54"/>
        <v>0</v>
      </c>
      <c r="AA664" s="13">
        <f>IF(OR(ISERROR(FIND(DBCS(検索!C$7),DBCS(B664))),検索!C$7=""),0,1)</f>
        <v>0</v>
      </c>
      <c r="AB664" s="13">
        <f>IF(OR(ISERROR(FIND(DBCS(検索!D$7),DBCS(C664))),検索!D$7=""),0,1)</f>
        <v>0</v>
      </c>
      <c r="AC664" s="13">
        <f>IF(OR(ISERROR(FIND(検索!E$7,D664)),検索!E$7=""),0,1)</f>
        <v>0</v>
      </c>
      <c r="AD664" s="13">
        <f>IF(OR(ISERROR(FIND(検索!F$7,E664)),検索!F$7=""),0,1)</f>
        <v>0</v>
      </c>
      <c r="AE664" s="13">
        <f>IF(OR(ISERROR(FIND(検索!G$7,F664)),検索!G$7=""),0,1)</f>
        <v>0</v>
      </c>
      <c r="AF664" s="15">
        <f>IF(OR(検索!J$7="00000",AA664&amp;AB664&amp;AC664&amp;AD664&amp;AE664&lt;&gt;検索!J$7),0,1)</f>
        <v>0</v>
      </c>
      <c r="AG664" s="16">
        <f t="shared" si="55"/>
        <v>0</v>
      </c>
      <c r="AH664" s="13">
        <f>IF(検索!K$3=0,R664,S664)</f>
        <v>0</v>
      </c>
      <c r="AI664" s="13">
        <f>IF(検索!K$5=0,Y664,Z664)</f>
        <v>0</v>
      </c>
      <c r="AJ664" s="13">
        <f>IF(検索!K$7=0,AF664,AG664)</f>
        <v>0</v>
      </c>
      <c r="AK664" s="20">
        <f>IF(IF(検索!J$5="00000",AH664,IF(検索!K$4=0,AH664+AI664,AH664*AI664)*IF(AND(検索!K$6=1,検索!J$7&lt;&gt;"00000"),AJ664,1)+IF(AND(検索!K$6=0,検索!J$7&lt;&gt;"00000"),AJ664,0))&gt;0,MAX($AK$2:AK663)+1,0)</f>
        <v>0</v>
      </c>
    </row>
    <row r="665" spans="1:37" ht="12.6" customHeight="1" x14ac:dyDescent="0.15">
      <c r="A665" s="9">
        <v>6847</v>
      </c>
      <c r="B665" s="2" t="s">
        <v>1832</v>
      </c>
      <c r="C665" s="2" t="s">
        <v>1833</v>
      </c>
      <c r="D665" s="2" t="s">
        <v>669</v>
      </c>
      <c r="E665" s="10" t="s">
        <v>77</v>
      </c>
      <c r="F665" s="11" t="s">
        <v>1834</v>
      </c>
      <c r="G665" s="2">
        <v>664</v>
      </c>
      <c r="H665" s="153">
        <f t="shared" si="56"/>
        <v>100000</v>
      </c>
      <c r="J665" s="158">
        <f>IFERROR(INDEX(単価!D$3:G$16,MATCH(D665,単価!B$3:B$16,0),1+((I665&gt;29)+(I665&gt;59)+(I665&gt;89))*INDEX(単価!A:A,MATCH(D665,単価!B:B,0))),0)</f>
        <v>100000</v>
      </c>
      <c r="K665" s="153" t="str">
        <f>IFERROR(INDEX(単価!C:C,MATCH(D665,単価!B:B,0))&amp;IF(INDEX(単価!A:A,MATCH(D665,単価!B:B,0))=1,"（"&amp;INDEX(単価!D$2:G$2,1,1+(I665&gt;29)+(I665&gt;59)+(I665&gt;89))&amp;"）",""),D665)</f>
        <v>就労継続支援（Ｂ型）</v>
      </c>
      <c r="L665" s="2">
        <f t="shared" ca="1" si="57"/>
        <v>6744</v>
      </c>
      <c r="M665" s="14">
        <f>IF(OR(ISERROR(FIND(DBCS(検索!C$3),DBCS(B665))),検索!C$3=""),0,1)</f>
        <v>0</v>
      </c>
      <c r="N665" s="15">
        <f>IF(OR(ISERROR(FIND(DBCS(検索!D$3),DBCS(C665))),検索!D$3=""),0,1)</f>
        <v>0</v>
      </c>
      <c r="O665" s="15">
        <f>IF(OR(ISERROR(FIND(検索!E$3,D665)),検索!E$3=""),0,1)</f>
        <v>0</v>
      </c>
      <c r="P665" s="13">
        <f>IF(OR(ISERROR(FIND(検索!F$3,E665)),検索!F$3=""),0,1)</f>
        <v>0</v>
      </c>
      <c r="Q665" s="13">
        <f>IF(OR(ISERROR(FIND(検索!G$3,F665)),検索!G$3=""),0,1)</f>
        <v>0</v>
      </c>
      <c r="R665" s="13">
        <f>IF(OR(検索!J$3="00000",M665&amp;N665&amp;O665&amp;P665&amp;Q665&lt;&gt;検索!J$3),0,1)</f>
        <v>0</v>
      </c>
      <c r="S665" s="13">
        <f t="shared" si="53"/>
        <v>0</v>
      </c>
      <c r="T665" s="14">
        <f>IF(OR(ISERROR(FIND(DBCS(検索!C$5),DBCS(B665))),検索!C$5=""),0,1)</f>
        <v>0</v>
      </c>
      <c r="U665" s="15">
        <f>IF(OR(ISERROR(FIND(DBCS(検索!D$5),DBCS(C665))),検索!D$5=""),0,1)</f>
        <v>0</v>
      </c>
      <c r="V665" s="15">
        <f>IF(OR(ISERROR(FIND(検索!E$5,D665)),検索!E$5=""),0,1)</f>
        <v>0</v>
      </c>
      <c r="W665" s="15">
        <f>IF(OR(ISERROR(FIND(検索!F$5,E665)),検索!F$5=""),0,1)</f>
        <v>0</v>
      </c>
      <c r="X665" s="15">
        <f>IF(OR(ISERROR(FIND(検索!G$5,F665)),検索!G$5=""),0,1)</f>
        <v>0</v>
      </c>
      <c r="Y665" s="13">
        <f>IF(OR(検索!J$5="00000",T665&amp;U665&amp;V665&amp;W665&amp;X665&lt;&gt;検索!J$5),0,1)</f>
        <v>0</v>
      </c>
      <c r="Z665" s="16">
        <f t="shared" si="54"/>
        <v>0</v>
      </c>
      <c r="AA665" s="13">
        <f>IF(OR(ISERROR(FIND(DBCS(検索!C$7),DBCS(B665))),検索!C$7=""),0,1)</f>
        <v>0</v>
      </c>
      <c r="AB665" s="13">
        <f>IF(OR(ISERROR(FIND(DBCS(検索!D$7),DBCS(C665))),検索!D$7=""),0,1)</f>
        <v>0</v>
      </c>
      <c r="AC665" s="13">
        <f>IF(OR(ISERROR(FIND(検索!E$7,D665)),検索!E$7=""),0,1)</f>
        <v>0</v>
      </c>
      <c r="AD665" s="13">
        <f>IF(OR(ISERROR(FIND(検索!F$7,E665)),検索!F$7=""),0,1)</f>
        <v>0</v>
      </c>
      <c r="AE665" s="13">
        <f>IF(OR(ISERROR(FIND(検索!G$7,F665)),検索!G$7=""),0,1)</f>
        <v>0</v>
      </c>
      <c r="AF665" s="15">
        <f>IF(OR(検索!J$7="00000",AA665&amp;AB665&amp;AC665&amp;AD665&amp;AE665&lt;&gt;検索!J$7),0,1)</f>
        <v>0</v>
      </c>
      <c r="AG665" s="16">
        <f t="shared" si="55"/>
        <v>0</v>
      </c>
      <c r="AH665" s="13">
        <f>IF(検索!K$3=0,R665,S665)</f>
        <v>0</v>
      </c>
      <c r="AI665" s="13">
        <f>IF(検索!K$5=0,Y665,Z665)</f>
        <v>0</v>
      </c>
      <c r="AJ665" s="13">
        <f>IF(検索!K$7=0,AF665,AG665)</f>
        <v>0</v>
      </c>
      <c r="AK665" s="20">
        <f>IF(IF(検索!J$5="00000",AH665,IF(検索!K$4=0,AH665+AI665,AH665*AI665)*IF(AND(検索!K$6=1,検索!J$7&lt;&gt;"00000"),AJ665,1)+IF(AND(検索!K$6=0,検索!J$7&lt;&gt;"00000"),AJ665,0))&gt;0,MAX($AK$2:AK664)+1,0)</f>
        <v>0</v>
      </c>
    </row>
    <row r="666" spans="1:37" ht="12.6" customHeight="1" x14ac:dyDescent="0.15">
      <c r="A666" s="9">
        <v>6855</v>
      </c>
      <c r="B666" s="2" t="s">
        <v>1163</v>
      </c>
      <c r="C666" s="2" t="s">
        <v>1835</v>
      </c>
      <c r="D666" s="2" t="s">
        <v>669</v>
      </c>
      <c r="E666" s="10" t="s">
        <v>1836</v>
      </c>
      <c r="F666" s="11" t="s">
        <v>1837</v>
      </c>
      <c r="G666" s="2">
        <v>665</v>
      </c>
      <c r="H666" s="153">
        <f t="shared" si="56"/>
        <v>150000</v>
      </c>
      <c r="J666" s="158">
        <f>IFERROR(INDEX(単価!D$3:G$16,MATCH(D666,単価!B$3:B$16,0),1+((I666&gt;29)+(I666&gt;59)+(I666&gt;89))*INDEX(単価!A:A,MATCH(D666,単価!B:B,0))),0)</f>
        <v>100000</v>
      </c>
      <c r="K666" s="153" t="str">
        <f>IFERROR(INDEX(単価!C:C,MATCH(D666,単価!B:B,0))&amp;IF(INDEX(単価!A:A,MATCH(D666,単価!B:B,0))=1,"（"&amp;INDEX(単価!D$2:G$2,1,1+(I666&gt;29)+(I666&gt;59)+(I666&gt;89))&amp;"）",""),D666)</f>
        <v>就労継続支援（Ｂ型）</v>
      </c>
      <c r="L666" s="2">
        <f t="shared" ca="1" si="57"/>
        <v>6756</v>
      </c>
      <c r="M666" s="14">
        <f>IF(OR(ISERROR(FIND(DBCS(検索!C$3),DBCS(B666))),検索!C$3=""),0,1)</f>
        <v>0</v>
      </c>
      <c r="N666" s="15">
        <f>IF(OR(ISERROR(FIND(DBCS(検索!D$3),DBCS(C666))),検索!D$3=""),0,1)</f>
        <v>0</v>
      </c>
      <c r="O666" s="15">
        <f>IF(OR(ISERROR(FIND(検索!E$3,D666)),検索!E$3=""),0,1)</f>
        <v>0</v>
      </c>
      <c r="P666" s="13">
        <f>IF(OR(ISERROR(FIND(検索!F$3,E666)),検索!F$3=""),0,1)</f>
        <v>0</v>
      </c>
      <c r="Q666" s="13">
        <f>IF(OR(ISERROR(FIND(検索!G$3,F666)),検索!G$3=""),0,1)</f>
        <v>0</v>
      </c>
      <c r="R666" s="13">
        <f>IF(OR(検索!J$3="00000",M666&amp;N666&amp;O666&amp;P666&amp;Q666&lt;&gt;検索!J$3),0,1)</f>
        <v>0</v>
      </c>
      <c r="S666" s="13">
        <f t="shared" si="53"/>
        <v>0</v>
      </c>
      <c r="T666" s="14">
        <f>IF(OR(ISERROR(FIND(DBCS(検索!C$5),DBCS(B666))),検索!C$5=""),0,1)</f>
        <v>0</v>
      </c>
      <c r="U666" s="15">
        <f>IF(OR(ISERROR(FIND(DBCS(検索!D$5),DBCS(C666))),検索!D$5=""),0,1)</f>
        <v>0</v>
      </c>
      <c r="V666" s="15">
        <f>IF(OR(ISERROR(FIND(検索!E$5,D666)),検索!E$5=""),0,1)</f>
        <v>0</v>
      </c>
      <c r="W666" s="15">
        <f>IF(OR(ISERROR(FIND(検索!F$5,E666)),検索!F$5=""),0,1)</f>
        <v>0</v>
      </c>
      <c r="X666" s="15">
        <f>IF(OR(ISERROR(FIND(検索!G$5,F666)),検索!G$5=""),0,1)</f>
        <v>0</v>
      </c>
      <c r="Y666" s="13">
        <f>IF(OR(検索!J$5="00000",T666&amp;U666&amp;V666&amp;W666&amp;X666&lt;&gt;検索!J$5),0,1)</f>
        <v>0</v>
      </c>
      <c r="Z666" s="16">
        <f t="shared" si="54"/>
        <v>0</v>
      </c>
      <c r="AA666" s="13">
        <f>IF(OR(ISERROR(FIND(DBCS(検索!C$7),DBCS(B666))),検索!C$7=""),0,1)</f>
        <v>0</v>
      </c>
      <c r="AB666" s="13">
        <f>IF(OR(ISERROR(FIND(DBCS(検索!D$7),DBCS(C666))),検索!D$7=""),0,1)</f>
        <v>0</v>
      </c>
      <c r="AC666" s="13">
        <f>IF(OR(ISERROR(FIND(検索!E$7,D666)),検索!E$7=""),0,1)</f>
        <v>0</v>
      </c>
      <c r="AD666" s="13">
        <f>IF(OR(ISERROR(FIND(検索!F$7,E666)),検索!F$7=""),0,1)</f>
        <v>0</v>
      </c>
      <c r="AE666" s="13">
        <f>IF(OR(ISERROR(FIND(検索!G$7,F666)),検索!G$7=""),0,1)</f>
        <v>0</v>
      </c>
      <c r="AF666" s="15">
        <f>IF(OR(検索!J$7="00000",AA666&amp;AB666&amp;AC666&amp;AD666&amp;AE666&lt;&gt;検索!J$7),0,1)</f>
        <v>0</v>
      </c>
      <c r="AG666" s="16">
        <f t="shared" si="55"/>
        <v>0</v>
      </c>
      <c r="AH666" s="13">
        <f>IF(検索!K$3=0,R666,S666)</f>
        <v>0</v>
      </c>
      <c r="AI666" s="13">
        <f>IF(検索!K$5=0,Y666,Z666)</f>
        <v>0</v>
      </c>
      <c r="AJ666" s="13">
        <f>IF(検索!K$7=0,AF666,AG666)</f>
        <v>0</v>
      </c>
      <c r="AK666" s="20">
        <f>IF(IF(検索!J$5="00000",AH666,IF(検索!K$4=0,AH666+AI666,AH666*AI666)*IF(AND(検索!K$6=1,検索!J$7&lt;&gt;"00000"),AJ666,1)+IF(AND(検索!K$6=0,検索!J$7&lt;&gt;"00000"),AJ666,0))&gt;0,MAX($AK$2:AK665)+1,0)</f>
        <v>0</v>
      </c>
    </row>
    <row r="667" spans="1:37" ht="12.6" customHeight="1" x14ac:dyDescent="0.15">
      <c r="A667" s="9">
        <v>6869</v>
      </c>
      <c r="B667" s="2" t="s">
        <v>1838</v>
      </c>
      <c r="C667" s="2" t="s">
        <v>1839</v>
      </c>
      <c r="D667" s="2" t="s">
        <v>669</v>
      </c>
      <c r="E667" s="10" t="s">
        <v>97</v>
      </c>
      <c r="F667" s="11" t="s">
        <v>1840</v>
      </c>
      <c r="G667" s="2">
        <v>666</v>
      </c>
      <c r="H667" s="153">
        <f t="shared" si="56"/>
        <v>100000</v>
      </c>
      <c r="J667" s="158">
        <f>IFERROR(INDEX(単価!D$3:G$16,MATCH(D667,単価!B$3:B$16,0),1+((I667&gt;29)+(I667&gt;59)+(I667&gt;89))*INDEX(単価!A:A,MATCH(D667,単価!B:B,0))),0)</f>
        <v>100000</v>
      </c>
      <c r="K667" s="153" t="str">
        <f>IFERROR(INDEX(単価!C:C,MATCH(D667,単価!B:B,0))&amp;IF(INDEX(単価!A:A,MATCH(D667,単価!B:B,0))=1,"（"&amp;INDEX(単価!D$2:G$2,1,1+(I667&gt;29)+(I667&gt;59)+(I667&gt;89))&amp;"）",""),D667)</f>
        <v>就労継続支援（Ｂ型）</v>
      </c>
      <c r="L667" s="2">
        <f t="shared" ca="1" si="57"/>
        <v>6762</v>
      </c>
      <c r="M667" s="14">
        <f>IF(OR(ISERROR(FIND(DBCS(検索!C$3),DBCS(B667))),検索!C$3=""),0,1)</f>
        <v>0</v>
      </c>
      <c r="N667" s="15">
        <f>IF(OR(ISERROR(FIND(DBCS(検索!D$3),DBCS(C667))),検索!D$3=""),0,1)</f>
        <v>0</v>
      </c>
      <c r="O667" s="15">
        <f>IF(OR(ISERROR(FIND(検索!E$3,D667)),検索!E$3=""),0,1)</f>
        <v>0</v>
      </c>
      <c r="P667" s="13">
        <f>IF(OR(ISERROR(FIND(検索!F$3,E667)),検索!F$3=""),0,1)</f>
        <v>0</v>
      </c>
      <c r="Q667" s="13">
        <f>IF(OR(ISERROR(FIND(検索!G$3,F667)),検索!G$3=""),0,1)</f>
        <v>0</v>
      </c>
      <c r="R667" s="13">
        <f>IF(OR(検索!J$3="00000",M667&amp;N667&amp;O667&amp;P667&amp;Q667&lt;&gt;検索!J$3),0,1)</f>
        <v>0</v>
      </c>
      <c r="S667" s="13">
        <f t="shared" si="53"/>
        <v>0</v>
      </c>
      <c r="T667" s="14">
        <f>IF(OR(ISERROR(FIND(DBCS(検索!C$5),DBCS(B667))),検索!C$5=""),0,1)</f>
        <v>0</v>
      </c>
      <c r="U667" s="15">
        <f>IF(OR(ISERROR(FIND(DBCS(検索!D$5),DBCS(C667))),検索!D$5=""),0,1)</f>
        <v>0</v>
      </c>
      <c r="V667" s="15">
        <f>IF(OR(ISERROR(FIND(検索!E$5,D667)),検索!E$5=""),0,1)</f>
        <v>0</v>
      </c>
      <c r="W667" s="15">
        <f>IF(OR(ISERROR(FIND(検索!F$5,E667)),検索!F$5=""),0,1)</f>
        <v>0</v>
      </c>
      <c r="X667" s="15">
        <f>IF(OR(ISERROR(FIND(検索!G$5,F667)),検索!G$5=""),0,1)</f>
        <v>0</v>
      </c>
      <c r="Y667" s="13">
        <f>IF(OR(検索!J$5="00000",T667&amp;U667&amp;V667&amp;W667&amp;X667&lt;&gt;検索!J$5),0,1)</f>
        <v>0</v>
      </c>
      <c r="Z667" s="16">
        <f t="shared" si="54"/>
        <v>0</v>
      </c>
      <c r="AA667" s="13">
        <f>IF(OR(ISERROR(FIND(DBCS(検索!C$7),DBCS(B667))),検索!C$7=""),0,1)</f>
        <v>0</v>
      </c>
      <c r="AB667" s="13">
        <f>IF(OR(ISERROR(FIND(DBCS(検索!D$7),DBCS(C667))),検索!D$7=""),0,1)</f>
        <v>0</v>
      </c>
      <c r="AC667" s="13">
        <f>IF(OR(ISERROR(FIND(検索!E$7,D667)),検索!E$7=""),0,1)</f>
        <v>0</v>
      </c>
      <c r="AD667" s="13">
        <f>IF(OR(ISERROR(FIND(検索!F$7,E667)),検索!F$7=""),0,1)</f>
        <v>0</v>
      </c>
      <c r="AE667" s="13">
        <f>IF(OR(ISERROR(FIND(検索!G$7,F667)),検索!G$7=""),0,1)</f>
        <v>0</v>
      </c>
      <c r="AF667" s="15">
        <f>IF(OR(検索!J$7="00000",AA667&amp;AB667&amp;AC667&amp;AD667&amp;AE667&lt;&gt;検索!J$7),0,1)</f>
        <v>0</v>
      </c>
      <c r="AG667" s="16">
        <f t="shared" si="55"/>
        <v>0</v>
      </c>
      <c r="AH667" s="13">
        <f>IF(検索!K$3=0,R667,S667)</f>
        <v>0</v>
      </c>
      <c r="AI667" s="13">
        <f>IF(検索!K$5=0,Y667,Z667)</f>
        <v>0</v>
      </c>
      <c r="AJ667" s="13">
        <f>IF(検索!K$7=0,AF667,AG667)</f>
        <v>0</v>
      </c>
      <c r="AK667" s="20">
        <f>IF(IF(検索!J$5="00000",AH667,IF(検索!K$4=0,AH667+AI667,AH667*AI667)*IF(AND(検索!K$6=1,検索!J$7&lt;&gt;"00000"),AJ667,1)+IF(AND(検索!K$6=0,検索!J$7&lt;&gt;"00000"),AJ667,0))&gt;0,MAX($AK$2:AK666)+1,0)</f>
        <v>0</v>
      </c>
    </row>
    <row r="668" spans="1:37" ht="12.6" customHeight="1" x14ac:dyDescent="0.15">
      <c r="A668" s="9">
        <v>6877</v>
      </c>
      <c r="B668" s="2" t="s">
        <v>1841</v>
      </c>
      <c r="C668" s="2" t="s">
        <v>1842</v>
      </c>
      <c r="D668" s="2" t="s">
        <v>669</v>
      </c>
      <c r="E668" s="10" t="s">
        <v>127</v>
      </c>
      <c r="F668" s="11" t="s">
        <v>1843</v>
      </c>
      <c r="G668" s="2">
        <v>667</v>
      </c>
      <c r="H668" s="153">
        <f t="shared" si="56"/>
        <v>100000</v>
      </c>
      <c r="J668" s="158">
        <f>IFERROR(INDEX(単価!D$3:G$16,MATCH(D668,単価!B$3:B$16,0),1+((I668&gt;29)+(I668&gt;59)+(I668&gt;89))*INDEX(単価!A:A,MATCH(D668,単価!B:B,0))),0)</f>
        <v>100000</v>
      </c>
      <c r="K668" s="153" t="str">
        <f>IFERROR(INDEX(単価!C:C,MATCH(D668,単価!B:B,0))&amp;IF(INDEX(単価!A:A,MATCH(D668,単価!B:B,0))=1,"（"&amp;INDEX(単価!D$2:G$2,1,1+(I668&gt;29)+(I668&gt;59)+(I668&gt;89))&amp;"）",""),D668)</f>
        <v>就労継続支援（Ｂ型）</v>
      </c>
      <c r="L668" s="2">
        <f t="shared" ca="1" si="57"/>
        <v>6772</v>
      </c>
      <c r="M668" s="14">
        <f>IF(OR(ISERROR(FIND(DBCS(検索!C$3),DBCS(B668))),検索!C$3=""),0,1)</f>
        <v>0</v>
      </c>
      <c r="N668" s="15">
        <f>IF(OR(ISERROR(FIND(DBCS(検索!D$3),DBCS(C668))),検索!D$3=""),0,1)</f>
        <v>0</v>
      </c>
      <c r="O668" s="15">
        <f>IF(OR(ISERROR(FIND(検索!E$3,D668)),検索!E$3=""),0,1)</f>
        <v>0</v>
      </c>
      <c r="P668" s="13">
        <f>IF(OR(ISERROR(FIND(検索!F$3,E668)),検索!F$3=""),0,1)</f>
        <v>0</v>
      </c>
      <c r="Q668" s="13">
        <f>IF(OR(ISERROR(FIND(検索!G$3,F668)),検索!G$3=""),0,1)</f>
        <v>0</v>
      </c>
      <c r="R668" s="13">
        <f>IF(OR(検索!J$3="00000",M668&amp;N668&amp;O668&amp;P668&amp;Q668&lt;&gt;検索!J$3),0,1)</f>
        <v>0</v>
      </c>
      <c r="S668" s="13">
        <f t="shared" si="53"/>
        <v>0</v>
      </c>
      <c r="T668" s="14">
        <f>IF(OR(ISERROR(FIND(DBCS(検索!C$5),DBCS(B668))),検索!C$5=""),0,1)</f>
        <v>0</v>
      </c>
      <c r="U668" s="15">
        <f>IF(OR(ISERROR(FIND(DBCS(検索!D$5),DBCS(C668))),検索!D$5=""),0,1)</f>
        <v>0</v>
      </c>
      <c r="V668" s="15">
        <f>IF(OR(ISERROR(FIND(検索!E$5,D668)),検索!E$5=""),0,1)</f>
        <v>0</v>
      </c>
      <c r="W668" s="15">
        <f>IF(OR(ISERROR(FIND(検索!F$5,E668)),検索!F$5=""),0,1)</f>
        <v>0</v>
      </c>
      <c r="X668" s="15">
        <f>IF(OR(ISERROR(FIND(検索!G$5,F668)),検索!G$5=""),0,1)</f>
        <v>0</v>
      </c>
      <c r="Y668" s="13">
        <f>IF(OR(検索!J$5="00000",T668&amp;U668&amp;V668&amp;W668&amp;X668&lt;&gt;検索!J$5),0,1)</f>
        <v>0</v>
      </c>
      <c r="Z668" s="16">
        <f t="shared" si="54"/>
        <v>0</v>
      </c>
      <c r="AA668" s="13">
        <f>IF(OR(ISERROR(FIND(DBCS(検索!C$7),DBCS(B668))),検索!C$7=""),0,1)</f>
        <v>0</v>
      </c>
      <c r="AB668" s="13">
        <f>IF(OR(ISERROR(FIND(DBCS(検索!D$7),DBCS(C668))),検索!D$7=""),0,1)</f>
        <v>0</v>
      </c>
      <c r="AC668" s="13">
        <f>IF(OR(ISERROR(FIND(検索!E$7,D668)),検索!E$7=""),0,1)</f>
        <v>0</v>
      </c>
      <c r="AD668" s="13">
        <f>IF(OR(ISERROR(FIND(検索!F$7,E668)),検索!F$7=""),0,1)</f>
        <v>0</v>
      </c>
      <c r="AE668" s="13">
        <f>IF(OR(ISERROR(FIND(検索!G$7,F668)),検索!G$7=""),0,1)</f>
        <v>0</v>
      </c>
      <c r="AF668" s="15">
        <f>IF(OR(検索!J$7="00000",AA668&amp;AB668&amp;AC668&amp;AD668&amp;AE668&lt;&gt;検索!J$7),0,1)</f>
        <v>0</v>
      </c>
      <c r="AG668" s="16">
        <f t="shared" si="55"/>
        <v>0</v>
      </c>
      <c r="AH668" s="13">
        <f>IF(検索!K$3=0,R668,S668)</f>
        <v>0</v>
      </c>
      <c r="AI668" s="13">
        <f>IF(検索!K$5=0,Y668,Z668)</f>
        <v>0</v>
      </c>
      <c r="AJ668" s="13">
        <f>IF(検索!K$7=0,AF668,AG668)</f>
        <v>0</v>
      </c>
      <c r="AK668" s="20">
        <f>IF(IF(検索!J$5="00000",AH668,IF(検索!K$4=0,AH668+AI668,AH668*AI668)*IF(AND(検索!K$6=1,検索!J$7&lt;&gt;"00000"),AJ668,1)+IF(AND(検索!K$6=0,検索!J$7&lt;&gt;"00000"),AJ668,0))&gt;0,MAX($AK$2:AK667)+1,0)</f>
        <v>0</v>
      </c>
    </row>
    <row r="669" spans="1:37" ht="12.6" customHeight="1" x14ac:dyDescent="0.15">
      <c r="A669" s="9">
        <v>6880</v>
      </c>
      <c r="B669" s="2" t="s">
        <v>1389</v>
      </c>
      <c r="C669" s="2" t="s">
        <v>1844</v>
      </c>
      <c r="D669" s="2" t="s">
        <v>669</v>
      </c>
      <c r="E669" s="10" t="s">
        <v>98</v>
      </c>
      <c r="F669" s="11" t="s">
        <v>1845</v>
      </c>
      <c r="G669" s="2">
        <v>668</v>
      </c>
      <c r="H669" s="153">
        <f t="shared" si="56"/>
        <v>200000</v>
      </c>
      <c r="J669" s="158">
        <f>IFERROR(INDEX(単価!D$3:G$16,MATCH(D669,単価!B$3:B$16,0),1+((I669&gt;29)+(I669&gt;59)+(I669&gt;89))*INDEX(単価!A:A,MATCH(D669,単価!B:B,0))),0)</f>
        <v>100000</v>
      </c>
      <c r="K669" s="153" t="str">
        <f>IFERROR(INDEX(単価!C:C,MATCH(D669,単価!B:B,0))&amp;IF(INDEX(単価!A:A,MATCH(D669,単価!B:B,0))=1,"（"&amp;INDEX(単価!D$2:G$2,1,1+(I669&gt;29)+(I669&gt;59)+(I669&gt;89))&amp;"）",""),D669)</f>
        <v>就労継続支援（Ｂ型）</v>
      </c>
      <c r="L669" s="2">
        <f t="shared" ca="1" si="57"/>
        <v>6780</v>
      </c>
      <c r="M669" s="14">
        <f>IF(OR(ISERROR(FIND(DBCS(検索!C$3),DBCS(B669))),検索!C$3=""),0,1)</f>
        <v>0</v>
      </c>
      <c r="N669" s="15">
        <f>IF(OR(ISERROR(FIND(DBCS(検索!D$3),DBCS(C669))),検索!D$3=""),0,1)</f>
        <v>0</v>
      </c>
      <c r="O669" s="15">
        <f>IF(OR(ISERROR(FIND(検索!E$3,D669)),検索!E$3=""),0,1)</f>
        <v>0</v>
      </c>
      <c r="P669" s="13">
        <f>IF(OR(ISERROR(FIND(検索!F$3,E669)),検索!F$3=""),0,1)</f>
        <v>0</v>
      </c>
      <c r="Q669" s="13">
        <f>IF(OR(ISERROR(FIND(検索!G$3,F669)),検索!G$3=""),0,1)</f>
        <v>0</v>
      </c>
      <c r="R669" s="13">
        <f>IF(OR(検索!J$3="00000",M669&amp;N669&amp;O669&amp;P669&amp;Q669&lt;&gt;検索!J$3),0,1)</f>
        <v>0</v>
      </c>
      <c r="S669" s="13">
        <f t="shared" si="53"/>
        <v>0</v>
      </c>
      <c r="T669" s="14">
        <f>IF(OR(ISERROR(FIND(DBCS(検索!C$5),DBCS(B669))),検索!C$5=""),0,1)</f>
        <v>0</v>
      </c>
      <c r="U669" s="15">
        <f>IF(OR(ISERROR(FIND(DBCS(検索!D$5),DBCS(C669))),検索!D$5=""),0,1)</f>
        <v>0</v>
      </c>
      <c r="V669" s="15">
        <f>IF(OR(ISERROR(FIND(検索!E$5,D669)),検索!E$5=""),0,1)</f>
        <v>0</v>
      </c>
      <c r="W669" s="15">
        <f>IF(OR(ISERROR(FIND(検索!F$5,E669)),検索!F$5=""),0,1)</f>
        <v>0</v>
      </c>
      <c r="X669" s="15">
        <f>IF(OR(ISERROR(FIND(検索!G$5,F669)),検索!G$5=""),0,1)</f>
        <v>0</v>
      </c>
      <c r="Y669" s="13">
        <f>IF(OR(検索!J$5="00000",T669&amp;U669&amp;V669&amp;W669&amp;X669&lt;&gt;検索!J$5),0,1)</f>
        <v>0</v>
      </c>
      <c r="Z669" s="16">
        <f t="shared" si="54"/>
        <v>0</v>
      </c>
      <c r="AA669" s="13">
        <f>IF(OR(ISERROR(FIND(DBCS(検索!C$7),DBCS(B669))),検索!C$7=""),0,1)</f>
        <v>0</v>
      </c>
      <c r="AB669" s="13">
        <f>IF(OR(ISERROR(FIND(DBCS(検索!D$7),DBCS(C669))),検索!D$7=""),0,1)</f>
        <v>0</v>
      </c>
      <c r="AC669" s="13">
        <f>IF(OR(ISERROR(FIND(検索!E$7,D669)),検索!E$7=""),0,1)</f>
        <v>0</v>
      </c>
      <c r="AD669" s="13">
        <f>IF(OR(ISERROR(FIND(検索!F$7,E669)),検索!F$7=""),0,1)</f>
        <v>0</v>
      </c>
      <c r="AE669" s="13">
        <f>IF(OR(ISERROR(FIND(検索!G$7,F669)),検索!G$7=""),0,1)</f>
        <v>0</v>
      </c>
      <c r="AF669" s="15">
        <f>IF(OR(検索!J$7="00000",AA669&amp;AB669&amp;AC669&amp;AD669&amp;AE669&lt;&gt;検索!J$7),0,1)</f>
        <v>0</v>
      </c>
      <c r="AG669" s="16">
        <f t="shared" si="55"/>
        <v>0</v>
      </c>
      <c r="AH669" s="13">
        <f>IF(検索!K$3=0,R669,S669)</f>
        <v>0</v>
      </c>
      <c r="AI669" s="13">
        <f>IF(検索!K$5=0,Y669,Z669)</f>
        <v>0</v>
      </c>
      <c r="AJ669" s="13">
        <f>IF(検索!K$7=0,AF669,AG669)</f>
        <v>0</v>
      </c>
      <c r="AK669" s="20">
        <f>IF(IF(検索!J$5="00000",AH669,IF(検索!K$4=0,AH669+AI669,AH669*AI669)*IF(AND(検索!K$6=1,検索!J$7&lt;&gt;"00000"),AJ669,1)+IF(AND(検索!K$6=0,検索!J$7&lt;&gt;"00000"),AJ669,0))&gt;0,MAX($AK$2:AK668)+1,0)</f>
        <v>0</v>
      </c>
    </row>
    <row r="670" spans="1:37" ht="12.6" customHeight="1" x14ac:dyDescent="0.15">
      <c r="A670" s="9">
        <v>6893</v>
      </c>
      <c r="B670" s="2" t="s">
        <v>835</v>
      </c>
      <c r="C670" s="2" t="s">
        <v>1846</v>
      </c>
      <c r="D670" s="2" t="s">
        <v>669</v>
      </c>
      <c r="E670" s="10" t="s">
        <v>91</v>
      </c>
      <c r="F670" s="11" t="s">
        <v>1847</v>
      </c>
      <c r="G670" s="2">
        <v>669</v>
      </c>
      <c r="H670" s="153">
        <f t="shared" si="56"/>
        <v>150000</v>
      </c>
      <c r="J670" s="158">
        <f>IFERROR(INDEX(単価!D$3:G$16,MATCH(D670,単価!B$3:B$16,0),1+((I670&gt;29)+(I670&gt;59)+(I670&gt;89))*INDEX(単価!A:A,MATCH(D670,単価!B:B,0))),0)</f>
        <v>100000</v>
      </c>
      <c r="K670" s="153" t="str">
        <f>IFERROR(INDEX(単価!C:C,MATCH(D670,単価!B:B,0))&amp;IF(INDEX(単価!A:A,MATCH(D670,単価!B:B,0))=1,"（"&amp;INDEX(単価!D$2:G$2,1,1+(I670&gt;29)+(I670&gt;59)+(I670&gt;89))&amp;"）",""),D670)</f>
        <v>就労継続支援（Ｂ型）</v>
      </c>
      <c r="L670" s="2">
        <f t="shared" ca="1" si="57"/>
        <v>6796</v>
      </c>
      <c r="M670" s="14">
        <f>IF(OR(ISERROR(FIND(DBCS(検索!C$3),DBCS(B670))),検索!C$3=""),0,1)</f>
        <v>0</v>
      </c>
      <c r="N670" s="15">
        <f>IF(OR(ISERROR(FIND(DBCS(検索!D$3),DBCS(C670))),検索!D$3=""),0,1)</f>
        <v>0</v>
      </c>
      <c r="O670" s="15">
        <f>IF(OR(ISERROR(FIND(検索!E$3,D670)),検索!E$3=""),0,1)</f>
        <v>0</v>
      </c>
      <c r="P670" s="13">
        <f>IF(OR(ISERROR(FIND(検索!F$3,E670)),検索!F$3=""),0,1)</f>
        <v>0</v>
      </c>
      <c r="Q670" s="13">
        <f>IF(OR(ISERROR(FIND(検索!G$3,F670)),検索!G$3=""),0,1)</f>
        <v>0</v>
      </c>
      <c r="R670" s="13">
        <f>IF(OR(検索!J$3="00000",M670&amp;N670&amp;O670&amp;P670&amp;Q670&lt;&gt;検索!J$3),0,1)</f>
        <v>0</v>
      </c>
      <c r="S670" s="13">
        <f t="shared" si="53"/>
        <v>0</v>
      </c>
      <c r="T670" s="14">
        <f>IF(OR(ISERROR(FIND(DBCS(検索!C$5),DBCS(B670))),検索!C$5=""),0,1)</f>
        <v>0</v>
      </c>
      <c r="U670" s="15">
        <f>IF(OR(ISERROR(FIND(DBCS(検索!D$5),DBCS(C670))),検索!D$5=""),0,1)</f>
        <v>0</v>
      </c>
      <c r="V670" s="15">
        <f>IF(OR(ISERROR(FIND(検索!E$5,D670)),検索!E$5=""),0,1)</f>
        <v>0</v>
      </c>
      <c r="W670" s="15">
        <f>IF(OR(ISERROR(FIND(検索!F$5,E670)),検索!F$5=""),0,1)</f>
        <v>0</v>
      </c>
      <c r="X670" s="15">
        <f>IF(OR(ISERROR(FIND(検索!G$5,F670)),検索!G$5=""),0,1)</f>
        <v>0</v>
      </c>
      <c r="Y670" s="13">
        <f>IF(OR(検索!J$5="00000",T670&amp;U670&amp;V670&amp;W670&amp;X670&lt;&gt;検索!J$5),0,1)</f>
        <v>0</v>
      </c>
      <c r="Z670" s="16">
        <f t="shared" si="54"/>
        <v>0</v>
      </c>
      <c r="AA670" s="13">
        <f>IF(OR(ISERROR(FIND(DBCS(検索!C$7),DBCS(B670))),検索!C$7=""),0,1)</f>
        <v>0</v>
      </c>
      <c r="AB670" s="13">
        <f>IF(OR(ISERROR(FIND(DBCS(検索!D$7),DBCS(C670))),検索!D$7=""),0,1)</f>
        <v>0</v>
      </c>
      <c r="AC670" s="13">
        <f>IF(OR(ISERROR(FIND(検索!E$7,D670)),検索!E$7=""),0,1)</f>
        <v>0</v>
      </c>
      <c r="AD670" s="13">
        <f>IF(OR(ISERROR(FIND(検索!F$7,E670)),検索!F$7=""),0,1)</f>
        <v>0</v>
      </c>
      <c r="AE670" s="13">
        <f>IF(OR(ISERROR(FIND(検索!G$7,F670)),検索!G$7=""),0,1)</f>
        <v>0</v>
      </c>
      <c r="AF670" s="15">
        <f>IF(OR(検索!J$7="00000",AA670&amp;AB670&amp;AC670&amp;AD670&amp;AE670&lt;&gt;検索!J$7),0,1)</f>
        <v>0</v>
      </c>
      <c r="AG670" s="16">
        <f t="shared" si="55"/>
        <v>0</v>
      </c>
      <c r="AH670" s="13">
        <f>IF(検索!K$3=0,R670,S670)</f>
        <v>0</v>
      </c>
      <c r="AI670" s="13">
        <f>IF(検索!K$5=0,Y670,Z670)</f>
        <v>0</v>
      </c>
      <c r="AJ670" s="13">
        <f>IF(検索!K$7=0,AF670,AG670)</f>
        <v>0</v>
      </c>
      <c r="AK670" s="20">
        <f>IF(IF(検索!J$5="00000",AH670,IF(検索!K$4=0,AH670+AI670,AH670*AI670)*IF(AND(検索!K$6=1,検索!J$7&lt;&gt;"00000"),AJ670,1)+IF(AND(検索!K$6=0,検索!J$7&lt;&gt;"00000"),AJ670,0))&gt;0,MAX($AK$2:AK669)+1,0)</f>
        <v>0</v>
      </c>
    </row>
    <row r="671" spans="1:37" ht="12.6" customHeight="1" x14ac:dyDescent="0.15">
      <c r="A671" s="9">
        <v>6904</v>
      </c>
      <c r="B671" s="2" t="s">
        <v>1848</v>
      </c>
      <c r="C671" s="2" t="s">
        <v>1849</v>
      </c>
      <c r="D671" s="2" t="s">
        <v>669</v>
      </c>
      <c r="E671" s="10" t="s">
        <v>118</v>
      </c>
      <c r="F671" s="11" t="s">
        <v>1850</v>
      </c>
      <c r="G671" s="2">
        <v>670</v>
      </c>
      <c r="H671" s="153">
        <f t="shared" si="56"/>
        <v>100000</v>
      </c>
      <c r="J671" s="158">
        <f>IFERROR(INDEX(単価!D$3:G$16,MATCH(D671,単価!B$3:B$16,0),1+((I671&gt;29)+(I671&gt;59)+(I671&gt;89))*INDEX(単価!A:A,MATCH(D671,単価!B:B,0))),0)</f>
        <v>100000</v>
      </c>
      <c r="K671" s="153" t="str">
        <f>IFERROR(INDEX(単価!C:C,MATCH(D671,単価!B:B,0))&amp;IF(INDEX(単価!A:A,MATCH(D671,単価!B:B,0))=1,"（"&amp;INDEX(単価!D$2:G$2,1,1+(I671&gt;29)+(I671&gt;59)+(I671&gt;89))&amp;"）",""),D671)</f>
        <v>就労継続支援（Ｂ型）</v>
      </c>
      <c r="L671" s="2">
        <f t="shared" ca="1" si="57"/>
        <v>6808</v>
      </c>
      <c r="M671" s="14">
        <f>IF(OR(ISERROR(FIND(DBCS(検索!C$3),DBCS(B671))),検索!C$3=""),0,1)</f>
        <v>0</v>
      </c>
      <c r="N671" s="15">
        <f>IF(OR(ISERROR(FIND(DBCS(検索!D$3),DBCS(C671))),検索!D$3=""),0,1)</f>
        <v>0</v>
      </c>
      <c r="O671" s="15">
        <f>IF(OR(ISERROR(FIND(検索!E$3,D671)),検索!E$3=""),0,1)</f>
        <v>0</v>
      </c>
      <c r="P671" s="13">
        <f>IF(OR(ISERROR(FIND(検索!F$3,E671)),検索!F$3=""),0,1)</f>
        <v>0</v>
      </c>
      <c r="Q671" s="13">
        <f>IF(OR(ISERROR(FIND(検索!G$3,F671)),検索!G$3=""),0,1)</f>
        <v>0</v>
      </c>
      <c r="R671" s="13">
        <f>IF(OR(検索!J$3="00000",M671&amp;N671&amp;O671&amp;P671&amp;Q671&lt;&gt;検索!J$3),0,1)</f>
        <v>0</v>
      </c>
      <c r="S671" s="13">
        <f t="shared" si="53"/>
        <v>0</v>
      </c>
      <c r="T671" s="14">
        <f>IF(OR(ISERROR(FIND(DBCS(検索!C$5),DBCS(B671))),検索!C$5=""),0,1)</f>
        <v>0</v>
      </c>
      <c r="U671" s="15">
        <f>IF(OR(ISERROR(FIND(DBCS(検索!D$5),DBCS(C671))),検索!D$5=""),0,1)</f>
        <v>0</v>
      </c>
      <c r="V671" s="15">
        <f>IF(OR(ISERROR(FIND(検索!E$5,D671)),検索!E$5=""),0,1)</f>
        <v>0</v>
      </c>
      <c r="W671" s="15">
        <f>IF(OR(ISERROR(FIND(検索!F$5,E671)),検索!F$5=""),0,1)</f>
        <v>0</v>
      </c>
      <c r="X671" s="15">
        <f>IF(OR(ISERROR(FIND(検索!G$5,F671)),検索!G$5=""),0,1)</f>
        <v>0</v>
      </c>
      <c r="Y671" s="13">
        <f>IF(OR(検索!J$5="00000",T671&amp;U671&amp;V671&amp;W671&amp;X671&lt;&gt;検索!J$5),0,1)</f>
        <v>0</v>
      </c>
      <c r="Z671" s="16">
        <f t="shared" si="54"/>
        <v>0</v>
      </c>
      <c r="AA671" s="13">
        <f>IF(OR(ISERROR(FIND(DBCS(検索!C$7),DBCS(B671))),検索!C$7=""),0,1)</f>
        <v>0</v>
      </c>
      <c r="AB671" s="13">
        <f>IF(OR(ISERROR(FIND(DBCS(検索!D$7),DBCS(C671))),検索!D$7=""),0,1)</f>
        <v>0</v>
      </c>
      <c r="AC671" s="13">
        <f>IF(OR(ISERROR(FIND(検索!E$7,D671)),検索!E$7=""),0,1)</f>
        <v>0</v>
      </c>
      <c r="AD671" s="13">
        <f>IF(OR(ISERROR(FIND(検索!F$7,E671)),検索!F$7=""),0,1)</f>
        <v>0</v>
      </c>
      <c r="AE671" s="13">
        <f>IF(OR(ISERROR(FIND(検索!G$7,F671)),検索!G$7=""),0,1)</f>
        <v>0</v>
      </c>
      <c r="AF671" s="15">
        <f>IF(OR(検索!J$7="00000",AA671&amp;AB671&amp;AC671&amp;AD671&amp;AE671&lt;&gt;検索!J$7),0,1)</f>
        <v>0</v>
      </c>
      <c r="AG671" s="16">
        <f t="shared" si="55"/>
        <v>0</v>
      </c>
      <c r="AH671" s="13">
        <f>IF(検索!K$3=0,R671,S671)</f>
        <v>0</v>
      </c>
      <c r="AI671" s="13">
        <f>IF(検索!K$5=0,Y671,Z671)</f>
        <v>0</v>
      </c>
      <c r="AJ671" s="13">
        <f>IF(検索!K$7=0,AF671,AG671)</f>
        <v>0</v>
      </c>
      <c r="AK671" s="20">
        <f>IF(IF(検索!J$5="00000",AH671,IF(検索!K$4=0,AH671+AI671,AH671*AI671)*IF(AND(検索!K$6=1,検索!J$7&lt;&gt;"00000"),AJ671,1)+IF(AND(検索!K$6=0,検索!J$7&lt;&gt;"00000"),AJ671,0))&gt;0,MAX($AK$2:AK670)+1,0)</f>
        <v>0</v>
      </c>
    </row>
    <row r="672" spans="1:37" ht="12.6" customHeight="1" x14ac:dyDescent="0.15">
      <c r="A672" s="9">
        <v>6915</v>
      </c>
      <c r="B672" s="2" t="s">
        <v>1851</v>
      </c>
      <c r="C672" s="2" t="s">
        <v>1852</v>
      </c>
      <c r="D672" s="2" t="s">
        <v>669</v>
      </c>
      <c r="E672" s="10" t="s">
        <v>102</v>
      </c>
      <c r="F672" s="11" t="s">
        <v>1853</v>
      </c>
      <c r="G672" s="2">
        <v>671</v>
      </c>
      <c r="H672" s="153">
        <f t="shared" si="56"/>
        <v>100000</v>
      </c>
      <c r="J672" s="158">
        <f>IFERROR(INDEX(単価!D$3:G$16,MATCH(D672,単価!B$3:B$16,0),1+((I672&gt;29)+(I672&gt;59)+(I672&gt;89))*INDEX(単価!A:A,MATCH(D672,単価!B:B,0))),0)</f>
        <v>100000</v>
      </c>
      <c r="K672" s="153" t="str">
        <f>IFERROR(INDEX(単価!C:C,MATCH(D672,単価!B:B,0))&amp;IF(INDEX(単価!A:A,MATCH(D672,単価!B:B,0))=1,"（"&amp;INDEX(単価!D$2:G$2,1,1+(I672&gt;29)+(I672&gt;59)+(I672&gt;89))&amp;"）",""),D672)</f>
        <v>就労継続支援（Ｂ型）</v>
      </c>
      <c r="L672" s="2">
        <f t="shared" ca="1" si="57"/>
        <v>6810</v>
      </c>
      <c r="M672" s="14">
        <f>IF(OR(ISERROR(FIND(DBCS(検索!C$3),DBCS(B672))),検索!C$3=""),0,1)</f>
        <v>0</v>
      </c>
      <c r="N672" s="15">
        <f>IF(OR(ISERROR(FIND(DBCS(検索!D$3),DBCS(C672))),検索!D$3=""),0,1)</f>
        <v>0</v>
      </c>
      <c r="O672" s="15">
        <f>IF(OR(ISERROR(FIND(検索!E$3,D672)),検索!E$3=""),0,1)</f>
        <v>0</v>
      </c>
      <c r="P672" s="13">
        <f>IF(OR(ISERROR(FIND(検索!F$3,E672)),検索!F$3=""),0,1)</f>
        <v>0</v>
      </c>
      <c r="Q672" s="13">
        <f>IF(OR(ISERROR(FIND(検索!G$3,F672)),検索!G$3=""),0,1)</f>
        <v>0</v>
      </c>
      <c r="R672" s="13">
        <f>IF(OR(検索!J$3="00000",M672&amp;N672&amp;O672&amp;P672&amp;Q672&lt;&gt;検索!J$3),0,1)</f>
        <v>0</v>
      </c>
      <c r="S672" s="13">
        <f t="shared" si="53"/>
        <v>0</v>
      </c>
      <c r="T672" s="14">
        <f>IF(OR(ISERROR(FIND(DBCS(検索!C$5),DBCS(B672))),検索!C$5=""),0,1)</f>
        <v>0</v>
      </c>
      <c r="U672" s="15">
        <f>IF(OR(ISERROR(FIND(DBCS(検索!D$5),DBCS(C672))),検索!D$5=""),0,1)</f>
        <v>0</v>
      </c>
      <c r="V672" s="15">
        <f>IF(OR(ISERROR(FIND(検索!E$5,D672)),検索!E$5=""),0,1)</f>
        <v>0</v>
      </c>
      <c r="W672" s="15">
        <f>IF(OR(ISERROR(FIND(検索!F$5,E672)),検索!F$5=""),0,1)</f>
        <v>0</v>
      </c>
      <c r="X672" s="15">
        <f>IF(OR(ISERROR(FIND(検索!G$5,F672)),検索!G$5=""),0,1)</f>
        <v>0</v>
      </c>
      <c r="Y672" s="13">
        <f>IF(OR(検索!J$5="00000",T672&amp;U672&amp;V672&amp;W672&amp;X672&lt;&gt;検索!J$5),0,1)</f>
        <v>0</v>
      </c>
      <c r="Z672" s="16">
        <f t="shared" si="54"/>
        <v>0</v>
      </c>
      <c r="AA672" s="13">
        <f>IF(OR(ISERROR(FIND(DBCS(検索!C$7),DBCS(B672))),検索!C$7=""),0,1)</f>
        <v>0</v>
      </c>
      <c r="AB672" s="13">
        <f>IF(OR(ISERROR(FIND(DBCS(検索!D$7),DBCS(C672))),検索!D$7=""),0,1)</f>
        <v>0</v>
      </c>
      <c r="AC672" s="13">
        <f>IF(OR(ISERROR(FIND(検索!E$7,D672)),検索!E$7=""),0,1)</f>
        <v>0</v>
      </c>
      <c r="AD672" s="13">
        <f>IF(OR(ISERROR(FIND(検索!F$7,E672)),検索!F$7=""),0,1)</f>
        <v>0</v>
      </c>
      <c r="AE672" s="13">
        <f>IF(OR(ISERROR(FIND(検索!G$7,F672)),検索!G$7=""),0,1)</f>
        <v>0</v>
      </c>
      <c r="AF672" s="15">
        <f>IF(OR(検索!J$7="00000",AA672&amp;AB672&amp;AC672&amp;AD672&amp;AE672&lt;&gt;検索!J$7),0,1)</f>
        <v>0</v>
      </c>
      <c r="AG672" s="16">
        <f t="shared" si="55"/>
        <v>0</v>
      </c>
      <c r="AH672" s="13">
        <f>IF(検索!K$3=0,R672,S672)</f>
        <v>0</v>
      </c>
      <c r="AI672" s="13">
        <f>IF(検索!K$5=0,Y672,Z672)</f>
        <v>0</v>
      </c>
      <c r="AJ672" s="13">
        <f>IF(検索!K$7=0,AF672,AG672)</f>
        <v>0</v>
      </c>
      <c r="AK672" s="20">
        <f>IF(IF(検索!J$5="00000",AH672,IF(検索!K$4=0,AH672+AI672,AH672*AI672)*IF(AND(検索!K$6=1,検索!J$7&lt;&gt;"00000"),AJ672,1)+IF(AND(検索!K$6=0,検索!J$7&lt;&gt;"00000"),AJ672,0))&gt;0,MAX($AK$2:AK671)+1,0)</f>
        <v>0</v>
      </c>
    </row>
    <row r="673" spans="1:37" ht="12.6" customHeight="1" x14ac:dyDescent="0.15">
      <c r="A673" s="9">
        <v>6927</v>
      </c>
      <c r="B673" s="2" t="s">
        <v>1416</v>
      </c>
      <c r="C673" s="2" t="s">
        <v>1854</v>
      </c>
      <c r="D673" s="2" t="s">
        <v>669</v>
      </c>
      <c r="E673" s="10" t="s">
        <v>61</v>
      </c>
      <c r="F673" s="11" t="s">
        <v>1855</v>
      </c>
      <c r="G673" s="2">
        <v>672</v>
      </c>
      <c r="H673" s="153">
        <f t="shared" si="56"/>
        <v>800000</v>
      </c>
      <c r="J673" s="158">
        <f>IFERROR(INDEX(単価!D$3:G$16,MATCH(D673,単価!B$3:B$16,0),1+((I673&gt;29)+(I673&gt;59)+(I673&gt;89))*INDEX(単価!A:A,MATCH(D673,単価!B:B,0))),0)</f>
        <v>100000</v>
      </c>
      <c r="K673" s="153" t="str">
        <f>IFERROR(INDEX(単価!C:C,MATCH(D673,単価!B:B,0))&amp;IF(INDEX(単価!A:A,MATCH(D673,単価!B:B,0))=1,"（"&amp;INDEX(単価!D$2:G$2,1,1+(I673&gt;29)+(I673&gt;59)+(I673&gt;89))&amp;"）",""),D673)</f>
        <v>就労継続支援（Ｂ型）</v>
      </c>
      <c r="L673" s="2">
        <f t="shared" ca="1" si="57"/>
        <v>6828</v>
      </c>
      <c r="M673" s="14">
        <f>IF(OR(ISERROR(FIND(DBCS(検索!C$3),DBCS(B673))),検索!C$3=""),0,1)</f>
        <v>0</v>
      </c>
      <c r="N673" s="15">
        <f>IF(OR(ISERROR(FIND(DBCS(検索!D$3),DBCS(C673))),検索!D$3=""),0,1)</f>
        <v>0</v>
      </c>
      <c r="O673" s="15">
        <f>IF(OR(ISERROR(FIND(検索!E$3,D673)),検索!E$3=""),0,1)</f>
        <v>0</v>
      </c>
      <c r="P673" s="13">
        <f>IF(OR(ISERROR(FIND(検索!F$3,E673)),検索!F$3=""),0,1)</f>
        <v>0</v>
      </c>
      <c r="Q673" s="13">
        <f>IF(OR(ISERROR(FIND(検索!G$3,F673)),検索!G$3=""),0,1)</f>
        <v>0</v>
      </c>
      <c r="R673" s="13">
        <f>IF(OR(検索!J$3="00000",M673&amp;N673&amp;O673&amp;P673&amp;Q673&lt;&gt;検索!J$3),0,1)</f>
        <v>0</v>
      </c>
      <c r="S673" s="13">
        <f t="shared" si="53"/>
        <v>0</v>
      </c>
      <c r="T673" s="14">
        <f>IF(OR(ISERROR(FIND(DBCS(検索!C$5),DBCS(B673))),検索!C$5=""),0,1)</f>
        <v>0</v>
      </c>
      <c r="U673" s="15">
        <f>IF(OR(ISERROR(FIND(DBCS(検索!D$5),DBCS(C673))),検索!D$5=""),0,1)</f>
        <v>0</v>
      </c>
      <c r="V673" s="15">
        <f>IF(OR(ISERROR(FIND(検索!E$5,D673)),検索!E$5=""),0,1)</f>
        <v>0</v>
      </c>
      <c r="W673" s="15">
        <f>IF(OR(ISERROR(FIND(検索!F$5,E673)),検索!F$5=""),0,1)</f>
        <v>0</v>
      </c>
      <c r="X673" s="15">
        <f>IF(OR(ISERROR(FIND(検索!G$5,F673)),検索!G$5=""),0,1)</f>
        <v>0</v>
      </c>
      <c r="Y673" s="13">
        <f>IF(OR(検索!J$5="00000",T673&amp;U673&amp;V673&amp;W673&amp;X673&lt;&gt;検索!J$5),0,1)</f>
        <v>0</v>
      </c>
      <c r="Z673" s="16">
        <f t="shared" si="54"/>
        <v>0</v>
      </c>
      <c r="AA673" s="13">
        <f>IF(OR(ISERROR(FIND(DBCS(検索!C$7),DBCS(B673))),検索!C$7=""),0,1)</f>
        <v>0</v>
      </c>
      <c r="AB673" s="13">
        <f>IF(OR(ISERROR(FIND(DBCS(検索!D$7),DBCS(C673))),検索!D$7=""),0,1)</f>
        <v>0</v>
      </c>
      <c r="AC673" s="13">
        <f>IF(OR(ISERROR(FIND(検索!E$7,D673)),検索!E$7=""),0,1)</f>
        <v>0</v>
      </c>
      <c r="AD673" s="13">
        <f>IF(OR(ISERROR(FIND(検索!F$7,E673)),検索!F$7=""),0,1)</f>
        <v>0</v>
      </c>
      <c r="AE673" s="13">
        <f>IF(OR(ISERROR(FIND(検索!G$7,F673)),検索!G$7=""),0,1)</f>
        <v>0</v>
      </c>
      <c r="AF673" s="15">
        <f>IF(OR(検索!J$7="00000",AA673&amp;AB673&amp;AC673&amp;AD673&amp;AE673&lt;&gt;検索!J$7),0,1)</f>
        <v>0</v>
      </c>
      <c r="AG673" s="16">
        <f t="shared" si="55"/>
        <v>0</v>
      </c>
      <c r="AH673" s="13">
        <f>IF(検索!K$3=0,R673,S673)</f>
        <v>0</v>
      </c>
      <c r="AI673" s="13">
        <f>IF(検索!K$5=0,Y673,Z673)</f>
        <v>0</v>
      </c>
      <c r="AJ673" s="13">
        <f>IF(検索!K$7=0,AF673,AG673)</f>
        <v>0</v>
      </c>
      <c r="AK673" s="20">
        <f>IF(IF(検索!J$5="00000",AH673,IF(検索!K$4=0,AH673+AI673,AH673*AI673)*IF(AND(検索!K$6=1,検索!J$7&lt;&gt;"00000"),AJ673,1)+IF(AND(検索!K$6=0,検索!J$7&lt;&gt;"00000"),AJ673,0))&gt;0,MAX($AK$2:AK672)+1,0)</f>
        <v>0</v>
      </c>
    </row>
    <row r="674" spans="1:37" ht="12.6" customHeight="1" x14ac:dyDescent="0.15">
      <c r="A674" s="9">
        <v>6934</v>
      </c>
      <c r="B674" s="2" t="s">
        <v>1727</v>
      </c>
      <c r="C674" s="2" t="s">
        <v>1728</v>
      </c>
      <c r="D674" s="2" t="s">
        <v>669</v>
      </c>
      <c r="E674" s="10" t="s">
        <v>98</v>
      </c>
      <c r="F674" s="11" t="s">
        <v>1729</v>
      </c>
      <c r="G674" s="2">
        <v>673</v>
      </c>
      <c r="H674" s="153">
        <f t="shared" si="56"/>
        <v>300000</v>
      </c>
      <c r="J674" s="158">
        <f>IFERROR(INDEX(単価!D$3:G$16,MATCH(D674,単価!B$3:B$16,0),1+((I674&gt;29)+(I674&gt;59)+(I674&gt;89))*INDEX(単価!A:A,MATCH(D674,単価!B:B,0))),0)</f>
        <v>100000</v>
      </c>
      <c r="K674" s="153" t="str">
        <f>IFERROR(INDEX(単価!C:C,MATCH(D674,単価!B:B,0))&amp;IF(INDEX(単価!A:A,MATCH(D674,単価!B:B,0))=1,"（"&amp;INDEX(単価!D$2:G$2,1,1+(I674&gt;29)+(I674&gt;59)+(I674&gt;89))&amp;"）",""),D674)</f>
        <v>就労継続支援（Ｂ型）</v>
      </c>
      <c r="L674" s="2">
        <f t="shared" ca="1" si="57"/>
        <v>6833</v>
      </c>
      <c r="M674" s="14">
        <f>IF(OR(ISERROR(FIND(DBCS(検索!C$3),DBCS(B674))),検索!C$3=""),0,1)</f>
        <v>0</v>
      </c>
      <c r="N674" s="15">
        <f>IF(OR(ISERROR(FIND(DBCS(検索!D$3),DBCS(C674))),検索!D$3=""),0,1)</f>
        <v>0</v>
      </c>
      <c r="O674" s="15">
        <f>IF(OR(ISERROR(FIND(検索!E$3,D674)),検索!E$3=""),0,1)</f>
        <v>0</v>
      </c>
      <c r="P674" s="13">
        <f>IF(OR(ISERROR(FIND(検索!F$3,E674)),検索!F$3=""),0,1)</f>
        <v>0</v>
      </c>
      <c r="Q674" s="13">
        <f>IF(OR(ISERROR(FIND(検索!G$3,F674)),検索!G$3=""),0,1)</f>
        <v>0</v>
      </c>
      <c r="R674" s="13">
        <f>IF(OR(検索!J$3="00000",M674&amp;N674&amp;O674&amp;P674&amp;Q674&lt;&gt;検索!J$3),0,1)</f>
        <v>0</v>
      </c>
      <c r="S674" s="13">
        <f t="shared" si="53"/>
        <v>0</v>
      </c>
      <c r="T674" s="14">
        <f>IF(OR(ISERROR(FIND(DBCS(検索!C$5),DBCS(B674))),検索!C$5=""),0,1)</f>
        <v>0</v>
      </c>
      <c r="U674" s="15">
        <f>IF(OR(ISERROR(FIND(DBCS(検索!D$5),DBCS(C674))),検索!D$5=""),0,1)</f>
        <v>0</v>
      </c>
      <c r="V674" s="15">
        <f>IF(OR(ISERROR(FIND(検索!E$5,D674)),検索!E$5=""),0,1)</f>
        <v>0</v>
      </c>
      <c r="W674" s="15">
        <f>IF(OR(ISERROR(FIND(検索!F$5,E674)),検索!F$5=""),0,1)</f>
        <v>0</v>
      </c>
      <c r="X674" s="15">
        <f>IF(OR(ISERROR(FIND(検索!G$5,F674)),検索!G$5=""),0,1)</f>
        <v>0</v>
      </c>
      <c r="Y674" s="13">
        <f>IF(OR(検索!J$5="00000",T674&amp;U674&amp;V674&amp;W674&amp;X674&lt;&gt;検索!J$5),0,1)</f>
        <v>0</v>
      </c>
      <c r="Z674" s="16">
        <f t="shared" si="54"/>
        <v>0</v>
      </c>
      <c r="AA674" s="13">
        <f>IF(OR(ISERROR(FIND(DBCS(検索!C$7),DBCS(B674))),検索!C$7=""),0,1)</f>
        <v>0</v>
      </c>
      <c r="AB674" s="13">
        <f>IF(OR(ISERROR(FIND(DBCS(検索!D$7),DBCS(C674))),検索!D$7=""),0,1)</f>
        <v>0</v>
      </c>
      <c r="AC674" s="13">
        <f>IF(OR(ISERROR(FIND(検索!E$7,D674)),検索!E$7=""),0,1)</f>
        <v>0</v>
      </c>
      <c r="AD674" s="13">
        <f>IF(OR(ISERROR(FIND(検索!F$7,E674)),検索!F$7=""),0,1)</f>
        <v>0</v>
      </c>
      <c r="AE674" s="13">
        <f>IF(OR(ISERROR(FIND(検索!G$7,F674)),検索!G$7=""),0,1)</f>
        <v>0</v>
      </c>
      <c r="AF674" s="15">
        <f>IF(OR(検索!J$7="00000",AA674&amp;AB674&amp;AC674&amp;AD674&amp;AE674&lt;&gt;検索!J$7),0,1)</f>
        <v>0</v>
      </c>
      <c r="AG674" s="16">
        <f t="shared" si="55"/>
        <v>0</v>
      </c>
      <c r="AH674" s="13">
        <f>IF(検索!K$3=0,R674,S674)</f>
        <v>0</v>
      </c>
      <c r="AI674" s="13">
        <f>IF(検索!K$5=0,Y674,Z674)</f>
        <v>0</v>
      </c>
      <c r="AJ674" s="13">
        <f>IF(検索!K$7=0,AF674,AG674)</f>
        <v>0</v>
      </c>
      <c r="AK674" s="20">
        <f>IF(IF(検索!J$5="00000",AH674,IF(検索!K$4=0,AH674+AI674,AH674*AI674)*IF(AND(検索!K$6=1,検索!J$7&lt;&gt;"00000"),AJ674,1)+IF(AND(検索!K$6=0,検索!J$7&lt;&gt;"00000"),AJ674,0))&gt;0,MAX($AK$2:AK673)+1,0)</f>
        <v>0</v>
      </c>
    </row>
    <row r="675" spans="1:37" ht="12.6" customHeight="1" x14ac:dyDescent="0.15">
      <c r="A675" s="9">
        <v>6946</v>
      </c>
      <c r="B675" s="2" t="s">
        <v>1757</v>
      </c>
      <c r="C675" s="2" t="s">
        <v>1856</v>
      </c>
      <c r="D675" s="2" t="s">
        <v>669</v>
      </c>
      <c r="E675" s="10" t="s">
        <v>77</v>
      </c>
      <c r="F675" s="11" t="s">
        <v>1857</v>
      </c>
      <c r="G675" s="2">
        <v>674</v>
      </c>
      <c r="H675" s="153">
        <f t="shared" si="56"/>
        <v>200000</v>
      </c>
      <c r="J675" s="158">
        <f>IFERROR(INDEX(単価!D$3:G$16,MATCH(D675,単価!B$3:B$16,0),1+((I675&gt;29)+(I675&gt;59)+(I675&gt;89))*INDEX(単価!A:A,MATCH(D675,単価!B:B,0))),0)</f>
        <v>100000</v>
      </c>
      <c r="K675" s="153" t="str">
        <f>IFERROR(INDEX(単価!C:C,MATCH(D675,単価!B:B,0))&amp;IF(INDEX(単価!A:A,MATCH(D675,単価!B:B,0))=1,"（"&amp;INDEX(単価!D$2:G$2,1,1+(I675&gt;29)+(I675&gt;59)+(I675&gt;89))&amp;"）",""),D675)</f>
        <v>就労継続支援（Ｂ型）</v>
      </c>
      <c r="L675" s="2">
        <f t="shared" ca="1" si="57"/>
        <v>6849</v>
      </c>
      <c r="M675" s="14">
        <f>IF(OR(ISERROR(FIND(DBCS(検索!C$3),DBCS(B675))),検索!C$3=""),0,1)</f>
        <v>0</v>
      </c>
      <c r="N675" s="15">
        <f>IF(OR(ISERROR(FIND(DBCS(検索!D$3),DBCS(C675))),検索!D$3=""),0,1)</f>
        <v>0</v>
      </c>
      <c r="O675" s="15">
        <f>IF(OR(ISERROR(FIND(検索!E$3,D675)),検索!E$3=""),0,1)</f>
        <v>0</v>
      </c>
      <c r="P675" s="13">
        <f>IF(OR(ISERROR(FIND(検索!F$3,E675)),検索!F$3=""),0,1)</f>
        <v>0</v>
      </c>
      <c r="Q675" s="13">
        <f>IF(OR(ISERROR(FIND(検索!G$3,F675)),検索!G$3=""),0,1)</f>
        <v>0</v>
      </c>
      <c r="R675" s="13">
        <f>IF(OR(検索!J$3="00000",M675&amp;N675&amp;O675&amp;P675&amp;Q675&lt;&gt;検索!J$3),0,1)</f>
        <v>0</v>
      </c>
      <c r="S675" s="13">
        <f t="shared" si="53"/>
        <v>0</v>
      </c>
      <c r="T675" s="14">
        <f>IF(OR(ISERROR(FIND(DBCS(検索!C$5),DBCS(B675))),検索!C$5=""),0,1)</f>
        <v>0</v>
      </c>
      <c r="U675" s="15">
        <f>IF(OR(ISERROR(FIND(DBCS(検索!D$5),DBCS(C675))),検索!D$5=""),0,1)</f>
        <v>0</v>
      </c>
      <c r="V675" s="15">
        <f>IF(OR(ISERROR(FIND(検索!E$5,D675)),検索!E$5=""),0,1)</f>
        <v>0</v>
      </c>
      <c r="W675" s="15">
        <f>IF(OR(ISERROR(FIND(検索!F$5,E675)),検索!F$5=""),0,1)</f>
        <v>0</v>
      </c>
      <c r="X675" s="15">
        <f>IF(OR(ISERROR(FIND(検索!G$5,F675)),検索!G$5=""),0,1)</f>
        <v>0</v>
      </c>
      <c r="Y675" s="13">
        <f>IF(OR(検索!J$5="00000",T675&amp;U675&amp;V675&amp;W675&amp;X675&lt;&gt;検索!J$5),0,1)</f>
        <v>0</v>
      </c>
      <c r="Z675" s="16">
        <f t="shared" si="54"/>
        <v>0</v>
      </c>
      <c r="AA675" s="13">
        <f>IF(OR(ISERROR(FIND(DBCS(検索!C$7),DBCS(B675))),検索!C$7=""),0,1)</f>
        <v>0</v>
      </c>
      <c r="AB675" s="13">
        <f>IF(OR(ISERROR(FIND(DBCS(検索!D$7),DBCS(C675))),検索!D$7=""),0,1)</f>
        <v>0</v>
      </c>
      <c r="AC675" s="13">
        <f>IF(OR(ISERROR(FIND(検索!E$7,D675)),検索!E$7=""),0,1)</f>
        <v>0</v>
      </c>
      <c r="AD675" s="13">
        <f>IF(OR(ISERROR(FIND(検索!F$7,E675)),検索!F$7=""),0,1)</f>
        <v>0</v>
      </c>
      <c r="AE675" s="13">
        <f>IF(OR(ISERROR(FIND(検索!G$7,F675)),検索!G$7=""),0,1)</f>
        <v>0</v>
      </c>
      <c r="AF675" s="15">
        <f>IF(OR(検索!J$7="00000",AA675&amp;AB675&amp;AC675&amp;AD675&amp;AE675&lt;&gt;検索!J$7),0,1)</f>
        <v>0</v>
      </c>
      <c r="AG675" s="16">
        <f t="shared" si="55"/>
        <v>0</v>
      </c>
      <c r="AH675" s="13">
        <f>IF(検索!K$3=0,R675,S675)</f>
        <v>0</v>
      </c>
      <c r="AI675" s="13">
        <f>IF(検索!K$5=0,Y675,Z675)</f>
        <v>0</v>
      </c>
      <c r="AJ675" s="13">
        <f>IF(検索!K$7=0,AF675,AG675)</f>
        <v>0</v>
      </c>
      <c r="AK675" s="20">
        <f>IF(IF(検索!J$5="00000",AH675,IF(検索!K$4=0,AH675+AI675,AH675*AI675)*IF(AND(検索!K$6=1,検索!J$7&lt;&gt;"00000"),AJ675,1)+IF(AND(検索!K$6=0,検索!J$7&lt;&gt;"00000"),AJ675,0))&gt;0,MAX($AK$2:AK674)+1,0)</f>
        <v>0</v>
      </c>
    </row>
    <row r="676" spans="1:37" ht="12.6" customHeight="1" x14ac:dyDescent="0.15">
      <c r="A676" s="9">
        <v>6956</v>
      </c>
      <c r="B676" s="2" t="s">
        <v>1858</v>
      </c>
      <c r="C676" s="2" t="s">
        <v>1859</v>
      </c>
      <c r="D676" s="2" t="s">
        <v>669</v>
      </c>
      <c r="E676" s="10" t="s">
        <v>49</v>
      </c>
      <c r="F676" s="11" t="s">
        <v>1860</v>
      </c>
      <c r="G676" s="2">
        <v>675</v>
      </c>
      <c r="H676" s="153">
        <f t="shared" si="56"/>
        <v>100000</v>
      </c>
      <c r="J676" s="158">
        <f>IFERROR(INDEX(単価!D$3:G$16,MATCH(D676,単価!B$3:B$16,0),1+((I676&gt;29)+(I676&gt;59)+(I676&gt;89))*INDEX(単価!A:A,MATCH(D676,単価!B:B,0))),0)</f>
        <v>100000</v>
      </c>
      <c r="K676" s="153" t="str">
        <f>IFERROR(INDEX(単価!C:C,MATCH(D676,単価!B:B,0))&amp;IF(INDEX(単価!A:A,MATCH(D676,単価!B:B,0))=1,"（"&amp;INDEX(単価!D$2:G$2,1,1+(I676&gt;29)+(I676&gt;59)+(I676&gt;89))&amp;"）",""),D676)</f>
        <v>就労継続支援（Ｂ型）</v>
      </c>
      <c r="L676" s="2">
        <f t="shared" ca="1" si="57"/>
        <v>6852</v>
      </c>
      <c r="M676" s="14">
        <f>IF(OR(ISERROR(FIND(DBCS(検索!C$3),DBCS(B676))),検索!C$3=""),0,1)</f>
        <v>0</v>
      </c>
      <c r="N676" s="15">
        <f>IF(OR(ISERROR(FIND(DBCS(検索!D$3),DBCS(C676))),検索!D$3=""),0,1)</f>
        <v>0</v>
      </c>
      <c r="O676" s="15">
        <f>IF(OR(ISERROR(FIND(検索!E$3,D676)),検索!E$3=""),0,1)</f>
        <v>0</v>
      </c>
      <c r="P676" s="13">
        <f>IF(OR(ISERROR(FIND(検索!F$3,E676)),検索!F$3=""),0,1)</f>
        <v>0</v>
      </c>
      <c r="Q676" s="13">
        <f>IF(OR(ISERROR(FIND(検索!G$3,F676)),検索!G$3=""),0,1)</f>
        <v>0</v>
      </c>
      <c r="R676" s="13">
        <f>IF(OR(検索!J$3="00000",M676&amp;N676&amp;O676&amp;P676&amp;Q676&lt;&gt;検索!J$3),0,1)</f>
        <v>0</v>
      </c>
      <c r="S676" s="13">
        <f t="shared" si="53"/>
        <v>0</v>
      </c>
      <c r="T676" s="14">
        <f>IF(OR(ISERROR(FIND(DBCS(検索!C$5),DBCS(B676))),検索!C$5=""),0,1)</f>
        <v>0</v>
      </c>
      <c r="U676" s="15">
        <f>IF(OR(ISERROR(FIND(DBCS(検索!D$5),DBCS(C676))),検索!D$5=""),0,1)</f>
        <v>0</v>
      </c>
      <c r="V676" s="15">
        <f>IF(OR(ISERROR(FIND(検索!E$5,D676)),検索!E$5=""),0,1)</f>
        <v>0</v>
      </c>
      <c r="W676" s="15">
        <f>IF(OR(ISERROR(FIND(検索!F$5,E676)),検索!F$5=""),0,1)</f>
        <v>0</v>
      </c>
      <c r="X676" s="15">
        <f>IF(OR(ISERROR(FIND(検索!G$5,F676)),検索!G$5=""),0,1)</f>
        <v>0</v>
      </c>
      <c r="Y676" s="13">
        <f>IF(OR(検索!J$5="00000",T676&amp;U676&amp;V676&amp;W676&amp;X676&lt;&gt;検索!J$5),0,1)</f>
        <v>0</v>
      </c>
      <c r="Z676" s="16">
        <f t="shared" si="54"/>
        <v>0</v>
      </c>
      <c r="AA676" s="13">
        <f>IF(OR(ISERROR(FIND(DBCS(検索!C$7),DBCS(B676))),検索!C$7=""),0,1)</f>
        <v>0</v>
      </c>
      <c r="AB676" s="13">
        <f>IF(OR(ISERROR(FIND(DBCS(検索!D$7),DBCS(C676))),検索!D$7=""),0,1)</f>
        <v>0</v>
      </c>
      <c r="AC676" s="13">
        <f>IF(OR(ISERROR(FIND(検索!E$7,D676)),検索!E$7=""),0,1)</f>
        <v>0</v>
      </c>
      <c r="AD676" s="13">
        <f>IF(OR(ISERROR(FIND(検索!F$7,E676)),検索!F$7=""),0,1)</f>
        <v>0</v>
      </c>
      <c r="AE676" s="13">
        <f>IF(OR(ISERROR(FIND(検索!G$7,F676)),検索!G$7=""),0,1)</f>
        <v>0</v>
      </c>
      <c r="AF676" s="15">
        <f>IF(OR(検索!J$7="00000",AA676&amp;AB676&amp;AC676&amp;AD676&amp;AE676&lt;&gt;検索!J$7),0,1)</f>
        <v>0</v>
      </c>
      <c r="AG676" s="16">
        <f t="shared" si="55"/>
        <v>0</v>
      </c>
      <c r="AH676" s="13">
        <f>IF(検索!K$3=0,R676,S676)</f>
        <v>0</v>
      </c>
      <c r="AI676" s="13">
        <f>IF(検索!K$5=0,Y676,Z676)</f>
        <v>0</v>
      </c>
      <c r="AJ676" s="13">
        <f>IF(検索!K$7=0,AF676,AG676)</f>
        <v>0</v>
      </c>
      <c r="AK676" s="20">
        <f>IF(IF(検索!J$5="00000",AH676,IF(検索!K$4=0,AH676+AI676,AH676*AI676)*IF(AND(検索!K$6=1,検索!J$7&lt;&gt;"00000"),AJ676,1)+IF(AND(検索!K$6=0,検索!J$7&lt;&gt;"00000"),AJ676,0))&gt;0,MAX($AK$2:AK675)+1,0)</f>
        <v>0</v>
      </c>
    </row>
    <row r="677" spans="1:37" ht="12.6" customHeight="1" x14ac:dyDescent="0.15">
      <c r="A677" s="9">
        <v>6967</v>
      </c>
      <c r="B677" s="2" t="s">
        <v>1247</v>
      </c>
      <c r="C677" s="2" t="s">
        <v>1861</v>
      </c>
      <c r="D677" s="2" t="s">
        <v>669</v>
      </c>
      <c r="E677" s="10" t="s">
        <v>135</v>
      </c>
      <c r="F677" s="11" t="s">
        <v>1862</v>
      </c>
      <c r="G677" s="2">
        <v>676</v>
      </c>
      <c r="H677" s="153">
        <f t="shared" si="56"/>
        <v>450000</v>
      </c>
      <c r="J677" s="158">
        <f>IFERROR(INDEX(単価!D$3:G$16,MATCH(D677,単価!B$3:B$16,0),1+((I677&gt;29)+(I677&gt;59)+(I677&gt;89))*INDEX(単価!A:A,MATCH(D677,単価!B:B,0))),0)</f>
        <v>100000</v>
      </c>
      <c r="K677" s="153" t="str">
        <f>IFERROR(INDEX(単価!C:C,MATCH(D677,単価!B:B,0))&amp;IF(INDEX(単価!A:A,MATCH(D677,単価!B:B,0))=1,"（"&amp;INDEX(単価!D$2:G$2,1,1+(I677&gt;29)+(I677&gt;59)+(I677&gt;89))&amp;"）",""),D677)</f>
        <v>就労継続支援（Ｂ型）</v>
      </c>
      <c r="L677" s="2">
        <f t="shared" ca="1" si="57"/>
        <v>6862</v>
      </c>
      <c r="M677" s="14">
        <f>IF(OR(ISERROR(FIND(DBCS(検索!C$3),DBCS(B677))),検索!C$3=""),0,1)</f>
        <v>0</v>
      </c>
      <c r="N677" s="15">
        <f>IF(OR(ISERROR(FIND(DBCS(検索!D$3),DBCS(C677))),検索!D$3=""),0,1)</f>
        <v>0</v>
      </c>
      <c r="O677" s="15">
        <f>IF(OR(ISERROR(FIND(検索!E$3,D677)),検索!E$3=""),0,1)</f>
        <v>0</v>
      </c>
      <c r="P677" s="13">
        <f>IF(OR(ISERROR(FIND(検索!F$3,E677)),検索!F$3=""),0,1)</f>
        <v>0</v>
      </c>
      <c r="Q677" s="13">
        <f>IF(OR(ISERROR(FIND(検索!G$3,F677)),検索!G$3=""),0,1)</f>
        <v>0</v>
      </c>
      <c r="R677" s="13">
        <f>IF(OR(検索!J$3="00000",M677&amp;N677&amp;O677&amp;P677&amp;Q677&lt;&gt;検索!J$3),0,1)</f>
        <v>0</v>
      </c>
      <c r="S677" s="13">
        <f t="shared" si="53"/>
        <v>0</v>
      </c>
      <c r="T677" s="14">
        <f>IF(OR(ISERROR(FIND(DBCS(検索!C$5),DBCS(B677))),検索!C$5=""),0,1)</f>
        <v>0</v>
      </c>
      <c r="U677" s="15">
        <f>IF(OR(ISERROR(FIND(DBCS(検索!D$5),DBCS(C677))),検索!D$5=""),0,1)</f>
        <v>0</v>
      </c>
      <c r="V677" s="15">
        <f>IF(OR(ISERROR(FIND(検索!E$5,D677)),検索!E$5=""),0,1)</f>
        <v>0</v>
      </c>
      <c r="W677" s="15">
        <f>IF(OR(ISERROR(FIND(検索!F$5,E677)),検索!F$5=""),0,1)</f>
        <v>0</v>
      </c>
      <c r="X677" s="15">
        <f>IF(OR(ISERROR(FIND(検索!G$5,F677)),検索!G$5=""),0,1)</f>
        <v>0</v>
      </c>
      <c r="Y677" s="13">
        <f>IF(OR(検索!J$5="00000",T677&amp;U677&amp;V677&amp;W677&amp;X677&lt;&gt;検索!J$5),0,1)</f>
        <v>0</v>
      </c>
      <c r="Z677" s="16">
        <f t="shared" si="54"/>
        <v>0</v>
      </c>
      <c r="AA677" s="13">
        <f>IF(OR(ISERROR(FIND(DBCS(検索!C$7),DBCS(B677))),検索!C$7=""),0,1)</f>
        <v>0</v>
      </c>
      <c r="AB677" s="13">
        <f>IF(OR(ISERROR(FIND(DBCS(検索!D$7),DBCS(C677))),検索!D$7=""),0,1)</f>
        <v>0</v>
      </c>
      <c r="AC677" s="13">
        <f>IF(OR(ISERROR(FIND(検索!E$7,D677)),検索!E$7=""),0,1)</f>
        <v>0</v>
      </c>
      <c r="AD677" s="13">
        <f>IF(OR(ISERROR(FIND(検索!F$7,E677)),検索!F$7=""),0,1)</f>
        <v>0</v>
      </c>
      <c r="AE677" s="13">
        <f>IF(OR(ISERROR(FIND(検索!G$7,F677)),検索!G$7=""),0,1)</f>
        <v>0</v>
      </c>
      <c r="AF677" s="15">
        <f>IF(OR(検索!J$7="00000",AA677&amp;AB677&amp;AC677&amp;AD677&amp;AE677&lt;&gt;検索!J$7),0,1)</f>
        <v>0</v>
      </c>
      <c r="AG677" s="16">
        <f t="shared" si="55"/>
        <v>0</v>
      </c>
      <c r="AH677" s="13">
        <f>IF(検索!K$3=0,R677,S677)</f>
        <v>0</v>
      </c>
      <c r="AI677" s="13">
        <f>IF(検索!K$5=0,Y677,Z677)</f>
        <v>0</v>
      </c>
      <c r="AJ677" s="13">
        <f>IF(検索!K$7=0,AF677,AG677)</f>
        <v>0</v>
      </c>
      <c r="AK677" s="20">
        <f>IF(IF(検索!J$5="00000",AH677,IF(検索!K$4=0,AH677+AI677,AH677*AI677)*IF(AND(検索!K$6=1,検索!J$7&lt;&gt;"00000"),AJ677,1)+IF(AND(検索!K$6=0,検索!J$7&lt;&gt;"00000"),AJ677,0))&gt;0,MAX($AK$2:AK676)+1,0)</f>
        <v>0</v>
      </c>
    </row>
    <row r="678" spans="1:37" ht="12.6" customHeight="1" x14ac:dyDescent="0.15">
      <c r="A678" s="9">
        <v>6977</v>
      </c>
      <c r="B678" s="2" t="s">
        <v>1863</v>
      </c>
      <c r="C678" s="2" t="s">
        <v>1864</v>
      </c>
      <c r="D678" s="2" t="s">
        <v>669</v>
      </c>
      <c r="E678" s="10" t="s">
        <v>113</v>
      </c>
      <c r="F678" s="11" t="s">
        <v>1865</v>
      </c>
      <c r="G678" s="2">
        <v>677</v>
      </c>
      <c r="H678" s="153">
        <f t="shared" si="56"/>
        <v>100000</v>
      </c>
      <c r="J678" s="158">
        <f>IFERROR(INDEX(単価!D$3:G$16,MATCH(D678,単価!B$3:B$16,0),1+((I678&gt;29)+(I678&gt;59)+(I678&gt;89))*INDEX(単価!A:A,MATCH(D678,単価!B:B,0))),0)</f>
        <v>100000</v>
      </c>
      <c r="K678" s="153" t="str">
        <f>IFERROR(INDEX(単価!C:C,MATCH(D678,単価!B:B,0))&amp;IF(INDEX(単価!A:A,MATCH(D678,単価!B:B,0))=1,"（"&amp;INDEX(単価!D$2:G$2,1,1+(I678&gt;29)+(I678&gt;59)+(I678&gt;89))&amp;"）",""),D678)</f>
        <v>就労継続支援（Ｂ型）</v>
      </c>
      <c r="L678" s="2">
        <f t="shared" ca="1" si="57"/>
        <v>6878</v>
      </c>
      <c r="M678" s="14">
        <f>IF(OR(ISERROR(FIND(DBCS(検索!C$3),DBCS(B678))),検索!C$3=""),0,1)</f>
        <v>0</v>
      </c>
      <c r="N678" s="15">
        <f>IF(OR(ISERROR(FIND(DBCS(検索!D$3),DBCS(C678))),検索!D$3=""),0,1)</f>
        <v>0</v>
      </c>
      <c r="O678" s="15">
        <f>IF(OR(ISERROR(FIND(検索!E$3,D678)),検索!E$3=""),0,1)</f>
        <v>0</v>
      </c>
      <c r="P678" s="13">
        <f>IF(OR(ISERROR(FIND(検索!F$3,E678)),検索!F$3=""),0,1)</f>
        <v>0</v>
      </c>
      <c r="Q678" s="13">
        <f>IF(OR(ISERROR(FIND(検索!G$3,F678)),検索!G$3=""),0,1)</f>
        <v>0</v>
      </c>
      <c r="R678" s="13">
        <f>IF(OR(検索!J$3="00000",M678&amp;N678&amp;O678&amp;P678&amp;Q678&lt;&gt;検索!J$3),0,1)</f>
        <v>0</v>
      </c>
      <c r="S678" s="13">
        <f t="shared" si="53"/>
        <v>0</v>
      </c>
      <c r="T678" s="14">
        <f>IF(OR(ISERROR(FIND(DBCS(検索!C$5),DBCS(B678))),検索!C$5=""),0,1)</f>
        <v>0</v>
      </c>
      <c r="U678" s="15">
        <f>IF(OR(ISERROR(FIND(DBCS(検索!D$5),DBCS(C678))),検索!D$5=""),0,1)</f>
        <v>0</v>
      </c>
      <c r="V678" s="15">
        <f>IF(OR(ISERROR(FIND(検索!E$5,D678)),検索!E$5=""),0,1)</f>
        <v>0</v>
      </c>
      <c r="W678" s="15">
        <f>IF(OR(ISERROR(FIND(検索!F$5,E678)),検索!F$5=""),0,1)</f>
        <v>0</v>
      </c>
      <c r="X678" s="15">
        <f>IF(OR(ISERROR(FIND(検索!G$5,F678)),検索!G$5=""),0,1)</f>
        <v>0</v>
      </c>
      <c r="Y678" s="13">
        <f>IF(OR(検索!J$5="00000",T678&amp;U678&amp;V678&amp;W678&amp;X678&lt;&gt;検索!J$5),0,1)</f>
        <v>0</v>
      </c>
      <c r="Z678" s="16">
        <f t="shared" si="54"/>
        <v>0</v>
      </c>
      <c r="AA678" s="13">
        <f>IF(OR(ISERROR(FIND(DBCS(検索!C$7),DBCS(B678))),検索!C$7=""),0,1)</f>
        <v>0</v>
      </c>
      <c r="AB678" s="13">
        <f>IF(OR(ISERROR(FIND(DBCS(検索!D$7),DBCS(C678))),検索!D$7=""),0,1)</f>
        <v>0</v>
      </c>
      <c r="AC678" s="13">
        <f>IF(OR(ISERROR(FIND(検索!E$7,D678)),検索!E$7=""),0,1)</f>
        <v>0</v>
      </c>
      <c r="AD678" s="13">
        <f>IF(OR(ISERROR(FIND(検索!F$7,E678)),検索!F$7=""),0,1)</f>
        <v>0</v>
      </c>
      <c r="AE678" s="13">
        <f>IF(OR(ISERROR(FIND(検索!G$7,F678)),検索!G$7=""),0,1)</f>
        <v>0</v>
      </c>
      <c r="AF678" s="15">
        <f>IF(OR(検索!J$7="00000",AA678&amp;AB678&amp;AC678&amp;AD678&amp;AE678&lt;&gt;検索!J$7),0,1)</f>
        <v>0</v>
      </c>
      <c r="AG678" s="16">
        <f t="shared" si="55"/>
        <v>0</v>
      </c>
      <c r="AH678" s="13">
        <f>IF(検索!K$3=0,R678,S678)</f>
        <v>0</v>
      </c>
      <c r="AI678" s="13">
        <f>IF(検索!K$5=0,Y678,Z678)</f>
        <v>0</v>
      </c>
      <c r="AJ678" s="13">
        <f>IF(検索!K$7=0,AF678,AG678)</f>
        <v>0</v>
      </c>
      <c r="AK678" s="20">
        <f>IF(IF(検索!J$5="00000",AH678,IF(検索!K$4=0,AH678+AI678,AH678*AI678)*IF(AND(検索!K$6=1,検索!J$7&lt;&gt;"00000"),AJ678,1)+IF(AND(検索!K$6=0,検索!J$7&lt;&gt;"00000"),AJ678,0))&gt;0,MAX($AK$2:AK677)+1,0)</f>
        <v>0</v>
      </c>
    </row>
    <row r="679" spans="1:37" ht="12.6" customHeight="1" x14ac:dyDescent="0.15">
      <c r="A679" s="9">
        <v>6981</v>
      </c>
      <c r="B679" s="2" t="s">
        <v>1222</v>
      </c>
      <c r="C679" s="2" t="s">
        <v>1866</v>
      </c>
      <c r="D679" s="2" t="s">
        <v>669</v>
      </c>
      <c r="E679" s="10" t="s">
        <v>58</v>
      </c>
      <c r="F679" s="11" t="s">
        <v>1867</v>
      </c>
      <c r="G679" s="2">
        <v>678</v>
      </c>
      <c r="H679" s="153">
        <f t="shared" si="56"/>
        <v>1600000</v>
      </c>
      <c r="J679" s="158">
        <f>IFERROR(INDEX(単価!D$3:G$16,MATCH(D679,単価!B$3:B$16,0),1+((I679&gt;29)+(I679&gt;59)+(I679&gt;89))*INDEX(単価!A:A,MATCH(D679,単価!B:B,0))),0)</f>
        <v>100000</v>
      </c>
      <c r="K679" s="153" t="str">
        <f>IFERROR(INDEX(単価!C:C,MATCH(D679,単価!B:B,0))&amp;IF(INDEX(単価!A:A,MATCH(D679,単価!B:B,0))=1,"（"&amp;INDEX(単価!D$2:G$2,1,1+(I679&gt;29)+(I679&gt;59)+(I679&gt;89))&amp;"）",""),D679)</f>
        <v>就労継続支援（Ｂ型）</v>
      </c>
      <c r="L679" s="2">
        <f t="shared" ca="1" si="57"/>
        <v>6887</v>
      </c>
      <c r="M679" s="14">
        <f>IF(OR(ISERROR(FIND(DBCS(検索!C$3),DBCS(B679))),検索!C$3=""),0,1)</f>
        <v>0</v>
      </c>
      <c r="N679" s="15">
        <f>IF(OR(ISERROR(FIND(DBCS(検索!D$3),DBCS(C679))),検索!D$3=""),0,1)</f>
        <v>0</v>
      </c>
      <c r="O679" s="15">
        <f>IF(OR(ISERROR(FIND(検索!E$3,D679)),検索!E$3=""),0,1)</f>
        <v>0</v>
      </c>
      <c r="P679" s="13">
        <f>IF(OR(ISERROR(FIND(検索!F$3,E679)),検索!F$3=""),0,1)</f>
        <v>0</v>
      </c>
      <c r="Q679" s="13">
        <f>IF(OR(ISERROR(FIND(検索!G$3,F679)),検索!G$3=""),0,1)</f>
        <v>0</v>
      </c>
      <c r="R679" s="13">
        <f>IF(OR(検索!J$3="00000",M679&amp;N679&amp;O679&amp;P679&amp;Q679&lt;&gt;検索!J$3),0,1)</f>
        <v>0</v>
      </c>
      <c r="S679" s="13">
        <f t="shared" si="53"/>
        <v>0</v>
      </c>
      <c r="T679" s="14">
        <f>IF(OR(ISERROR(FIND(DBCS(検索!C$5),DBCS(B679))),検索!C$5=""),0,1)</f>
        <v>0</v>
      </c>
      <c r="U679" s="15">
        <f>IF(OR(ISERROR(FIND(DBCS(検索!D$5),DBCS(C679))),検索!D$5=""),0,1)</f>
        <v>0</v>
      </c>
      <c r="V679" s="15">
        <f>IF(OR(ISERROR(FIND(検索!E$5,D679)),検索!E$5=""),0,1)</f>
        <v>0</v>
      </c>
      <c r="W679" s="15">
        <f>IF(OR(ISERROR(FIND(検索!F$5,E679)),検索!F$5=""),0,1)</f>
        <v>0</v>
      </c>
      <c r="X679" s="15">
        <f>IF(OR(ISERROR(FIND(検索!G$5,F679)),検索!G$5=""),0,1)</f>
        <v>0</v>
      </c>
      <c r="Y679" s="13">
        <f>IF(OR(検索!J$5="00000",T679&amp;U679&amp;V679&amp;W679&amp;X679&lt;&gt;検索!J$5),0,1)</f>
        <v>0</v>
      </c>
      <c r="Z679" s="16">
        <f t="shared" si="54"/>
        <v>0</v>
      </c>
      <c r="AA679" s="13">
        <f>IF(OR(ISERROR(FIND(DBCS(検索!C$7),DBCS(B679))),検索!C$7=""),0,1)</f>
        <v>0</v>
      </c>
      <c r="AB679" s="13">
        <f>IF(OR(ISERROR(FIND(DBCS(検索!D$7),DBCS(C679))),検索!D$7=""),0,1)</f>
        <v>0</v>
      </c>
      <c r="AC679" s="13">
        <f>IF(OR(ISERROR(FIND(検索!E$7,D679)),検索!E$7=""),0,1)</f>
        <v>0</v>
      </c>
      <c r="AD679" s="13">
        <f>IF(OR(ISERROR(FIND(検索!F$7,E679)),検索!F$7=""),0,1)</f>
        <v>0</v>
      </c>
      <c r="AE679" s="13">
        <f>IF(OR(ISERROR(FIND(検索!G$7,F679)),検索!G$7=""),0,1)</f>
        <v>0</v>
      </c>
      <c r="AF679" s="15">
        <f>IF(OR(検索!J$7="00000",AA679&amp;AB679&amp;AC679&amp;AD679&amp;AE679&lt;&gt;検索!J$7),0,1)</f>
        <v>0</v>
      </c>
      <c r="AG679" s="16">
        <f t="shared" si="55"/>
        <v>0</v>
      </c>
      <c r="AH679" s="13">
        <f>IF(検索!K$3=0,R679,S679)</f>
        <v>0</v>
      </c>
      <c r="AI679" s="13">
        <f>IF(検索!K$5=0,Y679,Z679)</f>
        <v>0</v>
      </c>
      <c r="AJ679" s="13">
        <f>IF(検索!K$7=0,AF679,AG679)</f>
        <v>0</v>
      </c>
      <c r="AK679" s="20">
        <f>IF(IF(検索!J$5="00000",AH679,IF(検索!K$4=0,AH679+AI679,AH679*AI679)*IF(AND(検索!K$6=1,検索!J$7&lt;&gt;"00000"),AJ679,1)+IF(AND(検索!K$6=0,検索!J$7&lt;&gt;"00000"),AJ679,0))&gt;0,MAX($AK$2:AK678)+1,0)</f>
        <v>0</v>
      </c>
    </row>
    <row r="680" spans="1:37" ht="12.6" customHeight="1" x14ac:dyDescent="0.15">
      <c r="A680" s="9">
        <v>6997</v>
      </c>
      <c r="B680" s="2" t="s">
        <v>1222</v>
      </c>
      <c r="C680" s="2" t="s">
        <v>1868</v>
      </c>
      <c r="D680" s="2" t="s">
        <v>669</v>
      </c>
      <c r="E680" s="10" t="s">
        <v>1286</v>
      </c>
      <c r="F680" s="11" t="s">
        <v>1869</v>
      </c>
      <c r="G680" s="2">
        <v>679</v>
      </c>
      <c r="H680" s="153">
        <f t="shared" si="56"/>
        <v>1600000</v>
      </c>
      <c r="J680" s="158">
        <f>IFERROR(INDEX(単価!D$3:G$16,MATCH(D680,単価!B$3:B$16,0),1+((I680&gt;29)+(I680&gt;59)+(I680&gt;89))*INDEX(単価!A:A,MATCH(D680,単価!B:B,0))),0)</f>
        <v>100000</v>
      </c>
      <c r="K680" s="153" t="str">
        <f>IFERROR(INDEX(単価!C:C,MATCH(D680,単価!B:B,0))&amp;IF(INDEX(単価!A:A,MATCH(D680,単価!B:B,0))=1,"（"&amp;INDEX(単価!D$2:G$2,1,1+(I680&gt;29)+(I680&gt;59)+(I680&gt;89))&amp;"）",""),D680)</f>
        <v>就労継続支援（Ｂ型）</v>
      </c>
      <c r="L680" s="2">
        <f t="shared" ca="1" si="57"/>
        <v>6897</v>
      </c>
      <c r="M680" s="14">
        <f>IF(OR(ISERROR(FIND(DBCS(検索!C$3),DBCS(B680))),検索!C$3=""),0,1)</f>
        <v>0</v>
      </c>
      <c r="N680" s="15">
        <f>IF(OR(ISERROR(FIND(DBCS(検索!D$3),DBCS(C680))),検索!D$3=""),0,1)</f>
        <v>0</v>
      </c>
      <c r="O680" s="15">
        <f>IF(OR(ISERROR(FIND(検索!E$3,D680)),検索!E$3=""),0,1)</f>
        <v>0</v>
      </c>
      <c r="P680" s="13">
        <f>IF(OR(ISERROR(FIND(検索!F$3,E680)),検索!F$3=""),0,1)</f>
        <v>0</v>
      </c>
      <c r="Q680" s="13">
        <f>IF(OR(ISERROR(FIND(検索!G$3,F680)),検索!G$3=""),0,1)</f>
        <v>0</v>
      </c>
      <c r="R680" s="13">
        <f>IF(OR(検索!J$3="00000",M680&amp;N680&amp;O680&amp;P680&amp;Q680&lt;&gt;検索!J$3),0,1)</f>
        <v>0</v>
      </c>
      <c r="S680" s="13">
        <f t="shared" si="53"/>
        <v>0</v>
      </c>
      <c r="T680" s="14">
        <f>IF(OR(ISERROR(FIND(DBCS(検索!C$5),DBCS(B680))),検索!C$5=""),0,1)</f>
        <v>0</v>
      </c>
      <c r="U680" s="15">
        <f>IF(OR(ISERROR(FIND(DBCS(検索!D$5),DBCS(C680))),検索!D$5=""),0,1)</f>
        <v>0</v>
      </c>
      <c r="V680" s="15">
        <f>IF(OR(ISERROR(FIND(検索!E$5,D680)),検索!E$5=""),0,1)</f>
        <v>0</v>
      </c>
      <c r="W680" s="15">
        <f>IF(OR(ISERROR(FIND(検索!F$5,E680)),検索!F$5=""),0,1)</f>
        <v>0</v>
      </c>
      <c r="X680" s="15">
        <f>IF(OR(ISERROR(FIND(検索!G$5,F680)),検索!G$5=""),0,1)</f>
        <v>0</v>
      </c>
      <c r="Y680" s="13">
        <f>IF(OR(検索!J$5="00000",T680&amp;U680&amp;V680&amp;W680&amp;X680&lt;&gt;検索!J$5),0,1)</f>
        <v>0</v>
      </c>
      <c r="Z680" s="16">
        <f t="shared" si="54"/>
        <v>0</v>
      </c>
      <c r="AA680" s="13">
        <f>IF(OR(ISERROR(FIND(DBCS(検索!C$7),DBCS(B680))),検索!C$7=""),0,1)</f>
        <v>0</v>
      </c>
      <c r="AB680" s="13">
        <f>IF(OR(ISERROR(FIND(DBCS(検索!D$7),DBCS(C680))),検索!D$7=""),0,1)</f>
        <v>0</v>
      </c>
      <c r="AC680" s="13">
        <f>IF(OR(ISERROR(FIND(検索!E$7,D680)),検索!E$7=""),0,1)</f>
        <v>0</v>
      </c>
      <c r="AD680" s="13">
        <f>IF(OR(ISERROR(FIND(検索!F$7,E680)),検索!F$7=""),0,1)</f>
        <v>0</v>
      </c>
      <c r="AE680" s="13">
        <f>IF(OR(ISERROR(FIND(検索!G$7,F680)),検索!G$7=""),0,1)</f>
        <v>0</v>
      </c>
      <c r="AF680" s="15">
        <f>IF(OR(検索!J$7="00000",AA680&amp;AB680&amp;AC680&amp;AD680&amp;AE680&lt;&gt;検索!J$7),0,1)</f>
        <v>0</v>
      </c>
      <c r="AG680" s="16">
        <f t="shared" si="55"/>
        <v>0</v>
      </c>
      <c r="AH680" s="13">
        <f>IF(検索!K$3=0,R680,S680)</f>
        <v>0</v>
      </c>
      <c r="AI680" s="13">
        <f>IF(検索!K$5=0,Y680,Z680)</f>
        <v>0</v>
      </c>
      <c r="AJ680" s="13">
        <f>IF(検索!K$7=0,AF680,AG680)</f>
        <v>0</v>
      </c>
      <c r="AK680" s="20">
        <f>IF(IF(検索!J$5="00000",AH680,IF(検索!K$4=0,AH680+AI680,AH680*AI680)*IF(AND(検索!K$6=1,検索!J$7&lt;&gt;"00000"),AJ680,1)+IF(AND(検索!K$6=0,検索!J$7&lt;&gt;"00000"),AJ680,0))&gt;0,MAX($AK$2:AK679)+1,0)</f>
        <v>0</v>
      </c>
    </row>
    <row r="681" spans="1:37" ht="12.6" customHeight="1" x14ac:dyDescent="0.15">
      <c r="A681" s="9">
        <v>7002</v>
      </c>
      <c r="B681" s="2" t="s">
        <v>1870</v>
      </c>
      <c r="C681" s="2" t="s">
        <v>1871</v>
      </c>
      <c r="D681" s="2" t="s">
        <v>669</v>
      </c>
      <c r="E681" s="10" t="s">
        <v>117</v>
      </c>
      <c r="F681" s="11" t="s">
        <v>1872</v>
      </c>
      <c r="G681" s="2">
        <v>680</v>
      </c>
      <c r="H681" s="153">
        <f t="shared" si="56"/>
        <v>100000</v>
      </c>
      <c r="J681" s="158">
        <f>IFERROR(INDEX(単価!D$3:G$16,MATCH(D681,単価!B$3:B$16,0),1+((I681&gt;29)+(I681&gt;59)+(I681&gt;89))*INDEX(単価!A:A,MATCH(D681,単価!B:B,0))),0)</f>
        <v>100000</v>
      </c>
      <c r="K681" s="153" t="str">
        <f>IFERROR(INDEX(単価!C:C,MATCH(D681,単価!B:B,0))&amp;IF(INDEX(単価!A:A,MATCH(D681,単価!B:B,0))=1,"（"&amp;INDEX(単価!D$2:G$2,1,1+(I681&gt;29)+(I681&gt;59)+(I681&gt;89))&amp;"）",""),D681)</f>
        <v>就労継続支援（Ｂ型）</v>
      </c>
      <c r="L681" s="2">
        <f t="shared" ca="1" si="57"/>
        <v>6903</v>
      </c>
      <c r="M681" s="14">
        <f>IF(OR(ISERROR(FIND(DBCS(検索!C$3),DBCS(B681))),検索!C$3=""),0,1)</f>
        <v>0</v>
      </c>
      <c r="N681" s="15">
        <f>IF(OR(ISERROR(FIND(DBCS(検索!D$3),DBCS(C681))),検索!D$3=""),0,1)</f>
        <v>0</v>
      </c>
      <c r="O681" s="15">
        <f>IF(OR(ISERROR(FIND(検索!E$3,D681)),検索!E$3=""),0,1)</f>
        <v>0</v>
      </c>
      <c r="P681" s="13">
        <f>IF(OR(ISERROR(FIND(検索!F$3,E681)),検索!F$3=""),0,1)</f>
        <v>0</v>
      </c>
      <c r="Q681" s="13">
        <f>IF(OR(ISERROR(FIND(検索!G$3,F681)),検索!G$3=""),0,1)</f>
        <v>0</v>
      </c>
      <c r="R681" s="13">
        <f>IF(OR(検索!J$3="00000",M681&amp;N681&amp;O681&amp;P681&amp;Q681&lt;&gt;検索!J$3),0,1)</f>
        <v>0</v>
      </c>
      <c r="S681" s="13">
        <f t="shared" si="53"/>
        <v>0</v>
      </c>
      <c r="T681" s="14">
        <f>IF(OR(ISERROR(FIND(DBCS(検索!C$5),DBCS(B681))),検索!C$5=""),0,1)</f>
        <v>0</v>
      </c>
      <c r="U681" s="15">
        <f>IF(OR(ISERROR(FIND(DBCS(検索!D$5),DBCS(C681))),検索!D$5=""),0,1)</f>
        <v>0</v>
      </c>
      <c r="V681" s="15">
        <f>IF(OR(ISERROR(FIND(検索!E$5,D681)),検索!E$5=""),0,1)</f>
        <v>0</v>
      </c>
      <c r="W681" s="15">
        <f>IF(OR(ISERROR(FIND(検索!F$5,E681)),検索!F$5=""),0,1)</f>
        <v>0</v>
      </c>
      <c r="X681" s="15">
        <f>IF(OR(ISERROR(FIND(検索!G$5,F681)),検索!G$5=""),0,1)</f>
        <v>0</v>
      </c>
      <c r="Y681" s="13">
        <f>IF(OR(検索!J$5="00000",T681&amp;U681&amp;V681&amp;W681&amp;X681&lt;&gt;検索!J$5),0,1)</f>
        <v>0</v>
      </c>
      <c r="Z681" s="16">
        <f t="shared" si="54"/>
        <v>0</v>
      </c>
      <c r="AA681" s="13">
        <f>IF(OR(ISERROR(FIND(DBCS(検索!C$7),DBCS(B681))),検索!C$7=""),0,1)</f>
        <v>0</v>
      </c>
      <c r="AB681" s="13">
        <f>IF(OR(ISERROR(FIND(DBCS(検索!D$7),DBCS(C681))),検索!D$7=""),0,1)</f>
        <v>0</v>
      </c>
      <c r="AC681" s="13">
        <f>IF(OR(ISERROR(FIND(検索!E$7,D681)),検索!E$7=""),0,1)</f>
        <v>0</v>
      </c>
      <c r="AD681" s="13">
        <f>IF(OR(ISERROR(FIND(検索!F$7,E681)),検索!F$7=""),0,1)</f>
        <v>0</v>
      </c>
      <c r="AE681" s="13">
        <f>IF(OR(ISERROR(FIND(検索!G$7,F681)),検索!G$7=""),0,1)</f>
        <v>0</v>
      </c>
      <c r="AF681" s="15">
        <f>IF(OR(検索!J$7="00000",AA681&amp;AB681&amp;AC681&amp;AD681&amp;AE681&lt;&gt;検索!J$7),0,1)</f>
        <v>0</v>
      </c>
      <c r="AG681" s="16">
        <f t="shared" si="55"/>
        <v>0</v>
      </c>
      <c r="AH681" s="13">
        <f>IF(検索!K$3=0,R681,S681)</f>
        <v>0</v>
      </c>
      <c r="AI681" s="13">
        <f>IF(検索!K$5=0,Y681,Z681)</f>
        <v>0</v>
      </c>
      <c r="AJ681" s="13">
        <f>IF(検索!K$7=0,AF681,AG681)</f>
        <v>0</v>
      </c>
      <c r="AK681" s="20">
        <f>IF(IF(検索!J$5="00000",AH681,IF(検索!K$4=0,AH681+AI681,AH681*AI681)*IF(AND(検索!K$6=1,検索!J$7&lt;&gt;"00000"),AJ681,1)+IF(AND(検索!K$6=0,検索!J$7&lt;&gt;"00000"),AJ681,0))&gt;0,MAX($AK$2:AK680)+1,0)</f>
        <v>0</v>
      </c>
    </row>
    <row r="682" spans="1:37" ht="12.6" customHeight="1" x14ac:dyDescent="0.15">
      <c r="A682" s="9">
        <v>7018</v>
      </c>
      <c r="B682" s="2" t="s">
        <v>1792</v>
      </c>
      <c r="C682" s="2" t="s">
        <v>1873</v>
      </c>
      <c r="D682" s="2" t="s">
        <v>669</v>
      </c>
      <c r="E682" s="10" t="s">
        <v>148</v>
      </c>
      <c r="F682" s="11" t="s">
        <v>1874</v>
      </c>
      <c r="G682" s="2">
        <v>681</v>
      </c>
      <c r="H682" s="153">
        <f t="shared" si="56"/>
        <v>200000</v>
      </c>
      <c r="J682" s="158">
        <f>IFERROR(INDEX(単価!D$3:G$16,MATCH(D682,単価!B$3:B$16,0),1+((I682&gt;29)+(I682&gt;59)+(I682&gt;89))*INDEX(単価!A:A,MATCH(D682,単価!B:B,0))),0)</f>
        <v>100000</v>
      </c>
      <c r="K682" s="153" t="str">
        <f>IFERROR(INDEX(単価!C:C,MATCH(D682,単価!B:B,0))&amp;IF(INDEX(単価!A:A,MATCH(D682,単価!B:B,0))=1,"（"&amp;INDEX(単価!D$2:G$2,1,1+(I682&gt;29)+(I682&gt;59)+(I682&gt;89))&amp;"）",""),D682)</f>
        <v>就労継続支援（Ｂ型）</v>
      </c>
      <c r="L682" s="2">
        <f t="shared" ca="1" si="57"/>
        <v>6910</v>
      </c>
      <c r="M682" s="14">
        <f>IF(OR(ISERROR(FIND(DBCS(検索!C$3),DBCS(B682))),検索!C$3=""),0,1)</f>
        <v>0</v>
      </c>
      <c r="N682" s="15">
        <f>IF(OR(ISERROR(FIND(DBCS(検索!D$3),DBCS(C682))),検索!D$3=""),0,1)</f>
        <v>0</v>
      </c>
      <c r="O682" s="15">
        <f>IF(OR(ISERROR(FIND(検索!E$3,D682)),検索!E$3=""),0,1)</f>
        <v>0</v>
      </c>
      <c r="P682" s="13">
        <f>IF(OR(ISERROR(FIND(検索!F$3,E682)),検索!F$3=""),0,1)</f>
        <v>0</v>
      </c>
      <c r="Q682" s="13">
        <f>IF(OR(ISERROR(FIND(検索!G$3,F682)),検索!G$3=""),0,1)</f>
        <v>0</v>
      </c>
      <c r="R682" s="13">
        <f>IF(OR(検索!J$3="00000",M682&amp;N682&amp;O682&amp;P682&amp;Q682&lt;&gt;検索!J$3),0,1)</f>
        <v>0</v>
      </c>
      <c r="S682" s="13">
        <f t="shared" si="53"/>
        <v>0</v>
      </c>
      <c r="T682" s="14">
        <f>IF(OR(ISERROR(FIND(DBCS(検索!C$5),DBCS(B682))),検索!C$5=""),0,1)</f>
        <v>0</v>
      </c>
      <c r="U682" s="15">
        <f>IF(OR(ISERROR(FIND(DBCS(検索!D$5),DBCS(C682))),検索!D$5=""),0,1)</f>
        <v>0</v>
      </c>
      <c r="V682" s="15">
        <f>IF(OR(ISERROR(FIND(検索!E$5,D682)),検索!E$5=""),0,1)</f>
        <v>0</v>
      </c>
      <c r="W682" s="15">
        <f>IF(OR(ISERROR(FIND(検索!F$5,E682)),検索!F$5=""),0,1)</f>
        <v>0</v>
      </c>
      <c r="X682" s="15">
        <f>IF(OR(ISERROR(FIND(検索!G$5,F682)),検索!G$5=""),0,1)</f>
        <v>0</v>
      </c>
      <c r="Y682" s="13">
        <f>IF(OR(検索!J$5="00000",T682&amp;U682&amp;V682&amp;W682&amp;X682&lt;&gt;検索!J$5),0,1)</f>
        <v>0</v>
      </c>
      <c r="Z682" s="16">
        <f t="shared" si="54"/>
        <v>0</v>
      </c>
      <c r="AA682" s="13">
        <f>IF(OR(ISERROR(FIND(DBCS(検索!C$7),DBCS(B682))),検索!C$7=""),0,1)</f>
        <v>0</v>
      </c>
      <c r="AB682" s="13">
        <f>IF(OR(ISERROR(FIND(DBCS(検索!D$7),DBCS(C682))),検索!D$7=""),0,1)</f>
        <v>0</v>
      </c>
      <c r="AC682" s="13">
        <f>IF(OR(ISERROR(FIND(検索!E$7,D682)),検索!E$7=""),0,1)</f>
        <v>0</v>
      </c>
      <c r="AD682" s="13">
        <f>IF(OR(ISERROR(FIND(検索!F$7,E682)),検索!F$7=""),0,1)</f>
        <v>0</v>
      </c>
      <c r="AE682" s="13">
        <f>IF(OR(ISERROR(FIND(検索!G$7,F682)),検索!G$7=""),0,1)</f>
        <v>0</v>
      </c>
      <c r="AF682" s="15">
        <f>IF(OR(検索!J$7="00000",AA682&amp;AB682&amp;AC682&amp;AD682&amp;AE682&lt;&gt;検索!J$7),0,1)</f>
        <v>0</v>
      </c>
      <c r="AG682" s="16">
        <f t="shared" si="55"/>
        <v>0</v>
      </c>
      <c r="AH682" s="13">
        <f>IF(検索!K$3=0,R682,S682)</f>
        <v>0</v>
      </c>
      <c r="AI682" s="13">
        <f>IF(検索!K$5=0,Y682,Z682)</f>
        <v>0</v>
      </c>
      <c r="AJ682" s="13">
        <f>IF(検索!K$7=0,AF682,AG682)</f>
        <v>0</v>
      </c>
      <c r="AK682" s="20">
        <f>IF(IF(検索!J$5="00000",AH682,IF(検索!K$4=0,AH682+AI682,AH682*AI682)*IF(AND(検索!K$6=1,検索!J$7&lt;&gt;"00000"),AJ682,1)+IF(AND(検索!K$6=0,検索!J$7&lt;&gt;"00000"),AJ682,0))&gt;0,MAX($AK$2:AK681)+1,0)</f>
        <v>0</v>
      </c>
    </row>
    <row r="683" spans="1:37" ht="12.6" customHeight="1" x14ac:dyDescent="0.15">
      <c r="A683" s="9">
        <v>7021</v>
      </c>
      <c r="B683" s="2" t="s">
        <v>1875</v>
      </c>
      <c r="C683" s="2" t="s">
        <v>1876</v>
      </c>
      <c r="D683" s="2" t="s">
        <v>669</v>
      </c>
      <c r="E683" s="10" t="s">
        <v>136</v>
      </c>
      <c r="F683" s="11" t="s">
        <v>1877</v>
      </c>
      <c r="G683" s="2">
        <v>682</v>
      </c>
      <c r="H683" s="153">
        <f t="shared" si="56"/>
        <v>100000</v>
      </c>
      <c r="J683" s="158">
        <f>IFERROR(INDEX(単価!D$3:G$16,MATCH(D683,単価!B$3:B$16,0),1+((I683&gt;29)+(I683&gt;59)+(I683&gt;89))*INDEX(単価!A:A,MATCH(D683,単価!B:B,0))),0)</f>
        <v>100000</v>
      </c>
      <c r="K683" s="153" t="str">
        <f>IFERROR(INDEX(単価!C:C,MATCH(D683,単価!B:B,0))&amp;IF(INDEX(単価!A:A,MATCH(D683,単価!B:B,0))=1,"（"&amp;INDEX(単価!D$2:G$2,1,1+(I683&gt;29)+(I683&gt;59)+(I683&gt;89))&amp;"）",""),D683)</f>
        <v>就労継続支援（Ｂ型）</v>
      </c>
      <c r="L683" s="2">
        <f t="shared" ca="1" si="57"/>
        <v>6922</v>
      </c>
      <c r="M683" s="14">
        <f>IF(OR(ISERROR(FIND(DBCS(検索!C$3),DBCS(B683))),検索!C$3=""),0,1)</f>
        <v>0</v>
      </c>
      <c r="N683" s="15">
        <f>IF(OR(ISERROR(FIND(DBCS(検索!D$3),DBCS(C683))),検索!D$3=""),0,1)</f>
        <v>0</v>
      </c>
      <c r="O683" s="15">
        <f>IF(OR(ISERROR(FIND(検索!E$3,D683)),検索!E$3=""),0,1)</f>
        <v>0</v>
      </c>
      <c r="P683" s="13">
        <f>IF(OR(ISERROR(FIND(検索!F$3,E683)),検索!F$3=""),0,1)</f>
        <v>0</v>
      </c>
      <c r="Q683" s="13">
        <f>IF(OR(ISERROR(FIND(検索!G$3,F683)),検索!G$3=""),0,1)</f>
        <v>0</v>
      </c>
      <c r="R683" s="13">
        <f>IF(OR(検索!J$3="00000",M683&amp;N683&amp;O683&amp;P683&amp;Q683&lt;&gt;検索!J$3),0,1)</f>
        <v>0</v>
      </c>
      <c r="S683" s="13">
        <f t="shared" si="53"/>
        <v>0</v>
      </c>
      <c r="T683" s="14">
        <f>IF(OR(ISERROR(FIND(DBCS(検索!C$5),DBCS(B683))),検索!C$5=""),0,1)</f>
        <v>0</v>
      </c>
      <c r="U683" s="15">
        <f>IF(OR(ISERROR(FIND(DBCS(検索!D$5),DBCS(C683))),検索!D$5=""),0,1)</f>
        <v>0</v>
      </c>
      <c r="V683" s="15">
        <f>IF(OR(ISERROR(FIND(検索!E$5,D683)),検索!E$5=""),0,1)</f>
        <v>0</v>
      </c>
      <c r="W683" s="15">
        <f>IF(OR(ISERROR(FIND(検索!F$5,E683)),検索!F$5=""),0,1)</f>
        <v>0</v>
      </c>
      <c r="X683" s="15">
        <f>IF(OR(ISERROR(FIND(検索!G$5,F683)),検索!G$5=""),0,1)</f>
        <v>0</v>
      </c>
      <c r="Y683" s="13">
        <f>IF(OR(検索!J$5="00000",T683&amp;U683&amp;V683&amp;W683&amp;X683&lt;&gt;検索!J$5),0,1)</f>
        <v>0</v>
      </c>
      <c r="Z683" s="16">
        <f t="shared" si="54"/>
        <v>0</v>
      </c>
      <c r="AA683" s="13">
        <f>IF(OR(ISERROR(FIND(DBCS(検索!C$7),DBCS(B683))),検索!C$7=""),0,1)</f>
        <v>0</v>
      </c>
      <c r="AB683" s="13">
        <f>IF(OR(ISERROR(FIND(DBCS(検索!D$7),DBCS(C683))),検索!D$7=""),0,1)</f>
        <v>0</v>
      </c>
      <c r="AC683" s="13">
        <f>IF(OR(ISERROR(FIND(検索!E$7,D683)),検索!E$7=""),0,1)</f>
        <v>0</v>
      </c>
      <c r="AD683" s="13">
        <f>IF(OR(ISERROR(FIND(検索!F$7,E683)),検索!F$7=""),0,1)</f>
        <v>0</v>
      </c>
      <c r="AE683" s="13">
        <f>IF(OR(ISERROR(FIND(検索!G$7,F683)),検索!G$7=""),0,1)</f>
        <v>0</v>
      </c>
      <c r="AF683" s="15">
        <f>IF(OR(検索!J$7="00000",AA683&amp;AB683&amp;AC683&amp;AD683&amp;AE683&lt;&gt;検索!J$7),0,1)</f>
        <v>0</v>
      </c>
      <c r="AG683" s="16">
        <f t="shared" si="55"/>
        <v>0</v>
      </c>
      <c r="AH683" s="13">
        <f>IF(検索!K$3=0,R683,S683)</f>
        <v>0</v>
      </c>
      <c r="AI683" s="13">
        <f>IF(検索!K$5=0,Y683,Z683)</f>
        <v>0</v>
      </c>
      <c r="AJ683" s="13">
        <f>IF(検索!K$7=0,AF683,AG683)</f>
        <v>0</v>
      </c>
      <c r="AK683" s="20">
        <f>IF(IF(検索!J$5="00000",AH683,IF(検索!K$4=0,AH683+AI683,AH683*AI683)*IF(AND(検索!K$6=1,検索!J$7&lt;&gt;"00000"),AJ683,1)+IF(AND(検索!K$6=0,検索!J$7&lt;&gt;"00000"),AJ683,0))&gt;0,MAX($AK$2:AK682)+1,0)</f>
        <v>0</v>
      </c>
    </row>
    <row r="684" spans="1:37" ht="12.6" customHeight="1" x14ac:dyDescent="0.15">
      <c r="A684" s="9">
        <v>7038</v>
      </c>
      <c r="B684" s="2" t="s">
        <v>1727</v>
      </c>
      <c r="C684" s="2" t="s">
        <v>1878</v>
      </c>
      <c r="D684" s="2" t="s">
        <v>669</v>
      </c>
      <c r="E684" s="10" t="s">
        <v>102</v>
      </c>
      <c r="F684" s="11" t="s">
        <v>1879</v>
      </c>
      <c r="G684" s="2">
        <v>683</v>
      </c>
      <c r="H684" s="153">
        <f t="shared" si="56"/>
        <v>300000</v>
      </c>
      <c r="J684" s="158">
        <f>IFERROR(INDEX(単価!D$3:G$16,MATCH(D684,単価!B$3:B$16,0),1+((I684&gt;29)+(I684&gt;59)+(I684&gt;89))*INDEX(単価!A:A,MATCH(D684,単価!B:B,0))),0)</f>
        <v>100000</v>
      </c>
      <c r="K684" s="153" t="str">
        <f>IFERROR(INDEX(単価!C:C,MATCH(D684,単価!B:B,0))&amp;IF(INDEX(単価!A:A,MATCH(D684,単価!B:B,0))=1,"（"&amp;INDEX(単価!D$2:G$2,1,1+(I684&gt;29)+(I684&gt;59)+(I684&gt;89))&amp;"）",""),D684)</f>
        <v>就労継続支援（Ｂ型）</v>
      </c>
      <c r="L684" s="2">
        <f t="shared" ca="1" si="57"/>
        <v>6930</v>
      </c>
      <c r="M684" s="14">
        <f>IF(OR(ISERROR(FIND(DBCS(検索!C$3),DBCS(B684))),検索!C$3=""),0,1)</f>
        <v>0</v>
      </c>
      <c r="N684" s="15">
        <f>IF(OR(ISERROR(FIND(DBCS(検索!D$3),DBCS(C684))),検索!D$3=""),0,1)</f>
        <v>0</v>
      </c>
      <c r="O684" s="15">
        <f>IF(OR(ISERROR(FIND(検索!E$3,D684)),検索!E$3=""),0,1)</f>
        <v>0</v>
      </c>
      <c r="P684" s="13">
        <f>IF(OR(ISERROR(FIND(検索!F$3,E684)),検索!F$3=""),0,1)</f>
        <v>0</v>
      </c>
      <c r="Q684" s="13">
        <f>IF(OR(ISERROR(FIND(検索!G$3,F684)),検索!G$3=""),0,1)</f>
        <v>0</v>
      </c>
      <c r="R684" s="13">
        <f>IF(OR(検索!J$3="00000",M684&amp;N684&amp;O684&amp;P684&amp;Q684&lt;&gt;検索!J$3),0,1)</f>
        <v>0</v>
      </c>
      <c r="S684" s="13">
        <f t="shared" si="53"/>
        <v>0</v>
      </c>
      <c r="T684" s="14">
        <f>IF(OR(ISERROR(FIND(DBCS(検索!C$5),DBCS(B684))),検索!C$5=""),0,1)</f>
        <v>0</v>
      </c>
      <c r="U684" s="15">
        <f>IF(OR(ISERROR(FIND(DBCS(検索!D$5),DBCS(C684))),検索!D$5=""),0,1)</f>
        <v>0</v>
      </c>
      <c r="V684" s="15">
        <f>IF(OR(ISERROR(FIND(検索!E$5,D684)),検索!E$5=""),0,1)</f>
        <v>0</v>
      </c>
      <c r="W684" s="15">
        <f>IF(OR(ISERROR(FIND(検索!F$5,E684)),検索!F$5=""),0,1)</f>
        <v>0</v>
      </c>
      <c r="X684" s="15">
        <f>IF(OR(ISERROR(FIND(検索!G$5,F684)),検索!G$5=""),0,1)</f>
        <v>0</v>
      </c>
      <c r="Y684" s="13">
        <f>IF(OR(検索!J$5="00000",T684&amp;U684&amp;V684&amp;W684&amp;X684&lt;&gt;検索!J$5),0,1)</f>
        <v>0</v>
      </c>
      <c r="Z684" s="16">
        <f t="shared" si="54"/>
        <v>0</v>
      </c>
      <c r="AA684" s="13">
        <f>IF(OR(ISERROR(FIND(DBCS(検索!C$7),DBCS(B684))),検索!C$7=""),0,1)</f>
        <v>0</v>
      </c>
      <c r="AB684" s="13">
        <f>IF(OR(ISERROR(FIND(DBCS(検索!D$7),DBCS(C684))),検索!D$7=""),0,1)</f>
        <v>0</v>
      </c>
      <c r="AC684" s="13">
        <f>IF(OR(ISERROR(FIND(検索!E$7,D684)),検索!E$7=""),0,1)</f>
        <v>0</v>
      </c>
      <c r="AD684" s="13">
        <f>IF(OR(ISERROR(FIND(検索!F$7,E684)),検索!F$7=""),0,1)</f>
        <v>0</v>
      </c>
      <c r="AE684" s="13">
        <f>IF(OR(ISERROR(FIND(検索!G$7,F684)),検索!G$7=""),0,1)</f>
        <v>0</v>
      </c>
      <c r="AF684" s="15">
        <f>IF(OR(検索!J$7="00000",AA684&amp;AB684&amp;AC684&amp;AD684&amp;AE684&lt;&gt;検索!J$7),0,1)</f>
        <v>0</v>
      </c>
      <c r="AG684" s="16">
        <f t="shared" si="55"/>
        <v>0</v>
      </c>
      <c r="AH684" s="13">
        <f>IF(検索!K$3=0,R684,S684)</f>
        <v>0</v>
      </c>
      <c r="AI684" s="13">
        <f>IF(検索!K$5=0,Y684,Z684)</f>
        <v>0</v>
      </c>
      <c r="AJ684" s="13">
        <f>IF(検索!K$7=0,AF684,AG684)</f>
        <v>0</v>
      </c>
      <c r="AK684" s="20">
        <f>IF(IF(検索!J$5="00000",AH684,IF(検索!K$4=0,AH684+AI684,AH684*AI684)*IF(AND(検索!K$6=1,検索!J$7&lt;&gt;"00000"),AJ684,1)+IF(AND(検索!K$6=0,検索!J$7&lt;&gt;"00000"),AJ684,0))&gt;0,MAX($AK$2:AK683)+1,0)</f>
        <v>0</v>
      </c>
    </row>
    <row r="685" spans="1:37" ht="12.6" customHeight="1" x14ac:dyDescent="0.15">
      <c r="A685" s="9">
        <v>7047</v>
      </c>
      <c r="B685" s="2" t="s">
        <v>1880</v>
      </c>
      <c r="C685" s="2" t="s">
        <v>1881</v>
      </c>
      <c r="D685" s="2" t="s">
        <v>669</v>
      </c>
      <c r="E685" s="10" t="s">
        <v>137</v>
      </c>
      <c r="F685" s="11" t="s">
        <v>1882</v>
      </c>
      <c r="G685" s="2">
        <v>684</v>
      </c>
      <c r="H685" s="153">
        <f t="shared" si="56"/>
        <v>100000</v>
      </c>
      <c r="J685" s="158">
        <f>IFERROR(INDEX(単価!D$3:G$16,MATCH(D685,単価!B$3:B$16,0),1+((I685&gt;29)+(I685&gt;59)+(I685&gt;89))*INDEX(単価!A:A,MATCH(D685,単価!B:B,0))),0)</f>
        <v>100000</v>
      </c>
      <c r="K685" s="153" t="str">
        <f>IFERROR(INDEX(単価!C:C,MATCH(D685,単価!B:B,0))&amp;IF(INDEX(単価!A:A,MATCH(D685,単価!B:B,0))=1,"（"&amp;INDEX(単価!D$2:G$2,1,1+(I685&gt;29)+(I685&gt;59)+(I685&gt;89))&amp;"）",""),D685)</f>
        <v>就労継続支援（Ｂ型）</v>
      </c>
      <c r="L685" s="2">
        <f t="shared" ca="1" si="57"/>
        <v>6943</v>
      </c>
      <c r="M685" s="14">
        <f>IF(OR(ISERROR(FIND(DBCS(検索!C$3),DBCS(B685))),検索!C$3=""),0,1)</f>
        <v>0</v>
      </c>
      <c r="N685" s="15">
        <f>IF(OR(ISERROR(FIND(DBCS(検索!D$3),DBCS(C685))),検索!D$3=""),0,1)</f>
        <v>0</v>
      </c>
      <c r="O685" s="15">
        <f>IF(OR(ISERROR(FIND(検索!E$3,D685)),検索!E$3=""),0,1)</f>
        <v>0</v>
      </c>
      <c r="P685" s="13">
        <f>IF(OR(ISERROR(FIND(検索!F$3,E685)),検索!F$3=""),0,1)</f>
        <v>0</v>
      </c>
      <c r="Q685" s="13">
        <f>IF(OR(ISERROR(FIND(検索!G$3,F685)),検索!G$3=""),0,1)</f>
        <v>0</v>
      </c>
      <c r="R685" s="13">
        <f>IF(OR(検索!J$3="00000",M685&amp;N685&amp;O685&amp;P685&amp;Q685&lt;&gt;検索!J$3),0,1)</f>
        <v>0</v>
      </c>
      <c r="S685" s="13">
        <f t="shared" si="53"/>
        <v>0</v>
      </c>
      <c r="T685" s="14">
        <f>IF(OR(ISERROR(FIND(DBCS(検索!C$5),DBCS(B685))),検索!C$5=""),0,1)</f>
        <v>0</v>
      </c>
      <c r="U685" s="15">
        <f>IF(OR(ISERROR(FIND(DBCS(検索!D$5),DBCS(C685))),検索!D$5=""),0,1)</f>
        <v>0</v>
      </c>
      <c r="V685" s="15">
        <f>IF(OR(ISERROR(FIND(検索!E$5,D685)),検索!E$5=""),0,1)</f>
        <v>0</v>
      </c>
      <c r="W685" s="15">
        <f>IF(OR(ISERROR(FIND(検索!F$5,E685)),検索!F$5=""),0,1)</f>
        <v>0</v>
      </c>
      <c r="X685" s="15">
        <f>IF(OR(ISERROR(FIND(検索!G$5,F685)),検索!G$5=""),0,1)</f>
        <v>0</v>
      </c>
      <c r="Y685" s="13">
        <f>IF(OR(検索!J$5="00000",T685&amp;U685&amp;V685&amp;W685&amp;X685&lt;&gt;検索!J$5),0,1)</f>
        <v>0</v>
      </c>
      <c r="Z685" s="16">
        <f t="shared" si="54"/>
        <v>0</v>
      </c>
      <c r="AA685" s="13">
        <f>IF(OR(ISERROR(FIND(DBCS(検索!C$7),DBCS(B685))),検索!C$7=""),0,1)</f>
        <v>0</v>
      </c>
      <c r="AB685" s="13">
        <f>IF(OR(ISERROR(FIND(DBCS(検索!D$7),DBCS(C685))),検索!D$7=""),0,1)</f>
        <v>0</v>
      </c>
      <c r="AC685" s="13">
        <f>IF(OR(ISERROR(FIND(検索!E$7,D685)),検索!E$7=""),0,1)</f>
        <v>0</v>
      </c>
      <c r="AD685" s="13">
        <f>IF(OR(ISERROR(FIND(検索!F$7,E685)),検索!F$7=""),0,1)</f>
        <v>0</v>
      </c>
      <c r="AE685" s="13">
        <f>IF(OR(ISERROR(FIND(検索!G$7,F685)),検索!G$7=""),0,1)</f>
        <v>0</v>
      </c>
      <c r="AF685" s="15">
        <f>IF(OR(検索!J$7="00000",AA685&amp;AB685&amp;AC685&amp;AD685&amp;AE685&lt;&gt;検索!J$7),0,1)</f>
        <v>0</v>
      </c>
      <c r="AG685" s="16">
        <f t="shared" si="55"/>
        <v>0</v>
      </c>
      <c r="AH685" s="13">
        <f>IF(検索!K$3=0,R685,S685)</f>
        <v>0</v>
      </c>
      <c r="AI685" s="13">
        <f>IF(検索!K$5=0,Y685,Z685)</f>
        <v>0</v>
      </c>
      <c r="AJ685" s="13">
        <f>IF(検索!K$7=0,AF685,AG685)</f>
        <v>0</v>
      </c>
      <c r="AK685" s="20">
        <f>IF(IF(検索!J$5="00000",AH685,IF(検索!K$4=0,AH685+AI685,AH685*AI685)*IF(AND(検索!K$6=1,検索!J$7&lt;&gt;"00000"),AJ685,1)+IF(AND(検索!K$6=0,検索!J$7&lt;&gt;"00000"),AJ685,0))&gt;0,MAX($AK$2:AK684)+1,0)</f>
        <v>0</v>
      </c>
    </row>
    <row r="686" spans="1:37" ht="12.6" customHeight="1" x14ac:dyDescent="0.15">
      <c r="A686" s="9">
        <v>7055</v>
      </c>
      <c r="B686" s="2" t="s">
        <v>1371</v>
      </c>
      <c r="C686" s="2" t="s">
        <v>1883</v>
      </c>
      <c r="D686" s="2" t="s">
        <v>669</v>
      </c>
      <c r="E686" s="10" t="s">
        <v>83</v>
      </c>
      <c r="F686" s="11" t="s">
        <v>1884</v>
      </c>
      <c r="G686" s="2">
        <v>685</v>
      </c>
      <c r="H686" s="153">
        <f t="shared" si="56"/>
        <v>300000</v>
      </c>
      <c r="J686" s="158">
        <f>IFERROR(INDEX(単価!D$3:G$16,MATCH(D686,単価!B$3:B$16,0),1+((I686&gt;29)+(I686&gt;59)+(I686&gt;89))*INDEX(単価!A:A,MATCH(D686,単価!B:B,0))),0)</f>
        <v>100000</v>
      </c>
      <c r="K686" s="153" t="str">
        <f>IFERROR(INDEX(単価!C:C,MATCH(D686,単価!B:B,0))&amp;IF(INDEX(単価!A:A,MATCH(D686,単価!B:B,0))=1,"（"&amp;INDEX(単価!D$2:G$2,1,1+(I686&gt;29)+(I686&gt;59)+(I686&gt;89))&amp;"）",""),D686)</f>
        <v>就労継続支援（Ｂ型）</v>
      </c>
      <c r="L686" s="2">
        <f t="shared" ca="1" si="57"/>
        <v>6951</v>
      </c>
      <c r="M686" s="14">
        <f>IF(OR(ISERROR(FIND(DBCS(検索!C$3),DBCS(B686))),検索!C$3=""),0,1)</f>
        <v>0</v>
      </c>
      <c r="N686" s="15">
        <f>IF(OR(ISERROR(FIND(DBCS(検索!D$3),DBCS(C686))),検索!D$3=""),0,1)</f>
        <v>0</v>
      </c>
      <c r="O686" s="15">
        <f>IF(OR(ISERROR(FIND(検索!E$3,D686)),検索!E$3=""),0,1)</f>
        <v>0</v>
      </c>
      <c r="P686" s="13">
        <f>IF(OR(ISERROR(FIND(検索!F$3,E686)),検索!F$3=""),0,1)</f>
        <v>0</v>
      </c>
      <c r="Q686" s="13">
        <f>IF(OR(ISERROR(FIND(検索!G$3,F686)),検索!G$3=""),0,1)</f>
        <v>0</v>
      </c>
      <c r="R686" s="13">
        <f>IF(OR(検索!J$3="00000",M686&amp;N686&amp;O686&amp;P686&amp;Q686&lt;&gt;検索!J$3),0,1)</f>
        <v>0</v>
      </c>
      <c r="S686" s="13">
        <f t="shared" si="53"/>
        <v>0</v>
      </c>
      <c r="T686" s="14">
        <f>IF(OR(ISERROR(FIND(DBCS(検索!C$5),DBCS(B686))),検索!C$5=""),0,1)</f>
        <v>0</v>
      </c>
      <c r="U686" s="15">
        <f>IF(OR(ISERROR(FIND(DBCS(検索!D$5),DBCS(C686))),検索!D$5=""),0,1)</f>
        <v>0</v>
      </c>
      <c r="V686" s="15">
        <f>IF(OR(ISERROR(FIND(検索!E$5,D686)),検索!E$5=""),0,1)</f>
        <v>0</v>
      </c>
      <c r="W686" s="15">
        <f>IF(OR(ISERROR(FIND(検索!F$5,E686)),検索!F$5=""),0,1)</f>
        <v>0</v>
      </c>
      <c r="X686" s="15">
        <f>IF(OR(ISERROR(FIND(検索!G$5,F686)),検索!G$5=""),0,1)</f>
        <v>0</v>
      </c>
      <c r="Y686" s="13">
        <f>IF(OR(検索!J$5="00000",T686&amp;U686&amp;V686&amp;W686&amp;X686&lt;&gt;検索!J$5),0,1)</f>
        <v>0</v>
      </c>
      <c r="Z686" s="16">
        <f t="shared" si="54"/>
        <v>0</v>
      </c>
      <c r="AA686" s="13">
        <f>IF(OR(ISERROR(FIND(DBCS(検索!C$7),DBCS(B686))),検索!C$7=""),0,1)</f>
        <v>0</v>
      </c>
      <c r="AB686" s="13">
        <f>IF(OR(ISERROR(FIND(DBCS(検索!D$7),DBCS(C686))),検索!D$7=""),0,1)</f>
        <v>0</v>
      </c>
      <c r="AC686" s="13">
        <f>IF(OR(ISERROR(FIND(検索!E$7,D686)),検索!E$7=""),0,1)</f>
        <v>0</v>
      </c>
      <c r="AD686" s="13">
        <f>IF(OR(ISERROR(FIND(検索!F$7,E686)),検索!F$7=""),0,1)</f>
        <v>0</v>
      </c>
      <c r="AE686" s="13">
        <f>IF(OR(ISERROR(FIND(検索!G$7,F686)),検索!G$7=""),0,1)</f>
        <v>0</v>
      </c>
      <c r="AF686" s="15">
        <f>IF(OR(検索!J$7="00000",AA686&amp;AB686&amp;AC686&amp;AD686&amp;AE686&lt;&gt;検索!J$7),0,1)</f>
        <v>0</v>
      </c>
      <c r="AG686" s="16">
        <f t="shared" si="55"/>
        <v>0</v>
      </c>
      <c r="AH686" s="13">
        <f>IF(検索!K$3=0,R686,S686)</f>
        <v>0</v>
      </c>
      <c r="AI686" s="13">
        <f>IF(検索!K$5=0,Y686,Z686)</f>
        <v>0</v>
      </c>
      <c r="AJ686" s="13">
        <f>IF(検索!K$7=0,AF686,AG686)</f>
        <v>0</v>
      </c>
      <c r="AK686" s="20">
        <f>IF(IF(検索!J$5="00000",AH686,IF(検索!K$4=0,AH686+AI686,AH686*AI686)*IF(AND(検索!K$6=1,検索!J$7&lt;&gt;"00000"),AJ686,1)+IF(AND(検索!K$6=0,検索!J$7&lt;&gt;"00000"),AJ686,0))&gt;0,MAX($AK$2:AK685)+1,0)</f>
        <v>0</v>
      </c>
    </row>
    <row r="687" spans="1:37" ht="12.6" customHeight="1" x14ac:dyDescent="0.15">
      <c r="A687" s="9">
        <v>7063</v>
      </c>
      <c r="B687" s="2" t="s">
        <v>1371</v>
      </c>
      <c r="C687" s="2" t="s">
        <v>1885</v>
      </c>
      <c r="D687" s="2" t="s">
        <v>669</v>
      </c>
      <c r="E687" s="10" t="s">
        <v>125</v>
      </c>
      <c r="F687" s="11" t="s">
        <v>1886</v>
      </c>
      <c r="G687" s="2">
        <v>686</v>
      </c>
      <c r="H687" s="153">
        <f t="shared" si="56"/>
        <v>300000</v>
      </c>
      <c r="J687" s="158">
        <f>IFERROR(INDEX(単価!D$3:G$16,MATCH(D687,単価!B$3:B$16,0),1+((I687&gt;29)+(I687&gt;59)+(I687&gt;89))*INDEX(単価!A:A,MATCH(D687,単価!B:B,0))),0)</f>
        <v>100000</v>
      </c>
      <c r="K687" s="153" t="str">
        <f>IFERROR(INDEX(単価!C:C,MATCH(D687,単価!B:B,0))&amp;IF(INDEX(単価!A:A,MATCH(D687,単価!B:B,0))=1,"（"&amp;INDEX(単価!D$2:G$2,1,1+(I687&gt;29)+(I687&gt;59)+(I687&gt;89))&amp;"）",""),D687)</f>
        <v>就労継続支援（Ｂ型）</v>
      </c>
      <c r="L687" s="2">
        <f t="shared" ca="1" si="57"/>
        <v>6969</v>
      </c>
      <c r="M687" s="14">
        <f>IF(OR(ISERROR(FIND(DBCS(検索!C$3),DBCS(B687))),検索!C$3=""),0,1)</f>
        <v>0</v>
      </c>
      <c r="N687" s="15">
        <f>IF(OR(ISERROR(FIND(DBCS(検索!D$3),DBCS(C687))),検索!D$3=""),0,1)</f>
        <v>0</v>
      </c>
      <c r="O687" s="15">
        <f>IF(OR(ISERROR(FIND(検索!E$3,D687)),検索!E$3=""),0,1)</f>
        <v>0</v>
      </c>
      <c r="P687" s="13">
        <f>IF(OR(ISERROR(FIND(検索!F$3,E687)),検索!F$3=""),0,1)</f>
        <v>0</v>
      </c>
      <c r="Q687" s="13">
        <f>IF(OR(ISERROR(FIND(検索!G$3,F687)),検索!G$3=""),0,1)</f>
        <v>0</v>
      </c>
      <c r="R687" s="13">
        <f>IF(OR(検索!J$3="00000",M687&amp;N687&amp;O687&amp;P687&amp;Q687&lt;&gt;検索!J$3),0,1)</f>
        <v>0</v>
      </c>
      <c r="S687" s="13">
        <f t="shared" si="53"/>
        <v>0</v>
      </c>
      <c r="T687" s="14">
        <f>IF(OR(ISERROR(FIND(DBCS(検索!C$5),DBCS(B687))),検索!C$5=""),0,1)</f>
        <v>0</v>
      </c>
      <c r="U687" s="15">
        <f>IF(OR(ISERROR(FIND(DBCS(検索!D$5),DBCS(C687))),検索!D$5=""),0,1)</f>
        <v>0</v>
      </c>
      <c r="V687" s="15">
        <f>IF(OR(ISERROR(FIND(検索!E$5,D687)),検索!E$5=""),0,1)</f>
        <v>0</v>
      </c>
      <c r="W687" s="15">
        <f>IF(OR(ISERROR(FIND(検索!F$5,E687)),検索!F$5=""),0,1)</f>
        <v>0</v>
      </c>
      <c r="X687" s="15">
        <f>IF(OR(ISERROR(FIND(検索!G$5,F687)),検索!G$5=""),0,1)</f>
        <v>0</v>
      </c>
      <c r="Y687" s="13">
        <f>IF(OR(検索!J$5="00000",T687&amp;U687&amp;V687&amp;W687&amp;X687&lt;&gt;検索!J$5),0,1)</f>
        <v>0</v>
      </c>
      <c r="Z687" s="16">
        <f t="shared" si="54"/>
        <v>0</v>
      </c>
      <c r="AA687" s="13">
        <f>IF(OR(ISERROR(FIND(DBCS(検索!C$7),DBCS(B687))),検索!C$7=""),0,1)</f>
        <v>0</v>
      </c>
      <c r="AB687" s="13">
        <f>IF(OR(ISERROR(FIND(DBCS(検索!D$7),DBCS(C687))),検索!D$7=""),0,1)</f>
        <v>0</v>
      </c>
      <c r="AC687" s="13">
        <f>IF(OR(ISERROR(FIND(検索!E$7,D687)),検索!E$7=""),0,1)</f>
        <v>0</v>
      </c>
      <c r="AD687" s="13">
        <f>IF(OR(ISERROR(FIND(検索!F$7,E687)),検索!F$7=""),0,1)</f>
        <v>0</v>
      </c>
      <c r="AE687" s="13">
        <f>IF(OR(ISERROR(FIND(検索!G$7,F687)),検索!G$7=""),0,1)</f>
        <v>0</v>
      </c>
      <c r="AF687" s="15">
        <f>IF(OR(検索!J$7="00000",AA687&amp;AB687&amp;AC687&amp;AD687&amp;AE687&lt;&gt;検索!J$7),0,1)</f>
        <v>0</v>
      </c>
      <c r="AG687" s="16">
        <f t="shared" si="55"/>
        <v>0</v>
      </c>
      <c r="AH687" s="13">
        <f>IF(検索!K$3=0,R687,S687)</f>
        <v>0</v>
      </c>
      <c r="AI687" s="13">
        <f>IF(検索!K$5=0,Y687,Z687)</f>
        <v>0</v>
      </c>
      <c r="AJ687" s="13">
        <f>IF(検索!K$7=0,AF687,AG687)</f>
        <v>0</v>
      </c>
      <c r="AK687" s="20">
        <f>IF(IF(検索!J$5="00000",AH687,IF(検索!K$4=0,AH687+AI687,AH687*AI687)*IF(AND(検索!K$6=1,検索!J$7&lt;&gt;"00000"),AJ687,1)+IF(AND(検索!K$6=0,検索!J$7&lt;&gt;"00000"),AJ687,0))&gt;0,MAX($AK$2:AK686)+1,0)</f>
        <v>0</v>
      </c>
    </row>
    <row r="688" spans="1:37" ht="12.6" customHeight="1" x14ac:dyDescent="0.15">
      <c r="A688" s="9">
        <v>7079</v>
      </c>
      <c r="B688" s="2" t="s">
        <v>1399</v>
      </c>
      <c r="C688" s="2" t="s">
        <v>1887</v>
      </c>
      <c r="D688" s="2" t="s">
        <v>669</v>
      </c>
      <c r="E688" s="10" t="s">
        <v>656</v>
      </c>
      <c r="F688" s="11" t="s">
        <v>1888</v>
      </c>
      <c r="G688" s="2">
        <v>687</v>
      </c>
      <c r="H688" s="153">
        <f t="shared" si="56"/>
        <v>1350000</v>
      </c>
      <c r="J688" s="158">
        <f>IFERROR(INDEX(単価!D$3:G$16,MATCH(D688,単価!B$3:B$16,0),1+((I688&gt;29)+(I688&gt;59)+(I688&gt;89))*INDEX(単価!A:A,MATCH(D688,単価!B:B,0))),0)</f>
        <v>100000</v>
      </c>
      <c r="K688" s="153" t="str">
        <f>IFERROR(INDEX(単価!C:C,MATCH(D688,単価!B:B,0))&amp;IF(INDEX(単価!A:A,MATCH(D688,単価!B:B,0))=1,"（"&amp;INDEX(単価!D$2:G$2,1,1+(I688&gt;29)+(I688&gt;59)+(I688&gt;89))&amp;"）",""),D688)</f>
        <v>就労継続支援（Ｂ型）</v>
      </c>
      <c r="L688" s="2">
        <f t="shared" ca="1" si="57"/>
        <v>6979</v>
      </c>
      <c r="M688" s="14">
        <f>IF(OR(ISERROR(FIND(DBCS(検索!C$3),DBCS(B688))),検索!C$3=""),0,1)</f>
        <v>0</v>
      </c>
      <c r="N688" s="15">
        <f>IF(OR(ISERROR(FIND(DBCS(検索!D$3),DBCS(C688))),検索!D$3=""),0,1)</f>
        <v>0</v>
      </c>
      <c r="O688" s="15">
        <f>IF(OR(ISERROR(FIND(検索!E$3,D688)),検索!E$3=""),0,1)</f>
        <v>0</v>
      </c>
      <c r="P688" s="13">
        <f>IF(OR(ISERROR(FIND(検索!F$3,E688)),検索!F$3=""),0,1)</f>
        <v>0</v>
      </c>
      <c r="Q688" s="13">
        <f>IF(OR(ISERROR(FIND(検索!G$3,F688)),検索!G$3=""),0,1)</f>
        <v>0</v>
      </c>
      <c r="R688" s="13">
        <f>IF(OR(検索!J$3="00000",M688&amp;N688&amp;O688&amp;P688&amp;Q688&lt;&gt;検索!J$3),0,1)</f>
        <v>0</v>
      </c>
      <c r="S688" s="13">
        <f t="shared" si="53"/>
        <v>0</v>
      </c>
      <c r="T688" s="14">
        <f>IF(OR(ISERROR(FIND(DBCS(検索!C$5),DBCS(B688))),検索!C$5=""),0,1)</f>
        <v>0</v>
      </c>
      <c r="U688" s="15">
        <f>IF(OR(ISERROR(FIND(DBCS(検索!D$5),DBCS(C688))),検索!D$5=""),0,1)</f>
        <v>0</v>
      </c>
      <c r="V688" s="15">
        <f>IF(OR(ISERROR(FIND(検索!E$5,D688)),検索!E$5=""),0,1)</f>
        <v>0</v>
      </c>
      <c r="W688" s="15">
        <f>IF(OR(ISERROR(FIND(検索!F$5,E688)),検索!F$5=""),0,1)</f>
        <v>0</v>
      </c>
      <c r="X688" s="15">
        <f>IF(OR(ISERROR(FIND(検索!G$5,F688)),検索!G$5=""),0,1)</f>
        <v>0</v>
      </c>
      <c r="Y688" s="13">
        <f>IF(OR(検索!J$5="00000",T688&amp;U688&amp;V688&amp;W688&amp;X688&lt;&gt;検索!J$5),0,1)</f>
        <v>0</v>
      </c>
      <c r="Z688" s="16">
        <f t="shared" si="54"/>
        <v>0</v>
      </c>
      <c r="AA688" s="13">
        <f>IF(OR(ISERROR(FIND(DBCS(検索!C$7),DBCS(B688))),検索!C$7=""),0,1)</f>
        <v>0</v>
      </c>
      <c r="AB688" s="13">
        <f>IF(OR(ISERROR(FIND(DBCS(検索!D$7),DBCS(C688))),検索!D$7=""),0,1)</f>
        <v>0</v>
      </c>
      <c r="AC688" s="13">
        <f>IF(OR(ISERROR(FIND(検索!E$7,D688)),検索!E$7=""),0,1)</f>
        <v>0</v>
      </c>
      <c r="AD688" s="13">
        <f>IF(OR(ISERROR(FIND(検索!F$7,E688)),検索!F$7=""),0,1)</f>
        <v>0</v>
      </c>
      <c r="AE688" s="13">
        <f>IF(OR(ISERROR(FIND(検索!G$7,F688)),検索!G$7=""),0,1)</f>
        <v>0</v>
      </c>
      <c r="AF688" s="15">
        <f>IF(OR(検索!J$7="00000",AA688&amp;AB688&amp;AC688&amp;AD688&amp;AE688&lt;&gt;検索!J$7),0,1)</f>
        <v>0</v>
      </c>
      <c r="AG688" s="16">
        <f t="shared" si="55"/>
        <v>0</v>
      </c>
      <c r="AH688" s="13">
        <f>IF(検索!K$3=0,R688,S688)</f>
        <v>0</v>
      </c>
      <c r="AI688" s="13">
        <f>IF(検索!K$5=0,Y688,Z688)</f>
        <v>0</v>
      </c>
      <c r="AJ688" s="13">
        <f>IF(検索!K$7=0,AF688,AG688)</f>
        <v>0</v>
      </c>
      <c r="AK688" s="20">
        <f>IF(IF(検索!J$5="00000",AH688,IF(検索!K$4=0,AH688+AI688,AH688*AI688)*IF(AND(検索!K$6=1,検索!J$7&lt;&gt;"00000"),AJ688,1)+IF(AND(検索!K$6=0,検索!J$7&lt;&gt;"00000"),AJ688,0))&gt;0,MAX($AK$2:AK687)+1,0)</f>
        <v>0</v>
      </c>
    </row>
    <row r="689" spans="1:37" ht="12.6" customHeight="1" x14ac:dyDescent="0.15">
      <c r="A689" s="9">
        <v>7086</v>
      </c>
      <c r="B689" s="2" t="s">
        <v>1889</v>
      </c>
      <c r="C689" s="2" t="s">
        <v>1890</v>
      </c>
      <c r="D689" s="2" t="s">
        <v>669</v>
      </c>
      <c r="E689" s="10" t="s">
        <v>98</v>
      </c>
      <c r="F689" s="11" t="s">
        <v>1891</v>
      </c>
      <c r="G689" s="2">
        <v>688</v>
      </c>
      <c r="H689" s="153">
        <f t="shared" si="56"/>
        <v>100000</v>
      </c>
      <c r="J689" s="158">
        <f>IFERROR(INDEX(単価!D$3:G$16,MATCH(D689,単価!B$3:B$16,0),1+((I689&gt;29)+(I689&gt;59)+(I689&gt;89))*INDEX(単価!A:A,MATCH(D689,単価!B:B,0))),0)</f>
        <v>100000</v>
      </c>
      <c r="K689" s="153" t="str">
        <f>IFERROR(INDEX(単価!C:C,MATCH(D689,単価!B:B,0))&amp;IF(INDEX(単価!A:A,MATCH(D689,単価!B:B,0))=1,"（"&amp;INDEX(単価!D$2:G$2,1,1+(I689&gt;29)+(I689&gt;59)+(I689&gt;89))&amp;"）",""),D689)</f>
        <v>就労継続支援（Ｂ型）</v>
      </c>
      <c r="L689" s="2">
        <f t="shared" ca="1" si="57"/>
        <v>6980</v>
      </c>
      <c r="M689" s="14">
        <f>IF(OR(ISERROR(FIND(DBCS(検索!C$3),DBCS(B689))),検索!C$3=""),0,1)</f>
        <v>0</v>
      </c>
      <c r="N689" s="15">
        <f>IF(OR(ISERROR(FIND(DBCS(検索!D$3),DBCS(C689))),検索!D$3=""),0,1)</f>
        <v>0</v>
      </c>
      <c r="O689" s="15">
        <f>IF(OR(ISERROR(FIND(検索!E$3,D689)),検索!E$3=""),0,1)</f>
        <v>0</v>
      </c>
      <c r="P689" s="13">
        <f>IF(OR(ISERROR(FIND(検索!F$3,E689)),検索!F$3=""),0,1)</f>
        <v>0</v>
      </c>
      <c r="Q689" s="13">
        <f>IF(OR(ISERROR(FIND(検索!G$3,F689)),検索!G$3=""),0,1)</f>
        <v>0</v>
      </c>
      <c r="R689" s="13">
        <f>IF(OR(検索!J$3="00000",M689&amp;N689&amp;O689&amp;P689&amp;Q689&lt;&gt;検索!J$3),0,1)</f>
        <v>0</v>
      </c>
      <c r="S689" s="13">
        <f t="shared" si="53"/>
        <v>0</v>
      </c>
      <c r="T689" s="14">
        <f>IF(OR(ISERROR(FIND(DBCS(検索!C$5),DBCS(B689))),検索!C$5=""),0,1)</f>
        <v>0</v>
      </c>
      <c r="U689" s="15">
        <f>IF(OR(ISERROR(FIND(DBCS(検索!D$5),DBCS(C689))),検索!D$5=""),0,1)</f>
        <v>0</v>
      </c>
      <c r="V689" s="15">
        <f>IF(OR(ISERROR(FIND(検索!E$5,D689)),検索!E$5=""),0,1)</f>
        <v>0</v>
      </c>
      <c r="W689" s="15">
        <f>IF(OR(ISERROR(FIND(検索!F$5,E689)),検索!F$5=""),0,1)</f>
        <v>0</v>
      </c>
      <c r="X689" s="15">
        <f>IF(OR(ISERROR(FIND(検索!G$5,F689)),検索!G$5=""),0,1)</f>
        <v>0</v>
      </c>
      <c r="Y689" s="13">
        <f>IF(OR(検索!J$5="00000",T689&amp;U689&amp;V689&amp;W689&amp;X689&lt;&gt;検索!J$5),0,1)</f>
        <v>0</v>
      </c>
      <c r="Z689" s="16">
        <f t="shared" si="54"/>
        <v>0</v>
      </c>
      <c r="AA689" s="13">
        <f>IF(OR(ISERROR(FIND(DBCS(検索!C$7),DBCS(B689))),検索!C$7=""),0,1)</f>
        <v>0</v>
      </c>
      <c r="AB689" s="13">
        <f>IF(OR(ISERROR(FIND(DBCS(検索!D$7),DBCS(C689))),検索!D$7=""),0,1)</f>
        <v>0</v>
      </c>
      <c r="AC689" s="13">
        <f>IF(OR(ISERROR(FIND(検索!E$7,D689)),検索!E$7=""),0,1)</f>
        <v>0</v>
      </c>
      <c r="AD689" s="13">
        <f>IF(OR(ISERROR(FIND(検索!F$7,E689)),検索!F$7=""),0,1)</f>
        <v>0</v>
      </c>
      <c r="AE689" s="13">
        <f>IF(OR(ISERROR(FIND(検索!G$7,F689)),検索!G$7=""),0,1)</f>
        <v>0</v>
      </c>
      <c r="AF689" s="15">
        <f>IF(OR(検索!J$7="00000",AA689&amp;AB689&amp;AC689&amp;AD689&amp;AE689&lt;&gt;検索!J$7),0,1)</f>
        <v>0</v>
      </c>
      <c r="AG689" s="16">
        <f t="shared" si="55"/>
        <v>0</v>
      </c>
      <c r="AH689" s="13">
        <f>IF(検索!K$3=0,R689,S689)</f>
        <v>0</v>
      </c>
      <c r="AI689" s="13">
        <f>IF(検索!K$5=0,Y689,Z689)</f>
        <v>0</v>
      </c>
      <c r="AJ689" s="13">
        <f>IF(検索!K$7=0,AF689,AG689)</f>
        <v>0</v>
      </c>
      <c r="AK689" s="20">
        <f>IF(IF(検索!J$5="00000",AH689,IF(検索!K$4=0,AH689+AI689,AH689*AI689)*IF(AND(検索!K$6=1,検索!J$7&lt;&gt;"00000"),AJ689,1)+IF(AND(検索!K$6=0,検索!J$7&lt;&gt;"00000"),AJ689,0))&gt;0,MAX($AK$2:AK688)+1,0)</f>
        <v>0</v>
      </c>
    </row>
    <row r="690" spans="1:37" ht="12.6" customHeight="1" x14ac:dyDescent="0.15">
      <c r="A690" s="9">
        <v>7099</v>
      </c>
      <c r="B690" s="2" t="s">
        <v>1625</v>
      </c>
      <c r="C690" s="2" t="s">
        <v>1892</v>
      </c>
      <c r="D690" s="2" t="s">
        <v>669</v>
      </c>
      <c r="E690" s="10" t="s">
        <v>159</v>
      </c>
      <c r="F690" s="11" t="s">
        <v>1627</v>
      </c>
      <c r="G690" s="2">
        <v>689</v>
      </c>
      <c r="H690" s="153">
        <f t="shared" si="56"/>
        <v>150000</v>
      </c>
      <c r="J690" s="158">
        <f>IFERROR(INDEX(単価!D$3:G$16,MATCH(D690,単価!B$3:B$16,0),1+((I690&gt;29)+(I690&gt;59)+(I690&gt;89))*INDEX(単価!A:A,MATCH(D690,単価!B:B,0))),0)</f>
        <v>100000</v>
      </c>
      <c r="K690" s="153" t="str">
        <f>IFERROR(INDEX(単価!C:C,MATCH(D690,単価!B:B,0))&amp;IF(INDEX(単価!A:A,MATCH(D690,単価!B:B,0))=1,"（"&amp;INDEX(単価!D$2:G$2,1,1+(I690&gt;29)+(I690&gt;59)+(I690&gt;89))&amp;"）",""),D690)</f>
        <v>就労継続支援（Ｂ型）</v>
      </c>
      <c r="L690" s="2">
        <f t="shared" ca="1" si="57"/>
        <v>6993</v>
      </c>
      <c r="M690" s="14">
        <f>IF(OR(ISERROR(FIND(DBCS(検索!C$3),DBCS(B690))),検索!C$3=""),0,1)</f>
        <v>0</v>
      </c>
      <c r="N690" s="15">
        <f>IF(OR(ISERROR(FIND(DBCS(検索!D$3),DBCS(C690))),検索!D$3=""),0,1)</f>
        <v>0</v>
      </c>
      <c r="O690" s="15">
        <f>IF(OR(ISERROR(FIND(検索!E$3,D690)),検索!E$3=""),0,1)</f>
        <v>0</v>
      </c>
      <c r="P690" s="13">
        <f>IF(OR(ISERROR(FIND(検索!F$3,E690)),検索!F$3=""),0,1)</f>
        <v>0</v>
      </c>
      <c r="Q690" s="13">
        <f>IF(OR(ISERROR(FIND(検索!G$3,F690)),検索!G$3=""),0,1)</f>
        <v>0</v>
      </c>
      <c r="R690" s="13">
        <f>IF(OR(検索!J$3="00000",M690&amp;N690&amp;O690&amp;P690&amp;Q690&lt;&gt;検索!J$3),0,1)</f>
        <v>0</v>
      </c>
      <c r="S690" s="13">
        <f t="shared" si="53"/>
        <v>0</v>
      </c>
      <c r="T690" s="14">
        <f>IF(OR(ISERROR(FIND(DBCS(検索!C$5),DBCS(B690))),検索!C$5=""),0,1)</f>
        <v>0</v>
      </c>
      <c r="U690" s="15">
        <f>IF(OR(ISERROR(FIND(DBCS(検索!D$5),DBCS(C690))),検索!D$5=""),0,1)</f>
        <v>0</v>
      </c>
      <c r="V690" s="15">
        <f>IF(OR(ISERROR(FIND(検索!E$5,D690)),検索!E$5=""),0,1)</f>
        <v>0</v>
      </c>
      <c r="W690" s="15">
        <f>IF(OR(ISERROR(FIND(検索!F$5,E690)),検索!F$5=""),0,1)</f>
        <v>0</v>
      </c>
      <c r="X690" s="15">
        <f>IF(OR(ISERROR(FIND(検索!G$5,F690)),検索!G$5=""),0,1)</f>
        <v>0</v>
      </c>
      <c r="Y690" s="13">
        <f>IF(OR(検索!J$5="00000",T690&amp;U690&amp;V690&amp;W690&amp;X690&lt;&gt;検索!J$5),0,1)</f>
        <v>0</v>
      </c>
      <c r="Z690" s="16">
        <f t="shared" si="54"/>
        <v>0</v>
      </c>
      <c r="AA690" s="13">
        <f>IF(OR(ISERROR(FIND(DBCS(検索!C$7),DBCS(B690))),検索!C$7=""),0,1)</f>
        <v>0</v>
      </c>
      <c r="AB690" s="13">
        <f>IF(OR(ISERROR(FIND(DBCS(検索!D$7),DBCS(C690))),検索!D$7=""),0,1)</f>
        <v>0</v>
      </c>
      <c r="AC690" s="13">
        <f>IF(OR(ISERROR(FIND(検索!E$7,D690)),検索!E$7=""),0,1)</f>
        <v>0</v>
      </c>
      <c r="AD690" s="13">
        <f>IF(OR(ISERROR(FIND(検索!F$7,E690)),検索!F$7=""),0,1)</f>
        <v>0</v>
      </c>
      <c r="AE690" s="13">
        <f>IF(OR(ISERROR(FIND(検索!G$7,F690)),検索!G$7=""),0,1)</f>
        <v>0</v>
      </c>
      <c r="AF690" s="15">
        <f>IF(OR(検索!J$7="00000",AA690&amp;AB690&amp;AC690&amp;AD690&amp;AE690&lt;&gt;検索!J$7),0,1)</f>
        <v>0</v>
      </c>
      <c r="AG690" s="16">
        <f t="shared" si="55"/>
        <v>0</v>
      </c>
      <c r="AH690" s="13">
        <f>IF(検索!K$3=0,R690,S690)</f>
        <v>0</v>
      </c>
      <c r="AI690" s="13">
        <f>IF(検索!K$5=0,Y690,Z690)</f>
        <v>0</v>
      </c>
      <c r="AJ690" s="13">
        <f>IF(検索!K$7=0,AF690,AG690)</f>
        <v>0</v>
      </c>
      <c r="AK690" s="20">
        <f>IF(IF(検索!J$5="00000",AH690,IF(検索!K$4=0,AH690+AI690,AH690*AI690)*IF(AND(検索!K$6=1,検索!J$7&lt;&gt;"00000"),AJ690,1)+IF(AND(検索!K$6=0,検索!J$7&lt;&gt;"00000"),AJ690,0))&gt;0,MAX($AK$2:AK689)+1,0)</f>
        <v>0</v>
      </c>
    </row>
    <row r="691" spans="1:37" ht="12.6" customHeight="1" x14ac:dyDescent="0.15">
      <c r="A691" s="9">
        <v>7108</v>
      </c>
      <c r="B691" s="2" t="s">
        <v>1648</v>
      </c>
      <c r="C691" s="2" t="s">
        <v>1893</v>
      </c>
      <c r="D691" s="2" t="s">
        <v>669</v>
      </c>
      <c r="E691" s="10" t="s">
        <v>102</v>
      </c>
      <c r="F691" s="11" t="s">
        <v>1894</v>
      </c>
      <c r="G691" s="2">
        <v>690</v>
      </c>
      <c r="H691" s="153">
        <f t="shared" si="56"/>
        <v>250000</v>
      </c>
      <c r="J691" s="158">
        <f>IFERROR(INDEX(単価!D$3:G$16,MATCH(D691,単価!B$3:B$16,0),1+((I691&gt;29)+(I691&gt;59)+(I691&gt;89))*INDEX(単価!A:A,MATCH(D691,単価!B:B,0))),0)</f>
        <v>100000</v>
      </c>
      <c r="K691" s="153" t="str">
        <f>IFERROR(INDEX(単価!C:C,MATCH(D691,単価!B:B,0))&amp;IF(INDEX(単価!A:A,MATCH(D691,単価!B:B,0))=1,"（"&amp;INDEX(単価!D$2:G$2,1,1+(I691&gt;29)+(I691&gt;59)+(I691&gt;89))&amp;"）",""),D691)</f>
        <v>就労継続支援（Ｂ型）</v>
      </c>
      <c r="L691" s="2">
        <f t="shared" ca="1" si="57"/>
        <v>7000</v>
      </c>
      <c r="M691" s="14">
        <f>IF(OR(ISERROR(FIND(DBCS(検索!C$3),DBCS(B691))),検索!C$3=""),0,1)</f>
        <v>0</v>
      </c>
      <c r="N691" s="15">
        <f>IF(OR(ISERROR(FIND(DBCS(検索!D$3),DBCS(C691))),検索!D$3=""),0,1)</f>
        <v>0</v>
      </c>
      <c r="O691" s="15">
        <f>IF(OR(ISERROR(FIND(検索!E$3,D691)),検索!E$3=""),0,1)</f>
        <v>0</v>
      </c>
      <c r="P691" s="13">
        <f>IF(OR(ISERROR(FIND(検索!F$3,E691)),検索!F$3=""),0,1)</f>
        <v>0</v>
      </c>
      <c r="Q691" s="13">
        <f>IF(OR(ISERROR(FIND(検索!G$3,F691)),検索!G$3=""),0,1)</f>
        <v>0</v>
      </c>
      <c r="R691" s="13">
        <f>IF(OR(検索!J$3="00000",M691&amp;N691&amp;O691&amp;P691&amp;Q691&lt;&gt;検索!J$3),0,1)</f>
        <v>0</v>
      </c>
      <c r="S691" s="13">
        <f t="shared" si="53"/>
        <v>0</v>
      </c>
      <c r="T691" s="14">
        <f>IF(OR(ISERROR(FIND(DBCS(検索!C$5),DBCS(B691))),検索!C$5=""),0,1)</f>
        <v>0</v>
      </c>
      <c r="U691" s="15">
        <f>IF(OR(ISERROR(FIND(DBCS(検索!D$5),DBCS(C691))),検索!D$5=""),0,1)</f>
        <v>0</v>
      </c>
      <c r="V691" s="15">
        <f>IF(OR(ISERROR(FIND(検索!E$5,D691)),検索!E$5=""),0,1)</f>
        <v>0</v>
      </c>
      <c r="W691" s="15">
        <f>IF(OR(ISERROR(FIND(検索!F$5,E691)),検索!F$5=""),0,1)</f>
        <v>0</v>
      </c>
      <c r="X691" s="15">
        <f>IF(OR(ISERROR(FIND(検索!G$5,F691)),検索!G$5=""),0,1)</f>
        <v>0</v>
      </c>
      <c r="Y691" s="13">
        <f>IF(OR(検索!J$5="00000",T691&amp;U691&amp;V691&amp;W691&amp;X691&lt;&gt;検索!J$5),0,1)</f>
        <v>0</v>
      </c>
      <c r="Z691" s="16">
        <f t="shared" si="54"/>
        <v>0</v>
      </c>
      <c r="AA691" s="13">
        <f>IF(OR(ISERROR(FIND(DBCS(検索!C$7),DBCS(B691))),検索!C$7=""),0,1)</f>
        <v>0</v>
      </c>
      <c r="AB691" s="13">
        <f>IF(OR(ISERROR(FIND(DBCS(検索!D$7),DBCS(C691))),検索!D$7=""),0,1)</f>
        <v>0</v>
      </c>
      <c r="AC691" s="13">
        <f>IF(OR(ISERROR(FIND(検索!E$7,D691)),検索!E$7=""),0,1)</f>
        <v>0</v>
      </c>
      <c r="AD691" s="13">
        <f>IF(OR(ISERROR(FIND(検索!F$7,E691)),検索!F$7=""),0,1)</f>
        <v>0</v>
      </c>
      <c r="AE691" s="13">
        <f>IF(OR(ISERROR(FIND(検索!G$7,F691)),検索!G$7=""),0,1)</f>
        <v>0</v>
      </c>
      <c r="AF691" s="15">
        <f>IF(OR(検索!J$7="00000",AA691&amp;AB691&amp;AC691&amp;AD691&amp;AE691&lt;&gt;検索!J$7),0,1)</f>
        <v>0</v>
      </c>
      <c r="AG691" s="16">
        <f t="shared" si="55"/>
        <v>0</v>
      </c>
      <c r="AH691" s="13">
        <f>IF(検索!K$3=0,R691,S691)</f>
        <v>0</v>
      </c>
      <c r="AI691" s="13">
        <f>IF(検索!K$5=0,Y691,Z691)</f>
        <v>0</v>
      </c>
      <c r="AJ691" s="13">
        <f>IF(検索!K$7=0,AF691,AG691)</f>
        <v>0</v>
      </c>
      <c r="AK691" s="20">
        <f>IF(IF(検索!J$5="00000",AH691,IF(検索!K$4=0,AH691+AI691,AH691*AI691)*IF(AND(検索!K$6=1,検索!J$7&lt;&gt;"00000"),AJ691,1)+IF(AND(検索!K$6=0,検索!J$7&lt;&gt;"00000"),AJ691,0))&gt;0,MAX($AK$2:AK690)+1,0)</f>
        <v>0</v>
      </c>
    </row>
    <row r="692" spans="1:37" ht="12.6" customHeight="1" x14ac:dyDescent="0.15">
      <c r="A692" s="9">
        <v>7112</v>
      </c>
      <c r="B692" s="2" t="s">
        <v>1648</v>
      </c>
      <c r="C692" s="2" t="s">
        <v>1895</v>
      </c>
      <c r="D692" s="2" t="s">
        <v>669</v>
      </c>
      <c r="E692" s="10" t="s">
        <v>86</v>
      </c>
      <c r="F692" s="11" t="s">
        <v>1896</v>
      </c>
      <c r="G692" s="2">
        <v>691</v>
      </c>
      <c r="H692" s="153">
        <f t="shared" si="56"/>
        <v>250000</v>
      </c>
      <c r="J692" s="158">
        <f>IFERROR(INDEX(単価!D$3:G$16,MATCH(D692,単価!B$3:B$16,0),1+((I692&gt;29)+(I692&gt;59)+(I692&gt;89))*INDEX(単価!A:A,MATCH(D692,単価!B:B,0))),0)</f>
        <v>100000</v>
      </c>
      <c r="K692" s="153" t="str">
        <f>IFERROR(INDEX(単価!C:C,MATCH(D692,単価!B:B,0))&amp;IF(INDEX(単価!A:A,MATCH(D692,単価!B:B,0))=1,"（"&amp;INDEX(単価!D$2:G$2,1,1+(I692&gt;29)+(I692&gt;59)+(I692&gt;89))&amp;"）",""),D692)</f>
        <v>就労継続支援（Ｂ型）</v>
      </c>
      <c r="L692" s="2">
        <f t="shared" ca="1" si="57"/>
        <v>7014</v>
      </c>
      <c r="M692" s="14">
        <f>IF(OR(ISERROR(FIND(DBCS(検索!C$3),DBCS(B692))),検索!C$3=""),0,1)</f>
        <v>0</v>
      </c>
      <c r="N692" s="15">
        <f>IF(OR(ISERROR(FIND(DBCS(検索!D$3),DBCS(C692))),検索!D$3=""),0,1)</f>
        <v>0</v>
      </c>
      <c r="O692" s="15">
        <f>IF(OR(ISERROR(FIND(検索!E$3,D692)),検索!E$3=""),0,1)</f>
        <v>0</v>
      </c>
      <c r="P692" s="13">
        <f>IF(OR(ISERROR(FIND(検索!F$3,E692)),検索!F$3=""),0,1)</f>
        <v>0</v>
      </c>
      <c r="Q692" s="13">
        <f>IF(OR(ISERROR(FIND(検索!G$3,F692)),検索!G$3=""),0,1)</f>
        <v>0</v>
      </c>
      <c r="R692" s="13">
        <f>IF(OR(検索!J$3="00000",M692&amp;N692&amp;O692&amp;P692&amp;Q692&lt;&gt;検索!J$3),0,1)</f>
        <v>0</v>
      </c>
      <c r="S692" s="13">
        <f t="shared" si="53"/>
        <v>0</v>
      </c>
      <c r="T692" s="14">
        <f>IF(OR(ISERROR(FIND(DBCS(検索!C$5),DBCS(B692))),検索!C$5=""),0,1)</f>
        <v>0</v>
      </c>
      <c r="U692" s="15">
        <f>IF(OR(ISERROR(FIND(DBCS(検索!D$5),DBCS(C692))),検索!D$5=""),0,1)</f>
        <v>0</v>
      </c>
      <c r="V692" s="15">
        <f>IF(OR(ISERROR(FIND(検索!E$5,D692)),検索!E$5=""),0,1)</f>
        <v>0</v>
      </c>
      <c r="W692" s="15">
        <f>IF(OR(ISERROR(FIND(検索!F$5,E692)),検索!F$5=""),0,1)</f>
        <v>0</v>
      </c>
      <c r="X692" s="15">
        <f>IF(OR(ISERROR(FIND(検索!G$5,F692)),検索!G$5=""),0,1)</f>
        <v>0</v>
      </c>
      <c r="Y692" s="13">
        <f>IF(OR(検索!J$5="00000",T692&amp;U692&amp;V692&amp;W692&amp;X692&lt;&gt;検索!J$5),0,1)</f>
        <v>0</v>
      </c>
      <c r="Z692" s="16">
        <f t="shared" si="54"/>
        <v>0</v>
      </c>
      <c r="AA692" s="13">
        <f>IF(OR(ISERROR(FIND(DBCS(検索!C$7),DBCS(B692))),検索!C$7=""),0,1)</f>
        <v>0</v>
      </c>
      <c r="AB692" s="13">
        <f>IF(OR(ISERROR(FIND(DBCS(検索!D$7),DBCS(C692))),検索!D$7=""),0,1)</f>
        <v>0</v>
      </c>
      <c r="AC692" s="13">
        <f>IF(OR(ISERROR(FIND(検索!E$7,D692)),検索!E$7=""),0,1)</f>
        <v>0</v>
      </c>
      <c r="AD692" s="13">
        <f>IF(OR(ISERROR(FIND(検索!F$7,E692)),検索!F$7=""),0,1)</f>
        <v>0</v>
      </c>
      <c r="AE692" s="13">
        <f>IF(OR(ISERROR(FIND(検索!G$7,F692)),検索!G$7=""),0,1)</f>
        <v>0</v>
      </c>
      <c r="AF692" s="15">
        <f>IF(OR(検索!J$7="00000",AA692&amp;AB692&amp;AC692&amp;AD692&amp;AE692&lt;&gt;検索!J$7),0,1)</f>
        <v>0</v>
      </c>
      <c r="AG692" s="16">
        <f t="shared" si="55"/>
        <v>0</v>
      </c>
      <c r="AH692" s="13">
        <f>IF(検索!K$3=0,R692,S692)</f>
        <v>0</v>
      </c>
      <c r="AI692" s="13">
        <f>IF(検索!K$5=0,Y692,Z692)</f>
        <v>0</v>
      </c>
      <c r="AJ692" s="13">
        <f>IF(検索!K$7=0,AF692,AG692)</f>
        <v>0</v>
      </c>
      <c r="AK692" s="20">
        <f>IF(IF(検索!J$5="00000",AH692,IF(検索!K$4=0,AH692+AI692,AH692*AI692)*IF(AND(検索!K$6=1,検索!J$7&lt;&gt;"00000"),AJ692,1)+IF(AND(検索!K$6=0,検索!J$7&lt;&gt;"00000"),AJ692,0))&gt;0,MAX($AK$2:AK691)+1,0)</f>
        <v>0</v>
      </c>
    </row>
    <row r="693" spans="1:37" ht="12.6" customHeight="1" x14ac:dyDescent="0.15">
      <c r="A693" s="9">
        <v>7124</v>
      </c>
      <c r="B693" s="2" t="s">
        <v>1375</v>
      </c>
      <c r="C693" s="2" t="s">
        <v>1897</v>
      </c>
      <c r="D693" s="2" t="s">
        <v>669</v>
      </c>
      <c r="E693" s="10" t="s">
        <v>95</v>
      </c>
      <c r="F693" s="11" t="s">
        <v>1377</v>
      </c>
      <c r="G693" s="2">
        <v>692</v>
      </c>
      <c r="H693" s="153">
        <f t="shared" si="56"/>
        <v>650000</v>
      </c>
      <c r="J693" s="158">
        <f>IFERROR(INDEX(単価!D$3:G$16,MATCH(D693,単価!B$3:B$16,0),1+((I693&gt;29)+(I693&gt;59)+(I693&gt;89))*INDEX(単価!A:A,MATCH(D693,単価!B:B,0))),0)</f>
        <v>100000</v>
      </c>
      <c r="K693" s="153" t="str">
        <f>IFERROR(INDEX(単価!C:C,MATCH(D693,単価!B:B,0))&amp;IF(INDEX(単価!A:A,MATCH(D693,単価!B:B,0))=1,"（"&amp;INDEX(単価!D$2:G$2,1,1+(I693&gt;29)+(I693&gt;59)+(I693&gt;89))&amp;"）",""),D693)</f>
        <v>就労継続支援（Ｂ型）</v>
      </c>
      <c r="L693" s="2">
        <f t="shared" ca="1" si="57"/>
        <v>7021</v>
      </c>
      <c r="M693" s="14">
        <f>IF(OR(ISERROR(FIND(DBCS(検索!C$3),DBCS(B693))),検索!C$3=""),0,1)</f>
        <v>0</v>
      </c>
      <c r="N693" s="15">
        <f>IF(OR(ISERROR(FIND(DBCS(検索!D$3),DBCS(C693))),検索!D$3=""),0,1)</f>
        <v>0</v>
      </c>
      <c r="O693" s="15">
        <f>IF(OR(ISERROR(FIND(検索!E$3,D693)),検索!E$3=""),0,1)</f>
        <v>0</v>
      </c>
      <c r="P693" s="13">
        <f>IF(OR(ISERROR(FIND(検索!F$3,E693)),検索!F$3=""),0,1)</f>
        <v>0</v>
      </c>
      <c r="Q693" s="13">
        <f>IF(OR(ISERROR(FIND(検索!G$3,F693)),検索!G$3=""),0,1)</f>
        <v>0</v>
      </c>
      <c r="R693" s="13">
        <f>IF(OR(検索!J$3="00000",M693&amp;N693&amp;O693&amp;P693&amp;Q693&lt;&gt;検索!J$3),0,1)</f>
        <v>0</v>
      </c>
      <c r="S693" s="13">
        <f t="shared" ref="S693:S756" si="58">IF(SUM(M693:Q693)=0,0,1)</f>
        <v>0</v>
      </c>
      <c r="T693" s="14">
        <f>IF(OR(ISERROR(FIND(DBCS(検索!C$5),DBCS(B693))),検索!C$5=""),0,1)</f>
        <v>0</v>
      </c>
      <c r="U693" s="15">
        <f>IF(OR(ISERROR(FIND(DBCS(検索!D$5),DBCS(C693))),検索!D$5=""),0,1)</f>
        <v>0</v>
      </c>
      <c r="V693" s="15">
        <f>IF(OR(ISERROR(FIND(検索!E$5,D693)),検索!E$5=""),0,1)</f>
        <v>0</v>
      </c>
      <c r="W693" s="15">
        <f>IF(OR(ISERROR(FIND(検索!F$5,E693)),検索!F$5=""),0,1)</f>
        <v>0</v>
      </c>
      <c r="X693" s="15">
        <f>IF(OR(ISERROR(FIND(検索!G$5,F693)),検索!G$5=""),0,1)</f>
        <v>0</v>
      </c>
      <c r="Y693" s="13">
        <f>IF(OR(検索!J$5="00000",T693&amp;U693&amp;V693&amp;W693&amp;X693&lt;&gt;検索!J$5),0,1)</f>
        <v>0</v>
      </c>
      <c r="Z693" s="16">
        <f t="shared" ref="Z693:Z756" si="59">IF(SUM(T693:X693)=0,0,1)</f>
        <v>0</v>
      </c>
      <c r="AA693" s="13">
        <f>IF(OR(ISERROR(FIND(DBCS(検索!C$7),DBCS(B693))),検索!C$7=""),0,1)</f>
        <v>0</v>
      </c>
      <c r="AB693" s="13">
        <f>IF(OR(ISERROR(FIND(DBCS(検索!D$7),DBCS(C693))),検索!D$7=""),0,1)</f>
        <v>0</v>
      </c>
      <c r="AC693" s="13">
        <f>IF(OR(ISERROR(FIND(検索!E$7,D693)),検索!E$7=""),0,1)</f>
        <v>0</v>
      </c>
      <c r="AD693" s="13">
        <f>IF(OR(ISERROR(FIND(検索!F$7,E693)),検索!F$7=""),0,1)</f>
        <v>0</v>
      </c>
      <c r="AE693" s="13">
        <f>IF(OR(ISERROR(FIND(検索!G$7,F693)),検索!G$7=""),0,1)</f>
        <v>0</v>
      </c>
      <c r="AF693" s="15">
        <f>IF(OR(検索!J$7="00000",AA693&amp;AB693&amp;AC693&amp;AD693&amp;AE693&lt;&gt;検索!J$7),0,1)</f>
        <v>0</v>
      </c>
      <c r="AG693" s="16">
        <f t="shared" ref="AG693:AG756" si="60">IF(SUM(AA693:AE693)=0,0,1)</f>
        <v>0</v>
      </c>
      <c r="AH693" s="13">
        <f>IF(検索!K$3=0,R693,S693)</f>
        <v>0</v>
      </c>
      <c r="AI693" s="13">
        <f>IF(検索!K$5=0,Y693,Z693)</f>
        <v>0</v>
      </c>
      <c r="AJ693" s="13">
        <f>IF(検索!K$7=0,AF693,AG693)</f>
        <v>0</v>
      </c>
      <c r="AK693" s="20">
        <f>IF(IF(検索!J$5="00000",AH693,IF(検索!K$4=0,AH693+AI693,AH693*AI693)*IF(AND(検索!K$6=1,検索!J$7&lt;&gt;"00000"),AJ693,1)+IF(AND(検索!K$6=0,検索!J$7&lt;&gt;"00000"),AJ693,0))&gt;0,MAX($AK$2:AK692)+1,0)</f>
        <v>0</v>
      </c>
    </row>
    <row r="694" spans="1:37" ht="12.6" customHeight="1" x14ac:dyDescent="0.15">
      <c r="A694" s="9">
        <v>7139</v>
      </c>
      <c r="B694" s="2" t="s">
        <v>1898</v>
      </c>
      <c r="C694" s="2" t="s">
        <v>1899</v>
      </c>
      <c r="D694" s="2" t="s">
        <v>669</v>
      </c>
      <c r="E694" s="10" t="s">
        <v>82</v>
      </c>
      <c r="F694" s="11" t="s">
        <v>1900</v>
      </c>
      <c r="G694" s="2">
        <v>693</v>
      </c>
      <c r="H694" s="153">
        <f t="shared" si="56"/>
        <v>100000</v>
      </c>
      <c r="J694" s="158">
        <f>IFERROR(INDEX(単価!D$3:G$16,MATCH(D694,単価!B$3:B$16,0),1+((I694&gt;29)+(I694&gt;59)+(I694&gt;89))*INDEX(単価!A:A,MATCH(D694,単価!B:B,0))),0)</f>
        <v>100000</v>
      </c>
      <c r="K694" s="153" t="str">
        <f>IFERROR(INDEX(単価!C:C,MATCH(D694,単価!B:B,0))&amp;IF(INDEX(単価!A:A,MATCH(D694,単価!B:B,0))=1,"（"&amp;INDEX(単価!D$2:G$2,1,1+(I694&gt;29)+(I694&gt;59)+(I694&gt;89))&amp;"）",""),D694)</f>
        <v>就労継続支援（Ｂ型）</v>
      </c>
      <c r="L694" s="2">
        <f t="shared" ca="1" si="57"/>
        <v>7033</v>
      </c>
      <c r="M694" s="14">
        <f>IF(OR(ISERROR(FIND(DBCS(検索!C$3),DBCS(B694))),検索!C$3=""),0,1)</f>
        <v>0</v>
      </c>
      <c r="N694" s="15">
        <f>IF(OR(ISERROR(FIND(DBCS(検索!D$3),DBCS(C694))),検索!D$3=""),0,1)</f>
        <v>0</v>
      </c>
      <c r="O694" s="15">
        <f>IF(OR(ISERROR(FIND(検索!E$3,D694)),検索!E$3=""),0,1)</f>
        <v>0</v>
      </c>
      <c r="P694" s="13">
        <f>IF(OR(ISERROR(FIND(検索!F$3,E694)),検索!F$3=""),0,1)</f>
        <v>0</v>
      </c>
      <c r="Q694" s="13">
        <f>IF(OR(ISERROR(FIND(検索!G$3,F694)),検索!G$3=""),0,1)</f>
        <v>0</v>
      </c>
      <c r="R694" s="13">
        <f>IF(OR(検索!J$3="00000",M694&amp;N694&amp;O694&amp;P694&amp;Q694&lt;&gt;検索!J$3),0,1)</f>
        <v>0</v>
      </c>
      <c r="S694" s="13">
        <f t="shared" si="58"/>
        <v>0</v>
      </c>
      <c r="T694" s="14">
        <f>IF(OR(ISERROR(FIND(DBCS(検索!C$5),DBCS(B694))),検索!C$5=""),0,1)</f>
        <v>0</v>
      </c>
      <c r="U694" s="15">
        <f>IF(OR(ISERROR(FIND(DBCS(検索!D$5),DBCS(C694))),検索!D$5=""),0,1)</f>
        <v>0</v>
      </c>
      <c r="V694" s="15">
        <f>IF(OR(ISERROR(FIND(検索!E$5,D694)),検索!E$5=""),0,1)</f>
        <v>0</v>
      </c>
      <c r="W694" s="15">
        <f>IF(OR(ISERROR(FIND(検索!F$5,E694)),検索!F$5=""),0,1)</f>
        <v>0</v>
      </c>
      <c r="X694" s="15">
        <f>IF(OR(ISERROR(FIND(検索!G$5,F694)),検索!G$5=""),0,1)</f>
        <v>0</v>
      </c>
      <c r="Y694" s="13">
        <f>IF(OR(検索!J$5="00000",T694&amp;U694&amp;V694&amp;W694&amp;X694&lt;&gt;検索!J$5),0,1)</f>
        <v>0</v>
      </c>
      <c r="Z694" s="16">
        <f t="shared" si="59"/>
        <v>0</v>
      </c>
      <c r="AA694" s="13">
        <f>IF(OR(ISERROR(FIND(DBCS(検索!C$7),DBCS(B694))),検索!C$7=""),0,1)</f>
        <v>0</v>
      </c>
      <c r="AB694" s="13">
        <f>IF(OR(ISERROR(FIND(DBCS(検索!D$7),DBCS(C694))),検索!D$7=""),0,1)</f>
        <v>0</v>
      </c>
      <c r="AC694" s="13">
        <f>IF(OR(ISERROR(FIND(検索!E$7,D694)),検索!E$7=""),0,1)</f>
        <v>0</v>
      </c>
      <c r="AD694" s="13">
        <f>IF(OR(ISERROR(FIND(検索!F$7,E694)),検索!F$7=""),0,1)</f>
        <v>0</v>
      </c>
      <c r="AE694" s="13">
        <f>IF(OR(ISERROR(FIND(検索!G$7,F694)),検索!G$7=""),0,1)</f>
        <v>0</v>
      </c>
      <c r="AF694" s="15">
        <f>IF(OR(検索!J$7="00000",AA694&amp;AB694&amp;AC694&amp;AD694&amp;AE694&lt;&gt;検索!J$7),0,1)</f>
        <v>0</v>
      </c>
      <c r="AG694" s="16">
        <f t="shared" si="60"/>
        <v>0</v>
      </c>
      <c r="AH694" s="13">
        <f>IF(検索!K$3=0,R694,S694)</f>
        <v>0</v>
      </c>
      <c r="AI694" s="13">
        <f>IF(検索!K$5=0,Y694,Z694)</f>
        <v>0</v>
      </c>
      <c r="AJ694" s="13">
        <f>IF(検索!K$7=0,AF694,AG694)</f>
        <v>0</v>
      </c>
      <c r="AK694" s="20">
        <f>IF(IF(検索!J$5="00000",AH694,IF(検索!K$4=0,AH694+AI694,AH694*AI694)*IF(AND(検索!K$6=1,検索!J$7&lt;&gt;"00000"),AJ694,1)+IF(AND(検索!K$6=0,検索!J$7&lt;&gt;"00000"),AJ694,0))&gt;0,MAX($AK$2:AK693)+1,0)</f>
        <v>0</v>
      </c>
    </row>
    <row r="695" spans="1:37" ht="12.6" customHeight="1" x14ac:dyDescent="0.15">
      <c r="A695" s="9">
        <v>7141</v>
      </c>
      <c r="B695" s="2" t="s">
        <v>1901</v>
      </c>
      <c r="C695" s="2" t="s">
        <v>1902</v>
      </c>
      <c r="D695" s="2" t="s">
        <v>669</v>
      </c>
      <c r="E695" s="10" t="s">
        <v>55</v>
      </c>
      <c r="F695" s="11" t="s">
        <v>1903</v>
      </c>
      <c r="G695" s="2">
        <v>694</v>
      </c>
      <c r="H695" s="153">
        <f t="shared" si="56"/>
        <v>100000</v>
      </c>
      <c r="J695" s="158">
        <f>IFERROR(INDEX(単価!D$3:G$16,MATCH(D695,単価!B$3:B$16,0),1+((I695&gt;29)+(I695&gt;59)+(I695&gt;89))*INDEX(単価!A:A,MATCH(D695,単価!B:B,0))),0)</f>
        <v>100000</v>
      </c>
      <c r="K695" s="153" t="str">
        <f>IFERROR(INDEX(単価!C:C,MATCH(D695,単価!B:B,0))&amp;IF(INDEX(単価!A:A,MATCH(D695,単価!B:B,0))=1,"（"&amp;INDEX(単価!D$2:G$2,1,1+(I695&gt;29)+(I695&gt;59)+(I695&gt;89))&amp;"）",""),D695)</f>
        <v>就労継続支援（Ｂ型）</v>
      </c>
      <c r="L695" s="2">
        <f t="shared" ca="1" si="57"/>
        <v>7044</v>
      </c>
      <c r="M695" s="14">
        <f>IF(OR(ISERROR(FIND(DBCS(検索!C$3),DBCS(B695))),検索!C$3=""),0,1)</f>
        <v>0</v>
      </c>
      <c r="N695" s="15">
        <f>IF(OR(ISERROR(FIND(DBCS(検索!D$3),DBCS(C695))),検索!D$3=""),0,1)</f>
        <v>0</v>
      </c>
      <c r="O695" s="15">
        <f>IF(OR(ISERROR(FIND(検索!E$3,D695)),検索!E$3=""),0,1)</f>
        <v>0</v>
      </c>
      <c r="P695" s="13">
        <f>IF(OR(ISERROR(FIND(検索!F$3,E695)),検索!F$3=""),0,1)</f>
        <v>0</v>
      </c>
      <c r="Q695" s="13">
        <f>IF(OR(ISERROR(FIND(検索!G$3,F695)),検索!G$3=""),0,1)</f>
        <v>0</v>
      </c>
      <c r="R695" s="13">
        <f>IF(OR(検索!J$3="00000",M695&amp;N695&amp;O695&amp;P695&amp;Q695&lt;&gt;検索!J$3),0,1)</f>
        <v>0</v>
      </c>
      <c r="S695" s="13">
        <f t="shared" si="58"/>
        <v>0</v>
      </c>
      <c r="T695" s="14">
        <f>IF(OR(ISERROR(FIND(DBCS(検索!C$5),DBCS(B695))),検索!C$5=""),0,1)</f>
        <v>0</v>
      </c>
      <c r="U695" s="15">
        <f>IF(OR(ISERROR(FIND(DBCS(検索!D$5),DBCS(C695))),検索!D$5=""),0,1)</f>
        <v>0</v>
      </c>
      <c r="V695" s="15">
        <f>IF(OR(ISERROR(FIND(検索!E$5,D695)),検索!E$5=""),0,1)</f>
        <v>0</v>
      </c>
      <c r="W695" s="15">
        <f>IF(OR(ISERROR(FIND(検索!F$5,E695)),検索!F$5=""),0,1)</f>
        <v>0</v>
      </c>
      <c r="X695" s="15">
        <f>IF(OR(ISERROR(FIND(検索!G$5,F695)),検索!G$5=""),0,1)</f>
        <v>0</v>
      </c>
      <c r="Y695" s="13">
        <f>IF(OR(検索!J$5="00000",T695&amp;U695&amp;V695&amp;W695&amp;X695&lt;&gt;検索!J$5),0,1)</f>
        <v>0</v>
      </c>
      <c r="Z695" s="16">
        <f t="shared" si="59"/>
        <v>0</v>
      </c>
      <c r="AA695" s="13">
        <f>IF(OR(ISERROR(FIND(DBCS(検索!C$7),DBCS(B695))),検索!C$7=""),0,1)</f>
        <v>0</v>
      </c>
      <c r="AB695" s="13">
        <f>IF(OR(ISERROR(FIND(DBCS(検索!D$7),DBCS(C695))),検索!D$7=""),0,1)</f>
        <v>0</v>
      </c>
      <c r="AC695" s="13">
        <f>IF(OR(ISERROR(FIND(検索!E$7,D695)),検索!E$7=""),0,1)</f>
        <v>0</v>
      </c>
      <c r="AD695" s="13">
        <f>IF(OR(ISERROR(FIND(検索!F$7,E695)),検索!F$7=""),0,1)</f>
        <v>0</v>
      </c>
      <c r="AE695" s="13">
        <f>IF(OR(ISERROR(FIND(検索!G$7,F695)),検索!G$7=""),0,1)</f>
        <v>0</v>
      </c>
      <c r="AF695" s="15">
        <f>IF(OR(検索!J$7="00000",AA695&amp;AB695&amp;AC695&amp;AD695&amp;AE695&lt;&gt;検索!J$7),0,1)</f>
        <v>0</v>
      </c>
      <c r="AG695" s="16">
        <f t="shared" si="60"/>
        <v>0</v>
      </c>
      <c r="AH695" s="13">
        <f>IF(検索!K$3=0,R695,S695)</f>
        <v>0</v>
      </c>
      <c r="AI695" s="13">
        <f>IF(検索!K$5=0,Y695,Z695)</f>
        <v>0</v>
      </c>
      <c r="AJ695" s="13">
        <f>IF(検索!K$7=0,AF695,AG695)</f>
        <v>0</v>
      </c>
      <c r="AK695" s="20">
        <f>IF(IF(検索!J$5="00000",AH695,IF(検索!K$4=0,AH695+AI695,AH695*AI695)*IF(AND(検索!K$6=1,検索!J$7&lt;&gt;"00000"),AJ695,1)+IF(AND(検索!K$6=0,検索!J$7&lt;&gt;"00000"),AJ695,0))&gt;0,MAX($AK$2:AK694)+1,0)</f>
        <v>0</v>
      </c>
    </row>
    <row r="696" spans="1:37" ht="12.6" customHeight="1" x14ac:dyDescent="0.15">
      <c r="A696" s="9">
        <v>7150</v>
      </c>
      <c r="B696" s="2" t="s">
        <v>1904</v>
      </c>
      <c r="C696" s="2" t="s">
        <v>1905</v>
      </c>
      <c r="D696" s="2" t="s">
        <v>669</v>
      </c>
      <c r="E696" s="10" t="s">
        <v>68</v>
      </c>
      <c r="F696" s="11" t="s">
        <v>1906</v>
      </c>
      <c r="G696" s="2">
        <v>695</v>
      </c>
      <c r="H696" s="153">
        <f t="shared" si="56"/>
        <v>100000</v>
      </c>
      <c r="J696" s="158">
        <f>IFERROR(INDEX(単価!D$3:G$16,MATCH(D696,単価!B$3:B$16,0),1+((I696&gt;29)+(I696&gt;59)+(I696&gt;89))*INDEX(単価!A:A,MATCH(D696,単価!B:B,0))),0)</f>
        <v>100000</v>
      </c>
      <c r="K696" s="153" t="str">
        <f>IFERROR(INDEX(単価!C:C,MATCH(D696,単価!B:B,0))&amp;IF(INDEX(単価!A:A,MATCH(D696,単価!B:B,0))=1,"（"&amp;INDEX(単価!D$2:G$2,1,1+(I696&gt;29)+(I696&gt;59)+(I696&gt;89))&amp;"）",""),D696)</f>
        <v>就労継続支援（Ｂ型）</v>
      </c>
      <c r="L696" s="2">
        <f t="shared" ca="1" si="57"/>
        <v>7057</v>
      </c>
      <c r="M696" s="14">
        <f>IF(OR(ISERROR(FIND(DBCS(検索!C$3),DBCS(B696))),検索!C$3=""),0,1)</f>
        <v>0</v>
      </c>
      <c r="N696" s="15">
        <f>IF(OR(ISERROR(FIND(DBCS(検索!D$3),DBCS(C696))),検索!D$3=""),0,1)</f>
        <v>0</v>
      </c>
      <c r="O696" s="15">
        <f>IF(OR(ISERROR(FIND(検索!E$3,D696)),検索!E$3=""),0,1)</f>
        <v>0</v>
      </c>
      <c r="P696" s="13">
        <f>IF(OR(ISERROR(FIND(検索!F$3,E696)),検索!F$3=""),0,1)</f>
        <v>0</v>
      </c>
      <c r="Q696" s="13">
        <f>IF(OR(ISERROR(FIND(検索!G$3,F696)),検索!G$3=""),0,1)</f>
        <v>0</v>
      </c>
      <c r="R696" s="13">
        <f>IF(OR(検索!J$3="00000",M696&amp;N696&amp;O696&amp;P696&amp;Q696&lt;&gt;検索!J$3),0,1)</f>
        <v>0</v>
      </c>
      <c r="S696" s="13">
        <f t="shared" si="58"/>
        <v>0</v>
      </c>
      <c r="T696" s="14">
        <f>IF(OR(ISERROR(FIND(DBCS(検索!C$5),DBCS(B696))),検索!C$5=""),0,1)</f>
        <v>0</v>
      </c>
      <c r="U696" s="15">
        <f>IF(OR(ISERROR(FIND(DBCS(検索!D$5),DBCS(C696))),検索!D$5=""),0,1)</f>
        <v>0</v>
      </c>
      <c r="V696" s="15">
        <f>IF(OR(ISERROR(FIND(検索!E$5,D696)),検索!E$5=""),0,1)</f>
        <v>0</v>
      </c>
      <c r="W696" s="15">
        <f>IF(OR(ISERROR(FIND(検索!F$5,E696)),検索!F$5=""),0,1)</f>
        <v>0</v>
      </c>
      <c r="X696" s="15">
        <f>IF(OR(ISERROR(FIND(検索!G$5,F696)),検索!G$5=""),0,1)</f>
        <v>0</v>
      </c>
      <c r="Y696" s="13">
        <f>IF(OR(検索!J$5="00000",T696&amp;U696&amp;V696&amp;W696&amp;X696&lt;&gt;検索!J$5),0,1)</f>
        <v>0</v>
      </c>
      <c r="Z696" s="16">
        <f t="shared" si="59"/>
        <v>0</v>
      </c>
      <c r="AA696" s="13">
        <f>IF(OR(ISERROR(FIND(DBCS(検索!C$7),DBCS(B696))),検索!C$7=""),0,1)</f>
        <v>0</v>
      </c>
      <c r="AB696" s="13">
        <f>IF(OR(ISERROR(FIND(DBCS(検索!D$7),DBCS(C696))),検索!D$7=""),0,1)</f>
        <v>0</v>
      </c>
      <c r="AC696" s="13">
        <f>IF(OR(ISERROR(FIND(検索!E$7,D696)),検索!E$7=""),0,1)</f>
        <v>0</v>
      </c>
      <c r="AD696" s="13">
        <f>IF(OR(ISERROR(FIND(検索!F$7,E696)),検索!F$7=""),0,1)</f>
        <v>0</v>
      </c>
      <c r="AE696" s="13">
        <f>IF(OR(ISERROR(FIND(検索!G$7,F696)),検索!G$7=""),0,1)</f>
        <v>0</v>
      </c>
      <c r="AF696" s="15">
        <f>IF(OR(検索!J$7="00000",AA696&amp;AB696&amp;AC696&amp;AD696&amp;AE696&lt;&gt;検索!J$7),0,1)</f>
        <v>0</v>
      </c>
      <c r="AG696" s="16">
        <f t="shared" si="60"/>
        <v>0</v>
      </c>
      <c r="AH696" s="13">
        <f>IF(検索!K$3=0,R696,S696)</f>
        <v>0</v>
      </c>
      <c r="AI696" s="13">
        <f>IF(検索!K$5=0,Y696,Z696)</f>
        <v>0</v>
      </c>
      <c r="AJ696" s="13">
        <f>IF(検索!K$7=0,AF696,AG696)</f>
        <v>0</v>
      </c>
      <c r="AK696" s="20">
        <f>IF(IF(検索!J$5="00000",AH696,IF(検索!K$4=0,AH696+AI696,AH696*AI696)*IF(AND(検索!K$6=1,検索!J$7&lt;&gt;"00000"),AJ696,1)+IF(AND(検索!K$6=0,検索!J$7&lt;&gt;"00000"),AJ696,0))&gt;0,MAX($AK$2:AK695)+1,0)</f>
        <v>0</v>
      </c>
    </row>
    <row r="697" spans="1:37" ht="12.6" customHeight="1" x14ac:dyDescent="0.15">
      <c r="A697" s="9">
        <v>7160</v>
      </c>
      <c r="B697" s="2" t="s">
        <v>1907</v>
      </c>
      <c r="C697" s="2" t="s">
        <v>1908</v>
      </c>
      <c r="D697" s="2" t="s">
        <v>669</v>
      </c>
      <c r="E697" s="10" t="s">
        <v>104</v>
      </c>
      <c r="F697" s="11" t="s">
        <v>1909</v>
      </c>
      <c r="G697" s="2">
        <v>696</v>
      </c>
      <c r="H697" s="153">
        <f t="shared" si="56"/>
        <v>250000</v>
      </c>
      <c r="J697" s="158">
        <f>IFERROR(INDEX(単価!D$3:G$16,MATCH(D697,単価!B$3:B$16,0),1+((I697&gt;29)+(I697&gt;59)+(I697&gt;89))*INDEX(単価!A:A,MATCH(D697,単価!B:B,0))),0)</f>
        <v>100000</v>
      </c>
      <c r="K697" s="153" t="str">
        <f>IFERROR(INDEX(単価!C:C,MATCH(D697,単価!B:B,0))&amp;IF(INDEX(単価!A:A,MATCH(D697,単価!B:B,0))=1,"（"&amp;INDEX(単価!D$2:G$2,1,1+(I697&gt;29)+(I697&gt;59)+(I697&gt;89))&amp;"）",""),D697)</f>
        <v>就労継続支援（Ｂ型）</v>
      </c>
      <c r="L697" s="2">
        <f t="shared" ca="1" si="57"/>
        <v>7069</v>
      </c>
      <c r="M697" s="14">
        <f>IF(OR(ISERROR(FIND(DBCS(検索!C$3),DBCS(B697))),検索!C$3=""),0,1)</f>
        <v>0</v>
      </c>
      <c r="N697" s="15">
        <f>IF(OR(ISERROR(FIND(DBCS(検索!D$3),DBCS(C697))),検索!D$3=""),0,1)</f>
        <v>0</v>
      </c>
      <c r="O697" s="15">
        <f>IF(OR(ISERROR(FIND(検索!E$3,D697)),検索!E$3=""),0,1)</f>
        <v>0</v>
      </c>
      <c r="P697" s="13">
        <f>IF(OR(ISERROR(FIND(検索!F$3,E697)),検索!F$3=""),0,1)</f>
        <v>0</v>
      </c>
      <c r="Q697" s="13">
        <f>IF(OR(ISERROR(FIND(検索!G$3,F697)),検索!G$3=""),0,1)</f>
        <v>0</v>
      </c>
      <c r="R697" s="13">
        <f>IF(OR(検索!J$3="00000",M697&amp;N697&amp;O697&amp;P697&amp;Q697&lt;&gt;検索!J$3),0,1)</f>
        <v>0</v>
      </c>
      <c r="S697" s="13">
        <f t="shared" si="58"/>
        <v>0</v>
      </c>
      <c r="T697" s="14">
        <f>IF(OR(ISERROR(FIND(DBCS(検索!C$5),DBCS(B697))),検索!C$5=""),0,1)</f>
        <v>0</v>
      </c>
      <c r="U697" s="15">
        <f>IF(OR(ISERROR(FIND(DBCS(検索!D$5),DBCS(C697))),検索!D$5=""),0,1)</f>
        <v>0</v>
      </c>
      <c r="V697" s="15">
        <f>IF(OR(ISERROR(FIND(検索!E$5,D697)),検索!E$5=""),0,1)</f>
        <v>0</v>
      </c>
      <c r="W697" s="15">
        <f>IF(OR(ISERROR(FIND(検索!F$5,E697)),検索!F$5=""),0,1)</f>
        <v>0</v>
      </c>
      <c r="X697" s="15">
        <f>IF(OR(ISERROR(FIND(検索!G$5,F697)),検索!G$5=""),0,1)</f>
        <v>0</v>
      </c>
      <c r="Y697" s="13">
        <f>IF(OR(検索!J$5="00000",T697&amp;U697&amp;V697&amp;W697&amp;X697&lt;&gt;検索!J$5),0,1)</f>
        <v>0</v>
      </c>
      <c r="Z697" s="16">
        <f t="shared" si="59"/>
        <v>0</v>
      </c>
      <c r="AA697" s="13">
        <f>IF(OR(ISERROR(FIND(DBCS(検索!C$7),DBCS(B697))),検索!C$7=""),0,1)</f>
        <v>0</v>
      </c>
      <c r="AB697" s="13">
        <f>IF(OR(ISERROR(FIND(DBCS(検索!D$7),DBCS(C697))),検索!D$7=""),0,1)</f>
        <v>0</v>
      </c>
      <c r="AC697" s="13">
        <f>IF(OR(ISERROR(FIND(検索!E$7,D697)),検索!E$7=""),0,1)</f>
        <v>0</v>
      </c>
      <c r="AD697" s="13">
        <f>IF(OR(ISERROR(FIND(検索!F$7,E697)),検索!F$7=""),0,1)</f>
        <v>0</v>
      </c>
      <c r="AE697" s="13">
        <f>IF(OR(ISERROR(FIND(検索!G$7,F697)),検索!G$7=""),0,1)</f>
        <v>0</v>
      </c>
      <c r="AF697" s="15">
        <f>IF(OR(検索!J$7="00000",AA697&amp;AB697&amp;AC697&amp;AD697&amp;AE697&lt;&gt;検索!J$7),0,1)</f>
        <v>0</v>
      </c>
      <c r="AG697" s="16">
        <f t="shared" si="60"/>
        <v>0</v>
      </c>
      <c r="AH697" s="13">
        <f>IF(検索!K$3=0,R697,S697)</f>
        <v>0</v>
      </c>
      <c r="AI697" s="13">
        <f>IF(検索!K$5=0,Y697,Z697)</f>
        <v>0</v>
      </c>
      <c r="AJ697" s="13">
        <f>IF(検索!K$7=0,AF697,AG697)</f>
        <v>0</v>
      </c>
      <c r="AK697" s="20">
        <f>IF(IF(検索!J$5="00000",AH697,IF(検索!K$4=0,AH697+AI697,AH697*AI697)*IF(AND(検索!K$6=1,検索!J$7&lt;&gt;"00000"),AJ697,1)+IF(AND(検索!K$6=0,検索!J$7&lt;&gt;"00000"),AJ697,0))&gt;0,MAX($AK$2:AK696)+1,0)</f>
        <v>0</v>
      </c>
    </row>
    <row r="698" spans="1:37" ht="12.6" customHeight="1" x14ac:dyDescent="0.15">
      <c r="A698" s="9">
        <v>7177</v>
      </c>
      <c r="B698" s="2" t="s">
        <v>1910</v>
      </c>
      <c r="C698" s="2" t="s">
        <v>1911</v>
      </c>
      <c r="D698" s="2" t="s">
        <v>669</v>
      </c>
      <c r="E698" s="10" t="s">
        <v>102</v>
      </c>
      <c r="F698" s="11" t="s">
        <v>1912</v>
      </c>
      <c r="G698" s="2">
        <v>697</v>
      </c>
      <c r="H698" s="153">
        <f t="shared" si="56"/>
        <v>100000</v>
      </c>
      <c r="J698" s="158">
        <f>IFERROR(INDEX(単価!D$3:G$16,MATCH(D698,単価!B$3:B$16,0),1+((I698&gt;29)+(I698&gt;59)+(I698&gt;89))*INDEX(単価!A:A,MATCH(D698,単価!B:B,0))),0)</f>
        <v>100000</v>
      </c>
      <c r="K698" s="153" t="str">
        <f>IFERROR(INDEX(単価!C:C,MATCH(D698,単価!B:B,0))&amp;IF(INDEX(単価!A:A,MATCH(D698,単価!B:B,0))=1,"（"&amp;INDEX(単価!D$2:G$2,1,1+(I698&gt;29)+(I698&gt;59)+(I698&gt;89))&amp;"）",""),D698)</f>
        <v>就労継続支援（Ｂ型）</v>
      </c>
      <c r="L698" s="2">
        <f t="shared" ca="1" si="57"/>
        <v>7075</v>
      </c>
      <c r="M698" s="14">
        <f>IF(OR(ISERROR(FIND(DBCS(検索!C$3),DBCS(B698))),検索!C$3=""),0,1)</f>
        <v>0</v>
      </c>
      <c r="N698" s="15">
        <f>IF(OR(ISERROR(FIND(DBCS(検索!D$3),DBCS(C698))),検索!D$3=""),0,1)</f>
        <v>0</v>
      </c>
      <c r="O698" s="15">
        <f>IF(OR(ISERROR(FIND(検索!E$3,D698)),検索!E$3=""),0,1)</f>
        <v>0</v>
      </c>
      <c r="P698" s="13">
        <f>IF(OR(ISERROR(FIND(検索!F$3,E698)),検索!F$3=""),0,1)</f>
        <v>0</v>
      </c>
      <c r="Q698" s="13">
        <f>IF(OR(ISERROR(FIND(検索!G$3,F698)),検索!G$3=""),0,1)</f>
        <v>0</v>
      </c>
      <c r="R698" s="13">
        <f>IF(OR(検索!J$3="00000",M698&amp;N698&amp;O698&amp;P698&amp;Q698&lt;&gt;検索!J$3),0,1)</f>
        <v>0</v>
      </c>
      <c r="S698" s="13">
        <f t="shared" si="58"/>
        <v>0</v>
      </c>
      <c r="T698" s="14">
        <f>IF(OR(ISERROR(FIND(DBCS(検索!C$5),DBCS(B698))),検索!C$5=""),0,1)</f>
        <v>0</v>
      </c>
      <c r="U698" s="15">
        <f>IF(OR(ISERROR(FIND(DBCS(検索!D$5),DBCS(C698))),検索!D$5=""),0,1)</f>
        <v>0</v>
      </c>
      <c r="V698" s="15">
        <f>IF(OR(ISERROR(FIND(検索!E$5,D698)),検索!E$5=""),0,1)</f>
        <v>0</v>
      </c>
      <c r="W698" s="15">
        <f>IF(OR(ISERROR(FIND(検索!F$5,E698)),検索!F$5=""),0,1)</f>
        <v>0</v>
      </c>
      <c r="X698" s="15">
        <f>IF(OR(ISERROR(FIND(検索!G$5,F698)),検索!G$5=""),0,1)</f>
        <v>0</v>
      </c>
      <c r="Y698" s="13">
        <f>IF(OR(検索!J$5="00000",T698&amp;U698&amp;V698&amp;W698&amp;X698&lt;&gt;検索!J$5),0,1)</f>
        <v>0</v>
      </c>
      <c r="Z698" s="16">
        <f t="shared" si="59"/>
        <v>0</v>
      </c>
      <c r="AA698" s="13">
        <f>IF(OR(ISERROR(FIND(DBCS(検索!C$7),DBCS(B698))),検索!C$7=""),0,1)</f>
        <v>0</v>
      </c>
      <c r="AB698" s="13">
        <f>IF(OR(ISERROR(FIND(DBCS(検索!D$7),DBCS(C698))),検索!D$7=""),0,1)</f>
        <v>0</v>
      </c>
      <c r="AC698" s="13">
        <f>IF(OR(ISERROR(FIND(検索!E$7,D698)),検索!E$7=""),0,1)</f>
        <v>0</v>
      </c>
      <c r="AD698" s="13">
        <f>IF(OR(ISERROR(FIND(検索!F$7,E698)),検索!F$7=""),0,1)</f>
        <v>0</v>
      </c>
      <c r="AE698" s="13">
        <f>IF(OR(ISERROR(FIND(検索!G$7,F698)),検索!G$7=""),0,1)</f>
        <v>0</v>
      </c>
      <c r="AF698" s="15">
        <f>IF(OR(検索!J$7="00000",AA698&amp;AB698&amp;AC698&amp;AD698&amp;AE698&lt;&gt;検索!J$7),0,1)</f>
        <v>0</v>
      </c>
      <c r="AG698" s="16">
        <f t="shared" si="60"/>
        <v>0</v>
      </c>
      <c r="AH698" s="13">
        <f>IF(検索!K$3=0,R698,S698)</f>
        <v>0</v>
      </c>
      <c r="AI698" s="13">
        <f>IF(検索!K$5=0,Y698,Z698)</f>
        <v>0</v>
      </c>
      <c r="AJ698" s="13">
        <f>IF(検索!K$7=0,AF698,AG698)</f>
        <v>0</v>
      </c>
      <c r="AK698" s="20">
        <f>IF(IF(検索!J$5="00000",AH698,IF(検索!K$4=0,AH698+AI698,AH698*AI698)*IF(AND(検索!K$6=1,検索!J$7&lt;&gt;"00000"),AJ698,1)+IF(AND(検索!K$6=0,検索!J$7&lt;&gt;"00000"),AJ698,0))&gt;0,MAX($AK$2:AK697)+1,0)</f>
        <v>0</v>
      </c>
    </row>
    <row r="699" spans="1:37" ht="12.6" customHeight="1" x14ac:dyDescent="0.15">
      <c r="A699" s="9">
        <v>7181</v>
      </c>
      <c r="B699" s="2" t="s">
        <v>1580</v>
      </c>
      <c r="C699" s="2" t="s">
        <v>1913</v>
      </c>
      <c r="D699" s="2" t="s">
        <v>669</v>
      </c>
      <c r="E699" s="10" t="s">
        <v>137</v>
      </c>
      <c r="F699" s="11" t="s">
        <v>1582</v>
      </c>
      <c r="G699" s="2">
        <v>698</v>
      </c>
      <c r="H699" s="153">
        <f t="shared" si="56"/>
        <v>250000</v>
      </c>
      <c r="J699" s="158">
        <f>IFERROR(INDEX(単価!D$3:G$16,MATCH(D699,単価!B$3:B$16,0),1+((I699&gt;29)+(I699&gt;59)+(I699&gt;89))*INDEX(単価!A:A,MATCH(D699,単価!B:B,0))),0)</f>
        <v>100000</v>
      </c>
      <c r="K699" s="153" t="str">
        <f>IFERROR(INDEX(単価!C:C,MATCH(D699,単価!B:B,0))&amp;IF(INDEX(単価!A:A,MATCH(D699,単価!B:B,0))=1,"（"&amp;INDEX(単価!D$2:G$2,1,1+(I699&gt;29)+(I699&gt;59)+(I699&gt;89))&amp;"）",""),D699)</f>
        <v>就労継続支援（Ｂ型）</v>
      </c>
      <c r="L699" s="2">
        <f t="shared" ca="1" si="57"/>
        <v>7086</v>
      </c>
      <c r="M699" s="14">
        <f>IF(OR(ISERROR(FIND(DBCS(検索!C$3),DBCS(B699))),検索!C$3=""),0,1)</f>
        <v>0</v>
      </c>
      <c r="N699" s="15">
        <f>IF(OR(ISERROR(FIND(DBCS(検索!D$3),DBCS(C699))),検索!D$3=""),0,1)</f>
        <v>0</v>
      </c>
      <c r="O699" s="15">
        <f>IF(OR(ISERROR(FIND(検索!E$3,D699)),検索!E$3=""),0,1)</f>
        <v>0</v>
      </c>
      <c r="P699" s="13">
        <f>IF(OR(ISERROR(FIND(検索!F$3,E699)),検索!F$3=""),0,1)</f>
        <v>0</v>
      </c>
      <c r="Q699" s="13">
        <f>IF(OR(ISERROR(FIND(検索!G$3,F699)),検索!G$3=""),0,1)</f>
        <v>0</v>
      </c>
      <c r="R699" s="13">
        <f>IF(OR(検索!J$3="00000",M699&amp;N699&amp;O699&amp;P699&amp;Q699&lt;&gt;検索!J$3),0,1)</f>
        <v>0</v>
      </c>
      <c r="S699" s="13">
        <f t="shared" si="58"/>
        <v>0</v>
      </c>
      <c r="T699" s="14">
        <f>IF(OR(ISERROR(FIND(DBCS(検索!C$5),DBCS(B699))),検索!C$5=""),0,1)</f>
        <v>0</v>
      </c>
      <c r="U699" s="15">
        <f>IF(OR(ISERROR(FIND(DBCS(検索!D$5),DBCS(C699))),検索!D$5=""),0,1)</f>
        <v>0</v>
      </c>
      <c r="V699" s="15">
        <f>IF(OR(ISERROR(FIND(検索!E$5,D699)),検索!E$5=""),0,1)</f>
        <v>0</v>
      </c>
      <c r="W699" s="15">
        <f>IF(OR(ISERROR(FIND(検索!F$5,E699)),検索!F$5=""),0,1)</f>
        <v>0</v>
      </c>
      <c r="X699" s="15">
        <f>IF(OR(ISERROR(FIND(検索!G$5,F699)),検索!G$5=""),0,1)</f>
        <v>0</v>
      </c>
      <c r="Y699" s="13">
        <f>IF(OR(検索!J$5="00000",T699&amp;U699&amp;V699&amp;W699&amp;X699&lt;&gt;検索!J$5),0,1)</f>
        <v>0</v>
      </c>
      <c r="Z699" s="16">
        <f t="shared" si="59"/>
        <v>0</v>
      </c>
      <c r="AA699" s="13">
        <f>IF(OR(ISERROR(FIND(DBCS(検索!C$7),DBCS(B699))),検索!C$7=""),0,1)</f>
        <v>0</v>
      </c>
      <c r="AB699" s="13">
        <f>IF(OR(ISERROR(FIND(DBCS(検索!D$7),DBCS(C699))),検索!D$7=""),0,1)</f>
        <v>0</v>
      </c>
      <c r="AC699" s="13">
        <f>IF(OR(ISERROR(FIND(検索!E$7,D699)),検索!E$7=""),0,1)</f>
        <v>0</v>
      </c>
      <c r="AD699" s="13">
        <f>IF(OR(ISERROR(FIND(検索!F$7,E699)),検索!F$7=""),0,1)</f>
        <v>0</v>
      </c>
      <c r="AE699" s="13">
        <f>IF(OR(ISERROR(FIND(検索!G$7,F699)),検索!G$7=""),0,1)</f>
        <v>0</v>
      </c>
      <c r="AF699" s="15">
        <f>IF(OR(検索!J$7="00000",AA699&amp;AB699&amp;AC699&amp;AD699&amp;AE699&lt;&gt;検索!J$7),0,1)</f>
        <v>0</v>
      </c>
      <c r="AG699" s="16">
        <f t="shared" si="60"/>
        <v>0</v>
      </c>
      <c r="AH699" s="13">
        <f>IF(検索!K$3=0,R699,S699)</f>
        <v>0</v>
      </c>
      <c r="AI699" s="13">
        <f>IF(検索!K$5=0,Y699,Z699)</f>
        <v>0</v>
      </c>
      <c r="AJ699" s="13">
        <f>IF(検索!K$7=0,AF699,AG699)</f>
        <v>0</v>
      </c>
      <c r="AK699" s="20">
        <f>IF(IF(検索!J$5="00000",AH699,IF(検索!K$4=0,AH699+AI699,AH699*AI699)*IF(AND(検索!K$6=1,検索!J$7&lt;&gt;"00000"),AJ699,1)+IF(AND(検索!K$6=0,検索!J$7&lt;&gt;"00000"),AJ699,0))&gt;0,MAX($AK$2:AK698)+1,0)</f>
        <v>0</v>
      </c>
    </row>
    <row r="700" spans="1:37" ht="12.6" customHeight="1" x14ac:dyDescent="0.15">
      <c r="A700" s="9">
        <v>7199</v>
      </c>
      <c r="B700" s="2" t="s">
        <v>1914</v>
      </c>
      <c r="C700" s="2" t="s">
        <v>1915</v>
      </c>
      <c r="D700" s="2" t="s">
        <v>669</v>
      </c>
      <c r="E700" s="10" t="s">
        <v>51</v>
      </c>
      <c r="F700" s="11" t="s">
        <v>1916</v>
      </c>
      <c r="G700" s="2">
        <v>699</v>
      </c>
      <c r="H700" s="153">
        <f t="shared" si="56"/>
        <v>200000</v>
      </c>
      <c r="J700" s="158">
        <f>IFERROR(INDEX(単価!D$3:G$16,MATCH(D700,単価!B$3:B$16,0),1+((I700&gt;29)+(I700&gt;59)+(I700&gt;89))*INDEX(単価!A:A,MATCH(D700,単価!B:B,0))),0)</f>
        <v>100000</v>
      </c>
      <c r="K700" s="153" t="str">
        <f>IFERROR(INDEX(単価!C:C,MATCH(D700,単価!B:B,0))&amp;IF(INDEX(単価!A:A,MATCH(D700,単価!B:B,0))=1,"（"&amp;INDEX(単価!D$2:G$2,1,1+(I700&gt;29)+(I700&gt;59)+(I700&gt;89))&amp;"）",""),D700)</f>
        <v>就労継続支援（Ｂ型）</v>
      </c>
      <c r="L700" s="2">
        <f t="shared" ca="1" si="57"/>
        <v>7098</v>
      </c>
      <c r="M700" s="14">
        <f>IF(OR(ISERROR(FIND(DBCS(検索!C$3),DBCS(B700))),検索!C$3=""),0,1)</f>
        <v>0</v>
      </c>
      <c r="N700" s="15">
        <f>IF(OR(ISERROR(FIND(DBCS(検索!D$3),DBCS(C700))),検索!D$3=""),0,1)</f>
        <v>0</v>
      </c>
      <c r="O700" s="15">
        <f>IF(OR(ISERROR(FIND(検索!E$3,D700)),検索!E$3=""),0,1)</f>
        <v>0</v>
      </c>
      <c r="P700" s="13">
        <f>IF(OR(ISERROR(FIND(検索!F$3,E700)),検索!F$3=""),0,1)</f>
        <v>0</v>
      </c>
      <c r="Q700" s="13">
        <f>IF(OR(ISERROR(FIND(検索!G$3,F700)),検索!G$3=""),0,1)</f>
        <v>0</v>
      </c>
      <c r="R700" s="13">
        <f>IF(OR(検索!J$3="00000",M700&amp;N700&amp;O700&amp;P700&amp;Q700&lt;&gt;検索!J$3),0,1)</f>
        <v>0</v>
      </c>
      <c r="S700" s="13">
        <f t="shared" si="58"/>
        <v>0</v>
      </c>
      <c r="T700" s="14">
        <f>IF(OR(ISERROR(FIND(DBCS(検索!C$5),DBCS(B700))),検索!C$5=""),0,1)</f>
        <v>0</v>
      </c>
      <c r="U700" s="15">
        <f>IF(OR(ISERROR(FIND(DBCS(検索!D$5),DBCS(C700))),検索!D$5=""),0,1)</f>
        <v>0</v>
      </c>
      <c r="V700" s="15">
        <f>IF(OR(ISERROR(FIND(検索!E$5,D700)),検索!E$5=""),0,1)</f>
        <v>0</v>
      </c>
      <c r="W700" s="15">
        <f>IF(OR(ISERROR(FIND(検索!F$5,E700)),検索!F$5=""),0,1)</f>
        <v>0</v>
      </c>
      <c r="X700" s="15">
        <f>IF(OR(ISERROR(FIND(検索!G$5,F700)),検索!G$5=""),0,1)</f>
        <v>0</v>
      </c>
      <c r="Y700" s="13">
        <f>IF(OR(検索!J$5="00000",T700&amp;U700&amp;V700&amp;W700&amp;X700&lt;&gt;検索!J$5),0,1)</f>
        <v>0</v>
      </c>
      <c r="Z700" s="16">
        <f t="shared" si="59"/>
        <v>0</v>
      </c>
      <c r="AA700" s="13">
        <f>IF(OR(ISERROR(FIND(DBCS(検索!C$7),DBCS(B700))),検索!C$7=""),0,1)</f>
        <v>0</v>
      </c>
      <c r="AB700" s="13">
        <f>IF(OR(ISERROR(FIND(DBCS(検索!D$7),DBCS(C700))),検索!D$7=""),0,1)</f>
        <v>0</v>
      </c>
      <c r="AC700" s="13">
        <f>IF(OR(ISERROR(FIND(検索!E$7,D700)),検索!E$7=""),0,1)</f>
        <v>0</v>
      </c>
      <c r="AD700" s="13">
        <f>IF(OR(ISERROR(FIND(検索!F$7,E700)),検索!F$7=""),0,1)</f>
        <v>0</v>
      </c>
      <c r="AE700" s="13">
        <f>IF(OR(ISERROR(FIND(検索!G$7,F700)),検索!G$7=""),0,1)</f>
        <v>0</v>
      </c>
      <c r="AF700" s="15">
        <f>IF(OR(検索!J$7="00000",AA700&amp;AB700&amp;AC700&amp;AD700&amp;AE700&lt;&gt;検索!J$7),0,1)</f>
        <v>0</v>
      </c>
      <c r="AG700" s="16">
        <f t="shared" si="60"/>
        <v>0</v>
      </c>
      <c r="AH700" s="13">
        <f>IF(検索!K$3=0,R700,S700)</f>
        <v>0</v>
      </c>
      <c r="AI700" s="13">
        <f>IF(検索!K$5=0,Y700,Z700)</f>
        <v>0</v>
      </c>
      <c r="AJ700" s="13">
        <f>IF(検索!K$7=0,AF700,AG700)</f>
        <v>0</v>
      </c>
      <c r="AK700" s="20">
        <f>IF(IF(検索!J$5="00000",AH700,IF(検索!K$4=0,AH700+AI700,AH700*AI700)*IF(AND(検索!K$6=1,検索!J$7&lt;&gt;"00000"),AJ700,1)+IF(AND(検索!K$6=0,検索!J$7&lt;&gt;"00000"),AJ700,0))&gt;0,MAX($AK$2:AK699)+1,0)</f>
        <v>0</v>
      </c>
    </row>
    <row r="701" spans="1:37" ht="12.6" customHeight="1" x14ac:dyDescent="0.15">
      <c r="A701" s="9">
        <v>7204</v>
      </c>
      <c r="B701" s="2" t="s">
        <v>1431</v>
      </c>
      <c r="C701" s="2" t="s">
        <v>1917</v>
      </c>
      <c r="D701" s="2" t="s">
        <v>669</v>
      </c>
      <c r="E701" s="10" t="s">
        <v>153</v>
      </c>
      <c r="F701" s="11" t="s">
        <v>1918</v>
      </c>
      <c r="G701" s="2">
        <v>700</v>
      </c>
      <c r="H701" s="153">
        <f t="shared" si="56"/>
        <v>150000</v>
      </c>
      <c r="J701" s="158">
        <f>IFERROR(INDEX(単価!D$3:G$16,MATCH(D701,単価!B$3:B$16,0),1+((I701&gt;29)+(I701&gt;59)+(I701&gt;89))*INDEX(単価!A:A,MATCH(D701,単価!B:B,0))),0)</f>
        <v>100000</v>
      </c>
      <c r="K701" s="153" t="str">
        <f>IFERROR(INDEX(単価!C:C,MATCH(D701,単価!B:B,0))&amp;IF(INDEX(単価!A:A,MATCH(D701,単価!B:B,0))=1,"（"&amp;INDEX(単価!D$2:G$2,1,1+(I701&gt;29)+(I701&gt;59)+(I701&gt;89))&amp;"）",""),D701)</f>
        <v>就労継続支援（Ｂ型）</v>
      </c>
      <c r="L701" s="2">
        <f t="shared" ca="1" si="57"/>
        <v>7100</v>
      </c>
      <c r="M701" s="14">
        <f>IF(OR(ISERROR(FIND(DBCS(検索!C$3),DBCS(B701))),検索!C$3=""),0,1)</f>
        <v>0</v>
      </c>
      <c r="N701" s="15">
        <f>IF(OR(ISERROR(FIND(DBCS(検索!D$3),DBCS(C701))),検索!D$3=""),0,1)</f>
        <v>0</v>
      </c>
      <c r="O701" s="15">
        <f>IF(OR(ISERROR(FIND(検索!E$3,D701)),検索!E$3=""),0,1)</f>
        <v>0</v>
      </c>
      <c r="P701" s="13">
        <f>IF(OR(ISERROR(FIND(検索!F$3,E701)),検索!F$3=""),0,1)</f>
        <v>0</v>
      </c>
      <c r="Q701" s="13">
        <f>IF(OR(ISERROR(FIND(検索!G$3,F701)),検索!G$3=""),0,1)</f>
        <v>0</v>
      </c>
      <c r="R701" s="13">
        <f>IF(OR(検索!J$3="00000",M701&amp;N701&amp;O701&amp;P701&amp;Q701&lt;&gt;検索!J$3),0,1)</f>
        <v>0</v>
      </c>
      <c r="S701" s="13">
        <f t="shared" si="58"/>
        <v>0</v>
      </c>
      <c r="T701" s="14">
        <f>IF(OR(ISERROR(FIND(DBCS(検索!C$5),DBCS(B701))),検索!C$5=""),0,1)</f>
        <v>0</v>
      </c>
      <c r="U701" s="15">
        <f>IF(OR(ISERROR(FIND(DBCS(検索!D$5),DBCS(C701))),検索!D$5=""),0,1)</f>
        <v>0</v>
      </c>
      <c r="V701" s="15">
        <f>IF(OR(ISERROR(FIND(検索!E$5,D701)),検索!E$5=""),0,1)</f>
        <v>0</v>
      </c>
      <c r="W701" s="15">
        <f>IF(OR(ISERROR(FIND(検索!F$5,E701)),検索!F$5=""),0,1)</f>
        <v>0</v>
      </c>
      <c r="X701" s="15">
        <f>IF(OR(ISERROR(FIND(検索!G$5,F701)),検索!G$5=""),0,1)</f>
        <v>0</v>
      </c>
      <c r="Y701" s="13">
        <f>IF(OR(検索!J$5="00000",T701&amp;U701&amp;V701&amp;W701&amp;X701&lt;&gt;検索!J$5),0,1)</f>
        <v>0</v>
      </c>
      <c r="Z701" s="16">
        <f t="shared" si="59"/>
        <v>0</v>
      </c>
      <c r="AA701" s="13">
        <f>IF(OR(ISERROR(FIND(DBCS(検索!C$7),DBCS(B701))),検索!C$7=""),0,1)</f>
        <v>0</v>
      </c>
      <c r="AB701" s="13">
        <f>IF(OR(ISERROR(FIND(DBCS(検索!D$7),DBCS(C701))),検索!D$7=""),0,1)</f>
        <v>0</v>
      </c>
      <c r="AC701" s="13">
        <f>IF(OR(ISERROR(FIND(検索!E$7,D701)),検索!E$7=""),0,1)</f>
        <v>0</v>
      </c>
      <c r="AD701" s="13">
        <f>IF(OR(ISERROR(FIND(検索!F$7,E701)),検索!F$7=""),0,1)</f>
        <v>0</v>
      </c>
      <c r="AE701" s="13">
        <f>IF(OR(ISERROR(FIND(検索!G$7,F701)),検索!G$7=""),0,1)</f>
        <v>0</v>
      </c>
      <c r="AF701" s="15">
        <f>IF(OR(検索!J$7="00000",AA701&amp;AB701&amp;AC701&amp;AD701&amp;AE701&lt;&gt;検索!J$7),0,1)</f>
        <v>0</v>
      </c>
      <c r="AG701" s="16">
        <f t="shared" si="60"/>
        <v>0</v>
      </c>
      <c r="AH701" s="13">
        <f>IF(検索!K$3=0,R701,S701)</f>
        <v>0</v>
      </c>
      <c r="AI701" s="13">
        <f>IF(検索!K$5=0,Y701,Z701)</f>
        <v>0</v>
      </c>
      <c r="AJ701" s="13">
        <f>IF(検索!K$7=0,AF701,AG701)</f>
        <v>0</v>
      </c>
      <c r="AK701" s="20">
        <f>IF(IF(検索!J$5="00000",AH701,IF(検索!K$4=0,AH701+AI701,AH701*AI701)*IF(AND(検索!K$6=1,検索!J$7&lt;&gt;"00000"),AJ701,1)+IF(AND(検索!K$6=0,検索!J$7&lt;&gt;"00000"),AJ701,0))&gt;0,MAX($AK$2:AK700)+1,0)</f>
        <v>0</v>
      </c>
    </row>
    <row r="702" spans="1:37" ht="12.6" customHeight="1" x14ac:dyDescent="0.15">
      <c r="A702" s="9">
        <v>7215</v>
      </c>
      <c r="B702" s="2" t="s">
        <v>1424</v>
      </c>
      <c r="C702" s="2" t="s">
        <v>1919</v>
      </c>
      <c r="D702" s="2" t="s">
        <v>669</v>
      </c>
      <c r="E702" s="10" t="s">
        <v>425</v>
      </c>
      <c r="F702" s="11" t="s">
        <v>1920</v>
      </c>
      <c r="G702" s="2">
        <v>701</v>
      </c>
      <c r="H702" s="153">
        <f t="shared" si="56"/>
        <v>200000</v>
      </c>
      <c r="J702" s="158">
        <f>IFERROR(INDEX(単価!D$3:G$16,MATCH(D702,単価!B$3:B$16,0),1+((I702&gt;29)+(I702&gt;59)+(I702&gt;89))*INDEX(単価!A:A,MATCH(D702,単価!B:B,0))),0)</f>
        <v>100000</v>
      </c>
      <c r="K702" s="153" t="str">
        <f>IFERROR(INDEX(単価!C:C,MATCH(D702,単価!B:B,0))&amp;IF(INDEX(単価!A:A,MATCH(D702,単価!B:B,0))=1,"（"&amp;INDEX(単価!D$2:G$2,1,1+(I702&gt;29)+(I702&gt;59)+(I702&gt;89))&amp;"）",""),D702)</f>
        <v>就労継続支援（Ｂ型）</v>
      </c>
      <c r="L702" s="2">
        <f t="shared" ca="1" si="57"/>
        <v>7115</v>
      </c>
      <c r="M702" s="14">
        <f>IF(OR(ISERROR(FIND(DBCS(検索!C$3),DBCS(B702))),検索!C$3=""),0,1)</f>
        <v>0</v>
      </c>
      <c r="N702" s="15">
        <f>IF(OR(ISERROR(FIND(DBCS(検索!D$3),DBCS(C702))),検索!D$3=""),0,1)</f>
        <v>0</v>
      </c>
      <c r="O702" s="15">
        <f>IF(OR(ISERROR(FIND(検索!E$3,D702)),検索!E$3=""),0,1)</f>
        <v>0</v>
      </c>
      <c r="P702" s="13">
        <f>IF(OR(ISERROR(FIND(検索!F$3,E702)),検索!F$3=""),0,1)</f>
        <v>0</v>
      </c>
      <c r="Q702" s="13">
        <f>IF(OR(ISERROR(FIND(検索!G$3,F702)),検索!G$3=""),0,1)</f>
        <v>0</v>
      </c>
      <c r="R702" s="13">
        <f>IF(OR(検索!J$3="00000",M702&amp;N702&amp;O702&amp;P702&amp;Q702&lt;&gt;検索!J$3),0,1)</f>
        <v>0</v>
      </c>
      <c r="S702" s="13">
        <f t="shared" si="58"/>
        <v>0</v>
      </c>
      <c r="T702" s="14">
        <f>IF(OR(ISERROR(FIND(DBCS(検索!C$5),DBCS(B702))),検索!C$5=""),0,1)</f>
        <v>0</v>
      </c>
      <c r="U702" s="15">
        <f>IF(OR(ISERROR(FIND(DBCS(検索!D$5),DBCS(C702))),検索!D$5=""),0,1)</f>
        <v>0</v>
      </c>
      <c r="V702" s="15">
        <f>IF(OR(ISERROR(FIND(検索!E$5,D702)),検索!E$5=""),0,1)</f>
        <v>0</v>
      </c>
      <c r="W702" s="15">
        <f>IF(OR(ISERROR(FIND(検索!F$5,E702)),検索!F$5=""),0,1)</f>
        <v>0</v>
      </c>
      <c r="X702" s="15">
        <f>IF(OR(ISERROR(FIND(検索!G$5,F702)),検索!G$5=""),0,1)</f>
        <v>0</v>
      </c>
      <c r="Y702" s="13">
        <f>IF(OR(検索!J$5="00000",T702&amp;U702&amp;V702&amp;W702&amp;X702&lt;&gt;検索!J$5),0,1)</f>
        <v>0</v>
      </c>
      <c r="Z702" s="16">
        <f t="shared" si="59"/>
        <v>0</v>
      </c>
      <c r="AA702" s="13">
        <f>IF(OR(ISERROR(FIND(DBCS(検索!C$7),DBCS(B702))),検索!C$7=""),0,1)</f>
        <v>0</v>
      </c>
      <c r="AB702" s="13">
        <f>IF(OR(ISERROR(FIND(DBCS(検索!D$7),DBCS(C702))),検索!D$7=""),0,1)</f>
        <v>0</v>
      </c>
      <c r="AC702" s="13">
        <f>IF(OR(ISERROR(FIND(検索!E$7,D702)),検索!E$7=""),0,1)</f>
        <v>0</v>
      </c>
      <c r="AD702" s="13">
        <f>IF(OR(ISERROR(FIND(検索!F$7,E702)),検索!F$7=""),0,1)</f>
        <v>0</v>
      </c>
      <c r="AE702" s="13">
        <f>IF(OR(ISERROR(FIND(検索!G$7,F702)),検索!G$7=""),0,1)</f>
        <v>0</v>
      </c>
      <c r="AF702" s="15">
        <f>IF(OR(検索!J$7="00000",AA702&amp;AB702&amp;AC702&amp;AD702&amp;AE702&lt;&gt;検索!J$7),0,1)</f>
        <v>0</v>
      </c>
      <c r="AG702" s="16">
        <f t="shared" si="60"/>
        <v>0</v>
      </c>
      <c r="AH702" s="13">
        <f>IF(検索!K$3=0,R702,S702)</f>
        <v>0</v>
      </c>
      <c r="AI702" s="13">
        <f>IF(検索!K$5=0,Y702,Z702)</f>
        <v>0</v>
      </c>
      <c r="AJ702" s="13">
        <f>IF(検索!K$7=0,AF702,AG702)</f>
        <v>0</v>
      </c>
      <c r="AK702" s="20">
        <f>IF(IF(検索!J$5="00000",AH702,IF(検索!K$4=0,AH702+AI702,AH702*AI702)*IF(AND(検索!K$6=1,検索!J$7&lt;&gt;"00000"),AJ702,1)+IF(AND(検索!K$6=0,検索!J$7&lt;&gt;"00000"),AJ702,0))&gt;0,MAX($AK$2:AK701)+1,0)</f>
        <v>0</v>
      </c>
    </row>
    <row r="703" spans="1:37" ht="12.6" customHeight="1" x14ac:dyDescent="0.15">
      <c r="A703" s="9">
        <v>7227</v>
      </c>
      <c r="B703" s="2" t="s">
        <v>1247</v>
      </c>
      <c r="C703" s="2" t="s">
        <v>1921</v>
      </c>
      <c r="D703" s="2" t="s">
        <v>669</v>
      </c>
      <c r="E703" s="10" t="s">
        <v>86</v>
      </c>
      <c r="F703" s="11" t="s">
        <v>1922</v>
      </c>
      <c r="G703" s="2">
        <v>702</v>
      </c>
      <c r="H703" s="153">
        <f t="shared" si="56"/>
        <v>450000</v>
      </c>
      <c r="J703" s="158">
        <f>IFERROR(INDEX(単価!D$3:G$16,MATCH(D703,単価!B$3:B$16,0),1+((I703&gt;29)+(I703&gt;59)+(I703&gt;89))*INDEX(単価!A:A,MATCH(D703,単価!B:B,0))),0)</f>
        <v>100000</v>
      </c>
      <c r="K703" s="153" t="str">
        <f>IFERROR(INDEX(単価!C:C,MATCH(D703,単価!B:B,0))&amp;IF(INDEX(単価!A:A,MATCH(D703,単価!B:B,0))=1,"（"&amp;INDEX(単価!D$2:G$2,1,1+(I703&gt;29)+(I703&gt;59)+(I703&gt;89))&amp;"）",""),D703)</f>
        <v>就労継続支援（Ｂ型）</v>
      </c>
      <c r="L703" s="2">
        <f t="shared" ca="1" si="57"/>
        <v>7124</v>
      </c>
      <c r="M703" s="14">
        <f>IF(OR(ISERROR(FIND(DBCS(検索!C$3),DBCS(B703))),検索!C$3=""),0,1)</f>
        <v>0</v>
      </c>
      <c r="N703" s="15">
        <f>IF(OR(ISERROR(FIND(DBCS(検索!D$3),DBCS(C703))),検索!D$3=""),0,1)</f>
        <v>0</v>
      </c>
      <c r="O703" s="15">
        <f>IF(OR(ISERROR(FIND(検索!E$3,D703)),検索!E$3=""),0,1)</f>
        <v>0</v>
      </c>
      <c r="P703" s="13">
        <f>IF(OR(ISERROR(FIND(検索!F$3,E703)),検索!F$3=""),0,1)</f>
        <v>0</v>
      </c>
      <c r="Q703" s="13">
        <f>IF(OR(ISERROR(FIND(検索!G$3,F703)),検索!G$3=""),0,1)</f>
        <v>0</v>
      </c>
      <c r="R703" s="13">
        <f>IF(OR(検索!J$3="00000",M703&amp;N703&amp;O703&amp;P703&amp;Q703&lt;&gt;検索!J$3),0,1)</f>
        <v>0</v>
      </c>
      <c r="S703" s="13">
        <f t="shared" si="58"/>
        <v>0</v>
      </c>
      <c r="T703" s="14">
        <f>IF(OR(ISERROR(FIND(DBCS(検索!C$5),DBCS(B703))),検索!C$5=""),0,1)</f>
        <v>0</v>
      </c>
      <c r="U703" s="15">
        <f>IF(OR(ISERROR(FIND(DBCS(検索!D$5),DBCS(C703))),検索!D$5=""),0,1)</f>
        <v>0</v>
      </c>
      <c r="V703" s="15">
        <f>IF(OR(ISERROR(FIND(検索!E$5,D703)),検索!E$5=""),0,1)</f>
        <v>0</v>
      </c>
      <c r="W703" s="15">
        <f>IF(OR(ISERROR(FIND(検索!F$5,E703)),検索!F$5=""),0,1)</f>
        <v>0</v>
      </c>
      <c r="X703" s="15">
        <f>IF(OR(ISERROR(FIND(検索!G$5,F703)),検索!G$5=""),0,1)</f>
        <v>0</v>
      </c>
      <c r="Y703" s="13">
        <f>IF(OR(検索!J$5="00000",T703&amp;U703&amp;V703&amp;W703&amp;X703&lt;&gt;検索!J$5),0,1)</f>
        <v>0</v>
      </c>
      <c r="Z703" s="16">
        <f t="shared" si="59"/>
        <v>0</v>
      </c>
      <c r="AA703" s="13">
        <f>IF(OR(ISERROR(FIND(DBCS(検索!C$7),DBCS(B703))),検索!C$7=""),0,1)</f>
        <v>0</v>
      </c>
      <c r="AB703" s="13">
        <f>IF(OR(ISERROR(FIND(DBCS(検索!D$7),DBCS(C703))),検索!D$7=""),0,1)</f>
        <v>0</v>
      </c>
      <c r="AC703" s="13">
        <f>IF(OR(ISERROR(FIND(検索!E$7,D703)),検索!E$7=""),0,1)</f>
        <v>0</v>
      </c>
      <c r="AD703" s="13">
        <f>IF(OR(ISERROR(FIND(検索!F$7,E703)),検索!F$7=""),0,1)</f>
        <v>0</v>
      </c>
      <c r="AE703" s="13">
        <f>IF(OR(ISERROR(FIND(検索!G$7,F703)),検索!G$7=""),0,1)</f>
        <v>0</v>
      </c>
      <c r="AF703" s="15">
        <f>IF(OR(検索!J$7="00000",AA703&amp;AB703&amp;AC703&amp;AD703&amp;AE703&lt;&gt;検索!J$7),0,1)</f>
        <v>0</v>
      </c>
      <c r="AG703" s="16">
        <f t="shared" si="60"/>
        <v>0</v>
      </c>
      <c r="AH703" s="13">
        <f>IF(検索!K$3=0,R703,S703)</f>
        <v>0</v>
      </c>
      <c r="AI703" s="13">
        <f>IF(検索!K$5=0,Y703,Z703)</f>
        <v>0</v>
      </c>
      <c r="AJ703" s="13">
        <f>IF(検索!K$7=0,AF703,AG703)</f>
        <v>0</v>
      </c>
      <c r="AK703" s="20">
        <f>IF(IF(検索!J$5="00000",AH703,IF(検索!K$4=0,AH703+AI703,AH703*AI703)*IF(AND(検索!K$6=1,検索!J$7&lt;&gt;"00000"),AJ703,1)+IF(AND(検索!K$6=0,検索!J$7&lt;&gt;"00000"),AJ703,0))&gt;0,MAX($AK$2:AK702)+1,0)</f>
        <v>0</v>
      </c>
    </row>
    <row r="704" spans="1:37" ht="12.6" customHeight="1" x14ac:dyDescent="0.15">
      <c r="A704" s="9">
        <v>7233</v>
      </c>
      <c r="B704" s="2" t="s">
        <v>1923</v>
      </c>
      <c r="C704" s="2" t="s">
        <v>1924</v>
      </c>
      <c r="D704" s="2" t="s">
        <v>669</v>
      </c>
      <c r="E704" s="10" t="s">
        <v>78</v>
      </c>
      <c r="F704" s="11" t="s">
        <v>1925</v>
      </c>
      <c r="G704" s="2">
        <v>703</v>
      </c>
      <c r="H704" s="153">
        <f t="shared" si="56"/>
        <v>100000</v>
      </c>
      <c r="J704" s="158">
        <f>IFERROR(INDEX(単価!D$3:G$16,MATCH(D704,単価!B$3:B$16,0),1+((I704&gt;29)+(I704&gt;59)+(I704&gt;89))*INDEX(単価!A:A,MATCH(D704,単価!B:B,0))),0)</f>
        <v>100000</v>
      </c>
      <c r="K704" s="153" t="str">
        <f>IFERROR(INDEX(単価!C:C,MATCH(D704,単価!B:B,0))&amp;IF(INDEX(単価!A:A,MATCH(D704,単価!B:B,0))=1,"（"&amp;INDEX(単価!D$2:G$2,1,1+(I704&gt;29)+(I704&gt;59)+(I704&gt;89))&amp;"）",""),D704)</f>
        <v>就労継続支援（Ｂ型）</v>
      </c>
      <c r="L704" s="2">
        <f t="shared" ca="1" si="57"/>
        <v>7136</v>
      </c>
      <c r="M704" s="14">
        <f>IF(OR(ISERROR(FIND(DBCS(検索!C$3),DBCS(B704))),検索!C$3=""),0,1)</f>
        <v>0</v>
      </c>
      <c r="N704" s="15">
        <f>IF(OR(ISERROR(FIND(DBCS(検索!D$3),DBCS(C704))),検索!D$3=""),0,1)</f>
        <v>0</v>
      </c>
      <c r="O704" s="15">
        <f>IF(OR(ISERROR(FIND(検索!E$3,D704)),検索!E$3=""),0,1)</f>
        <v>0</v>
      </c>
      <c r="P704" s="13">
        <f>IF(OR(ISERROR(FIND(検索!F$3,E704)),検索!F$3=""),0,1)</f>
        <v>0</v>
      </c>
      <c r="Q704" s="13">
        <f>IF(OR(ISERROR(FIND(検索!G$3,F704)),検索!G$3=""),0,1)</f>
        <v>0</v>
      </c>
      <c r="R704" s="13">
        <f>IF(OR(検索!J$3="00000",M704&amp;N704&amp;O704&amp;P704&amp;Q704&lt;&gt;検索!J$3),0,1)</f>
        <v>0</v>
      </c>
      <c r="S704" s="13">
        <f t="shared" si="58"/>
        <v>0</v>
      </c>
      <c r="T704" s="14">
        <f>IF(OR(ISERROR(FIND(DBCS(検索!C$5),DBCS(B704))),検索!C$5=""),0,1)</f>
        <v>0</v>
      </c>
      <c r="U704" s="15">
        <f>IF(OR(ISERROR(FIND(DBCS(検索!D$5),DBCS(C704))),検索!D$5=""),0,1)</f>
        <v>0</v>
      </c>
      <c r="V704" s="15">
        <f>IF(OR(ISERROR(FIND(検索!E$5,D704)),検索!E$5=""),0,1)</f>
        <v>0</v>
      </c>
      <c r="W704" s="15">
        <f>IF(OR(ISERROR(FIND(検索!F$5,E704)),検索!F$5=""),0,1)</f>
        <v>0</v>
      </c>
      <c r="X704" s="15">
        <f>IF(OR(ISERROR(FIND(検索!G$5,F704)),検索!G$5=""),0,1)</f>
        <v>0</v>
      </c>
      <c r="Y704" s="13">
        <f>IF(OR(検索!J$5="00000",T704&amp;U704&amp;V704&amp;W704&amp;X704&lt;&gt;検索!J$5),0,1)</f>
        <v>0</v>
      </c>
      <c r="Z704" s="16">
        <f t="shared" si="59"/>
        <v>0</v>
      </c>
      <c r="AA704" s="13">
        <f>IF(OR(ISERROR(FIND(DBCS(検索!C$7),DBCS(B704))),検索!C$7=""),0,1)</f>
        <v>0</v>
      </c>
      <c r="AB704" s="13">
        <f>IF(OR(ISERROR(FIND(DBCS(検索!D$7),DBCS(C704))),検索!D$7=""),0,1)</f>
        <v>0</v>
      </c>
      <c r="AC704" s="13">
        <f>IF(OR(ISERROR(FIND(検索!E$7,D704)),検索!E$7=""),0,1)</f>
        <v>0</v>
      </c>
      <c r="AD704" s="13">
        <f>IF(OR(ISERROR(FIND(検索!F$7,E704)),検索!F$7=""),0,1)</f>
        <v>0</v>
      </c>
      <c r="AE704" s="13">
        <f>IF(OR(ISERROR(FIND(検索!G$7,F704)),検索!G$7=""),0,1)</f>
        <v>0</v>
      </c>
      <c r="AF704" s="15">
        <f>IF(OR(検索!J$7="00000",AA704&amp;AB704&amp;AC704&amp;AD704&amp;AE704&lt;&gt;検索!J$7),0,1)</f>
        <v>0</v>
      </c>
      <c r="AG704" s="16">
        <f t="shared" si="60"/>
        <v>0</v>
      </c>
      <c r="AH704" s="13">
        <f>IF(検索!K$3=0,R704,S704)</f>
        <v>0</v>
      </c>
      <c r="AI704" s="13">
        <f>IF(検索!K$5=0,Y704,Z704)</f>
        <v>0</v>
      </c>
      <c r="AJ704" s="13">
        <f>IF(検索!K$7=0,AF704,AG704)</f>
        <v>0</v>
      </c>
      <c r="AK704" s="20">
        <f>IF(IF(検索!J$5="00000",AH704,IF(検索!K$4=0,AH704+AI704,AH704*AI704)*IF(AND(検索!K$6=1,検索!J$7&lt;&gt;"00000"),AJ704,1)+IF(AND(検索!K$6=0,検索!J$7&lt;&gt;"00000"),AJ704,0))&gt;0,MAX($AK$2:AK703)+1,0)</f>
        <v>0</v>
      </c>
    </row>
    <row r="705" spans="1:37" ht="12.6" customHeight="1" x14ac:dyDescent="0.15">
      <c r="A705" s="9">
        <v>7240</v>
      </c>
      <c r="B705" s="2" t="s">
        <v>1180</v>
      </c>
      <c r="C705" s="2" t="s">
        <v>1926</v>
      </c>
      <c r="D705" s="2" t="s">
        <v>669</v>
      </c>
      <c r="E705" s="10" t="s">
        <v>149</v>
      </c>
      <c r="F705" s="11" t="s">
        <v>1927</v>
      </c>
      <c r="G705" s="2">
        <v>704</v>
      </c>
      <c r="H705" s="153">
        <f t="shared" si="56"/>
        <v>150000</v>
      </c>
      <c r="J705" s="158">
        <f>IFERROR(INDEX(単価!D$3:G$16,MATCH(D705,単価!B$3:B$16,0),1+((I705&gt;29)+(I705&gt;59)+(I705&gt;89))*INDEX(単価!A:A,MATCH(D705,単価!B:B,0))),0)</f>
        <v>100000</v>
      </c>
      <c r="K705" s="153" t="str">
        <f>IFERROR(INDEX(単価!C:C,MATCH(D705,単価!B:B,0))&amp;IF(INDEX(単価!A:A,MATCH(D705,単価!B:B,0))=1,"（"&amp;INDEX(単価!D$2:G$2,1,1+(I705&gt;29)+(I705&gt;59)+(I705&gt;89))&amp;"）",""),D705)</f>
        <v>就労継続支援（Ｂ型）</v>
      </c>
      <c r="L705" s="2">
        <f t="shared" ca="1" si="57"/>
        <v>7143</v>
      </c>
      <c r="M705" s="14">
        <f>IF(OR(ISERROR(FIND(DBCS(検索!C$3),DBCS(B705))),検索!C$3=""),0,1)</f>
        <v>0</v>
      </c>
      <c r="N705" s="15">
        <f>IF(OR(ISERROR(FIND(DBCS(検索!D$3),DBCS(C705))),検索!D$3=""),0,1)</f>
        <v>0</v>
      </c>
      <c r="O705" s="15">
        <f>IF(OR(ISERROR(FIND(検索!E$3,D705)),検索!E$3=""),0,1)</f>
        <v>0</v>
      </c>
      <c r="P705" s="13">
        <f>IF(OR(ISERROR(FIND(検索!F$3,E705)),検索!F$3=""),0,1)</f>
        <v>0</v>
      </c>
      <c r="Q705" s="13">
        <f>IF(OR(ISERROR(FIND(検索!G$3,F705)),検索!G$3=""),0,1)</f>
        <v>0</v>
      </c>
      <c r="R705" s="13">
        <f>IF(OR(検索!J$3="00000",M705&amp;N705&amp;O705&amp;P705&amp;Q705&lt;&gt;検索!J$3),0,1)</f>
        <v>0</v>
      </c>
      <c r="S705" s="13">
        <f t="shared" si="58"/>
        <v>0</v>
      </c>
      <c r="T705" s="14">
        <f>IF(OR(ISERROR(FIND(DBCS(検索!C$5),DBCS(B705))),検索!C$5=""),0,1)</f>
        <v>0</v>
      </c>
      <c r="U705" s="15">
        <f>IF(OR(ISERROR(FIND(DBCS(検索!D$5),DBCS(C705))),検索!D$5=""),0,1)</f>
        <v>0</v>
      </c>
      <c r="V705" s="15">
        <f>IF(OR(ISERROR(FIND(検索!E$5,D705)),検索!E$5=""),0,1)</f>
        <v>0</v>
      </c>
      <c r="W705" s="15">
        <f>IF(OR(ISERROR(FIND(検索!F$5,E705)),検索!F$5=""),0,1)</f>
        <v>0</v>
      </c>
      <c r="X705" s="15">
        <f>IF(OR(ISERROR(FIND(検索!G$5,F705)),検索!G$5=""),0,1)</f>
        <v>0</v>
      </c>
      <c r="Y705" s="13">
        <f>IF(OR(検索!J$5="00000",T705&amp;U705&amp;V705&amp;W705&amp;X705&lt;&gt;検索!J$5),0,1)</f>
        <v>0</v>
      </c>
      <c r="Z705" s="16">
        <f t="shared" si="59"/>
        <v>0</v>
      </c>
      <c r="AA705" s="13">
        <f>IF(OR(ISERROR(FIND(DBCS(検索!C$7),DBCS(B705))),検索!C$7=""),0,1)</f>
        <v>0</v>
      </c>
      <c r="AB705" s="13">
        <f>IF(OR(ISERROR(FIND(DBCS(検索!D$7),DBCS(C705))),検索!D$7=""),0,1)</f>
        <v>0</v>
      </c>
      <c r="AC705" s="13">
        <f>IF(OR(ISERROR(FIND(検索!E$7,D705)),検索!E$7=""),0,1)</f>
        <v>0</v>
      </c>
      <c r="AD705" s="13">
        <f>IF(OR(ISERROR(FIND(検索!F$7,E705)),検索!F$7=""),0,1)</f>
        <v>0</v>
      </c>
      <c r="AE705" s="13">
        <f>IF(OR(ISERROR(FIND(検索!G$7,F705)),検索!G$7=""),0,1)</f>
        <v>0</v>
      </c>
      <c r="AF705" s="15">
        <f>IF(OR(検索!J$7="00000",AA705&amp;AB705&amp;AC705&amp;AD705&amp;AE705&lt;&gt;検索!J$7),0,1)</f>
        <v>0</v>
      </c>
      <c r="AG705" s="16">
        <f t="shared" si="60"/>
        <v>0</v>
      </c>
      <c r="AH705" s="13">
        <f>IF(検索!K$3=0,R705,S705)</f>
        <v>0</v>
      </c>
      <c r="AI705" s="13">
        <f>IF(検索!K$5=0,Y705,Z705)</f>
        <v>0</v>
      </c>
      <c r="AJ705" s="13">
        <f>IF(検索!K$7=0,AF705,AG705)</f>
        <v>0</v>
      </c>
      <c r="AK705" s="20">
        <f>IF(IF(検索!J$5="00000",AH705,IF(検索!K$4=0,AH705+AI705,AH705*AI705)*IF(AND(検索!K$6=1,検索!J$7&lt;&gt;"00000"),AJ705,1)+IF(AND(検索!K$6=0,検索!J$7&lt;&gt;"00000"),AJ705,0))&gt;0,MAX($AK$2:AK704)+1,0)</f>
        <v>0</v>
      </c>
    </row>
    <row r="706" spans="1:37" ht="12.6" customHeight="1" x14ac:dyDescent="0.15">
      <c r="A706" s="9">
        <v>7250</v>
      </c>
      <c r="B706" s="2" t="s">
        <v>1928</v>
      </c>
      <c r="C706" s="2" t="s">
        <v>1929</v>
      </c>
      <c r="D706" s="2" t="s">
        <v>669</v>
      </c>
      <c r="E706" s="10" t="s">
        <v>45</v>
      </c>
      <c r="F706" s="11" t="s">
        <v>1930</v>
      </c>
      <c r="G706" s="2">
        <v>705</v>
      </c>
      <c r="H706" s="153">
        <f t="shared" ref="H706:H769" si="61">SUMIF(B$2:B$1177,B706,J$2:J$1177)</f>
        <v>100000</v>
      </c>
      <c r="J706" s="158">
        <f>IFERROR(INDEX(単価!D$3:G$16,MATCH(D706,単価!B$3:B$16,0),1+((I706&gt;29)+(I706&gt;59)+(I706&gt;89))*INDEX(単価!A:A,MATCH(D706,単価!B:B,0))),0)</f>
        <v>100000</v>
      </c>
      <c r="K706" s="153" t="str">
        <f>IFERROR(INDEX(単価!C:C,MATCH(D706,単価!B:B,0))&amp;IF(INDEX(単価!A:A,MATCH(D706,単価!B:B,0))=1,"（"&amp;INDEX(単価!D$2:G$2,1,1+(I706&gt;29)+(I706&gt;59)+(I706&gt;89))&amp;"）",""),D706)</f>
        <v>就労継続支援（Ｂ型）</v>
      </c>
      <c r="L706" s="2">
        <f t="shared" ca="1" si="57"/>
        <v>7155</v>
      </c>
      <c r="M706" s="14">
        <f>IF(OR(ISERROR(FIND(DBCS(検索!C$3),DBCS(B706))),検索!C$3=""),0,1)</f>
        <v>0</v>
      </c>
      <c r="N706" s="15">
        <f>IF(OR(ISERROR(FIND(DBCS(検索!D$3),DBCS(C706))),検索!D$3=""),0,1)</f>
        <v>0</v>
      </c>
      <c r="O706" s="15">
        <f>IF(OR(ISERROR(FIND(検索!E$3,D706)),検索!E$3=""),0,1)</f>
        <v>0</v>
      </c>
      <c r="P706" s="13">
        <f>IF(OR(ISERROR(FIND(検索!F$3,E706)),検索!F$3=""),0,1)</f>
        <v>0</v>
      </c>
      <c r="Q706" s="13">
        <f>IF(OR(ISERROR(FIND(検索!G$3,F706)),検索!G$3=""),0,1)</f>
        <v>0</v>
      </c>
      <c r="R706" s="13">
        <f>IF(OR(検索!J$3="00000",M706&amp;N706&amp;O706&amp;P706&amp;Q706&lt;&gt;検索!J$3),0,1)</f>
        <v>0</v>
      </c>
      <c r="S706" s="13">
        <f t="shared" si="58"/>
        <v>0</v>
      </c>
      <c r="T706" s="14">
        <f>IF(OR(ISERROR(FIND(DBCS(検索!C$5),DBCS(B706))),検索!C$5=""),0,1)</f>
        <v>0</v>
      </c>
      <c r="U706" s="15">
        <f>IF(OR(ISERROR(FIND(DBCS(検索!D$5),DBCS(C706))),検索!D$5=""),0,1)</f>
        <v>0</v>
      </c>
      <c r="V706" s="15">
        <f>IF(OR(ISERROR(FIND(検索!E$5,D706)),検索!E$5=""),0,1)</f>
        <v>0</v>
      </c>
      <c r="W706" s="15">
        <f>IF(OR(ISERROR(FIND(検索!F$5,E706)),検索!F$5=""),0,1)</f>
        <v>0</v>
      </c>
      <c r="X706" s="15">
        <f>IF(OR(ISERROR(FIND(検索!G$5,F706)),検索!G$5=""),0,1)</f>
        <v>0</v>
      </c>
      <c r="Y706" s="13">
        <f>IF(OR(検索!J$5="00000",T706&amp;U706&amp;V706&amp;W706&amp;X706&lt;&gt;検索!J$5),0,1)</f>
        <v>0</v>
      </c>
      <c r="Z706" s="16">
        <f t="shared" si="59"/>
        <v>0</v>
      </c>
      <c r="AA706" s="13">
        <f>IF(OR(ISERROR(FIND(DBCS(検索!C$7),DBCS(B706))),検索!C$7=""),0,1)</f>
        <v>0</v>
      </c>
      <c r="AB706" s="13">
        <f>IF(OR(ISERROR(FIND(DBCS(検索!D$7),DBCS(C706))),検索!D$7=""),0,1)</f>
        <v>0</v>
      </c>
      <c r="AC706" s="13">
        <f>IF(OR(ISERROR(FIND(検索!E$7,D706)),検索!E$7=""),0,1)</f>
        <v>0</v>
      </c>
      <c r="AD706" s="13">
        <f>IF(OR(ISERROR(FIND(検索!F$7,E706)),検索!F$7=""),0,1)</f>
        <v>0</v>
      </c>
      <c r="AE706" s="13">
        <f>IF(OR(ISERROR(FIND(検索!G$7,F706)),検索!G$7=""),0,1)</f>
        <v>0</v>
      </c>
      <c r="AF706" s="15">
        <f>IF(OR(検索!J$7="00000",AA706&amp;AB706&amp;AC706&amp;AD706&amp;AE706&lt;&gt;検索!J$7),0,1)</f>
        <v>0</v>
      </c>
      <c r="AG706" s="16">
        <f t="shared" si="60"/>
        <v>0</v>
      </c>
      <c r="AH706" s="13">
        <f>IF(検索!K$3=0,R706,S706)</f>
        <v>0</v>
      </c>
      <c r="AI706" s="13">
        <f>IF(検索!K$5=0,Y706,Z706)</f>
        <v>0</v>
      </c>
      <c r="AJ706" s="13">
        <f>IF(検索!K$7=0,AF706,AG706)</f>
        <v>0</v>
      </c>
      <c r="AK706" s="20">
        <f>IF(IF(検索!J$5="00000",AH706,IF(検索!K$4=0,AH706+AI706,AH706*AI706)*IF(AND(検索!K$6=1,検索!J$7&lt;&gt;"00000"),AJ706,1)+IF(AND(検索!K$6=0,検索!J$7&lt;&gt;"00000"),AJ706,0))&gt;0,MAX($AK$2:AK705)+1,0)</f>
        <v>0</v>
      </c>
    </row>
    <row r="707" spans="1:37" ht="12.6" customHeight="1" x14ac:dyDescent="0.15">
      <c r="A707" s="9">
        <v>7261</v>
      </c>
      <c r="B707" s="2" t="s">
        <v>1931</v>
      </c>
      <c r="C707" s="2" t="s">
        <v>1932</v>
      </c>
      <c r="D707" s="2" t="s">
        <v>669</v>
      </c>
      <c r="E707" s="10" t="s">
        <v>131</v>
      </c>
      <c r="F707" s="11" t="s">
        <v>1933</v>
      </c>
      <c r="G707" s="2">
        <v>706</v>
      </c>
      <c r="H707" s="153">
        <f t="shared" si="61"/>
        <v>100000</v>
      </c>
      <c r="J707" s="158">
        <f>IFERROR(INDEX(単価!D$3:G$16,MATCH(D707,単価!B$3:B$16,0),1+((I707&gt;29)+(I707&gt;59)+(I707&gt;89))*INDEX(単価!A:A,MATCH(D707,単価!B:B,0))),0)</f>
        <v>100000</v>
      </c>
      <c r="K707" s="153" t="str">
        <f>IFERROR(INDEX(単価!C:C,MATCH(D707,単価!B:B,0))&amp;IF(INDEX(単価!A:A,MATCH(D707,単価!B:B,0))=1,"（"&amp;INDEX(単価!D$2:G$2,1,1+(I707&gt;29)+(I707&gt;59)+(I707&gt;89))&amp;"）",""),D707)</f>
        <v>就労継続支援（Ｂ型）</v>
      </c>
      <c r="L707" s="2">
        <f t="shared" ref="L707:L770" ca="1" si="62">(G707+10)*10+INT(RAND()*10)</f>
        <v>7161</v>
      </c>
      <c r="M707" s="14">
        <f>IF(OR(ISERROR(FIND(DBCS(検索!C$3),DBCS(B707))),検索!C$3=""),0,1)</f>
        <v>0</v>
      </c>
      <c r="N707" s="15">
        <f>IF(OR(ISERROR(FIND(DBCS(検索!D$3),DBCS(C707))),検索!D$3=""),0,1)</f>
        <v>0</v>
      </c>
      <c r="O707" s="15">
        <f>IF(OR(ISERROR(FIND(検索!E$3,D707)),検索!E$3=""),0,1)</f>
        <v>0</v>
      </c>
      <c r="P707" s="13">
        <f>IF(OR(ISERROR(FIND(検索!F$3,E707)),検索!F$3=""),0,1)</f>
        <v>0</v>
      </c>
      <c r="Q707" s="13">
        <f>IF(OR(ISERROR(FIND(検索!G$3,F707)),検索!G$3=""),0,1)</f>
        <v>0</v>
      </c>
      <c r="R707" s="13">
        <f>IF(OR(検索!J$3="00000",M707&amp;N707&amp;O707&amp;P707&amp;Q707&lt;&gt;検索!J$3),0,1)</f>
        <v>0</v>
      </c>
      <c r="S707" s="13">
        <f t="shared" si="58"/>
        <v>0</v>
      </c>
      <c r="T707" s="14">
        <f>IF(OR(ISERROR(FIND(DBCS(検索!C$5),DBCS(B707))),検索!C$5=""),0,1)</f>
        <v>0</v>
      </c>
      <c r="U707" s="15">
        <f>IF(OR(ISERROR(FIND(DBCS(検索!D$5),DBCS(C707))),検索!D$5=""),0,1)</f>
        <v>0</v>
      </c>
      <c r="V707" s="15">
        <f>IF(OR(ISERROR(FIND(検索!E$5,D707)),検索!E$5=""),0,1)</f>
        <v>0</v>
      </c>
      <c r="W707" s="15">
        <f>IF(OR(ISERROR(FIND(検索!F$5,E707)),検索!F$5=""),0,1)</f>
        <v>0</v>
      </c>
      <c r="X707" s="15">
        <f>IF(OR(ISERROR(FIND(検索!G$5,F707)),検索!G$5=""),0,1)</f>
        <v>0</v>
      </c>
      <c r="Y707" s="13">
        <f>IF(OR(検索!J$5="00000",T707&amp;U707&amp;V707&amp;W707&amp;X707&lt;&gt;検索!J$5),0,1)</f>
        <v>0</v>
      </c>
      <c r="Z707" s="16">
        <f t="shared" si="59"/>
        <v>0</v>
      </c>
      <c r="AA707" s="13">
        <f>IF(OR(ISERROR(FIND(DBCS(検索!C$7),DBCS(B707))),検索!C$7=""),0,1)</f>
        <v>0</v>
      </c>
      <c r="AB707" s="13">
        <f>IF(OR(ISERROR(FIND(DBCS(検索!D$7),DBCS(C707))),検索!D$7=""),0,1)</f>
        <v>0</v>
      </c>
      <c r="AC707" s="13">
        <f>IF(OR(ISERROR(FIND(検索!E$7,D707)),検索!E$7=""),0,1)</f>
        <v>0</v>
      </c>
      <c r="AD707" s="13">
        <f>IF(OR(ISERROR(FIND(検索!F$7,E707)),検索!F$7=""),0,1)</f>
        <v>0</v>
      </c>
      <c r="AE707" s="13">
        <f>IF(OR(ISERROR(FIND(検索!G$7,F707)),検索!G$7=""),0,1)</f>
        <v>0</v>
      </c>
      <c r="AF707" s="15">
        <f>IF(OR(検索!J$7="00000",AA707&amp;AB707&amp;AC707&amp;AD707&amp;AE707&lt;&gt;検索!J$7),0,1)</f>
        <v>0</v>
      </c>
      <c r="AG707" s="16">
        <f t="shared" si="60"/>
        <v>0</v>
      </c>
      <c r="AH707" s="13">
        <f>IF(検索!K$3=0,R707,S707)</f>
        <v>0</v>
      </c>
      <c r="AI707" s="13">
        <f>IF(検索!K$5=0,Y707,Z707)</f>
        <v>0</v>
      </c>
      <c r="AJ707" s="13">
        <f>IF(検索!K$7=0,AF707,AG707)</f>
        <v>0</v>
      </c>
      <c r="AK707" s="20">
        <f>IF(IF(検索!J$5="00000",AH707,IF(検索!K$4=0,AH707+AI707,AH707*AI707)*IF(AND(検索!K$6=1,検索!J$7&lt;&gt;"00000"),AJ707,1)+IF(AND(検索!K$6=0,検索!J$7&lt;&gt;"00000"),AJ707,0))&gt;0,MAX($AK$2:AK706)+1,0)</f>
        <v>0</v>
      </c>
    </row>
    <row r="708" spans="1:37" ht="12.6" customHeight="1" x14ac:dyDescent="0.15">
      <c r="A708" s="9">
        <v>7272</v>
      </c>
      <c r="B708" s="2" t="s">
        <v>1399</v>
      </c>
      <c r="C708" s="2" t="s">
        <v>1714</v>
      </c>
      <c r="D708" s="2" t="s">
        <v>669</v>
      </c>
      <c r="E708" s="10" t="s">
        <v>47</v>
      </c>
      <c r="F708" s="11" t="s">
        <v>1617</v>
      </c>
      <c r="G708" s="2">
        <v>707</v>
      </c>
      <c r="H708" s="153">
        <f t="shared" si="61"/>
        <v>1350000</v>
      </c>
      <c r="J708" s="158">
        <f>IFERROR(INDEX(単価!D$3:G$16,MATCH(D708,単価!B$3:B$16,0),1+((I708&gt;29)+(I708&gt;59)+(I708&gt;89))*INDEX(単価!A:A,MATCH(D708,単価!B:B,0))),0)</f>
        <v>100000</v>
      </c>
      <c r="K708" s="153" t="str">
        <f>IFERROR(INDEX(単価!C:C,MATCH(D708,単価!B:B,0))&amp;IF(INDEX(単価!A:A,MATCH(D708,単価!B:B,0))=1,"（"&amp;INDEX(単価!D$2:G$2,1,1+(I708&gt;29)+(I708&gt;59)+(I708&gt;89))&amp;"）",""),D708)</f>
        <v>就労継続支援（Ｂ型）</v>
      </c>
      <c r="L708" s="2">
        <f t="shared" ca="1" si="62"/>
        <v>7179</v>
      </c>
      <c r="M708" s="14">
        <f>IF(OR(ISERROR(FIND(DBCS(検索!C$3),DBCS(B708))),検索!C$3=""),0,1)</f>
        <v>0</v>
      </c>
      <c r="N708" s="15">
        <f>IF(OR(ISERROR(FIND(DBCS(検索!D$3),DBCS(C708))),検索!D$3=""),0,1)</f>
        <v>0</v>
      </c>
      <c r="O708" s="15">
        <f>IF(OR(ISERROR(FIND(検索!E$3,D708)),検索!E$3=""),0,1)</f>
        <v>0</v>
      </c>
      <c r="P708" s="13">
        <f>IF(OR(ISERROR(FIND(検索!F$3,E708)),検索!F$3=""),0,1)</f>
        <v>0</v>
      </c>
      <c r="Q708" s="13">
        <f>IF(OR(ISERROR(FIND(検索!G$3,F708)),検索!G$3=""),0,1)</f>
        <v>0</v>
      </c>
      <c r="R708" s="13">
        <f>IF(OR(検索!J$3="00000",M708&amp;N708&amp;O708&amp;P708&amp;Q708&lt;&gt;検索!J$3),0,1)</f>
        <v>0</v>
      </c>
      <c r="S708" s="13">
        <f t="shared" si="58"/>
        <v>0</v>
      </c>
      <c r="T708" s="14">
        <f>IF(OR(ISERROR(FIND(DBCS(検索!C$5),DBCS(B708))),検索!C$5=""),0,1)</f>
        <v>0</v>
      </c>
      <c r="U708" s="15">
        <f>IF(OR(ISERROR(FIND(DBCS(検索!D$5),DBCS(C708))),検索!D$5=""),0,1)</f>
        <v>0</v>
      </c>
      <c r="V708" s="15">
        <f>IF(OR(ISERROR(FIND(検索!E$5,D708)),検索!E$5=""),0,1)</f>
        <v>0</v>
      </c>
      <c r="W708" s="15">
        <f>IF(OR(ISERROR(FIND(検索!F$5,E708)),検索!F$5=""),0,1)</f>
        <v>0</v>
      </c>
      <c r="X708" s="15">
        <f>IF(OR(ISERROR(FIND(検索!G$5,F708)),検索!G$5=""),0,1)</f>
        <v>0</v>
      </c>
      <c r="Y708" s="13">
        <f>IF(OR(検索!J$5="00000",T708&amp;U708&amp;V708&amp;W708&amp;X708&lt;&gt;検索!J$5),0,1)</f>
        <v>0</v>
      </c>
      <c r="Z708" s="16">
        <f t="shared" si="59"/>
        <v>0</v>
      </c>
      <c r="AA708" s="13">
        <f>IF(OR(ISERROR(FIND(DBCS(検索!C$7),DBCS(B708))),検索!C$7=""),0,1)</f>
        <v>0</v>
      </c>
      <c r="AB708" s="13">
        <f>IF(OR(ISERROR(FIND(DBCS(検索!D$7),DBCS(C708))),検索!D$7=""),0,1)</f>
        <v>0</v>
      </c>
      <c r="AC708" s="13">
        <f>IF(OR(ISERROR(FIND(検索!E$7,D708)),検索!E$7=""),0,1)</f>
        <v>0</v>
      </c>
      <c r="AD708" s="13">
        <f>IF(OR(ISERROR(FIND(検索!F$7,E708)),検索!F$7=""),0,1)</f>
        <v>0</v>
      </c>
      <c r="AE708" s="13">
        <f>IF(OR(ISERROR(FIND(検索!G$7,F708)),検索!G$7=""),0,1)</f>
        <v>0</v>
      </c>
      <c r="AF708" s="15">
        <f>IF(OR(検索!J$7="00000",AA708&amp;AB708&amp;AC708&amp;AD708&amp;AE708&lt;&gt;検索!J$7),0,1)</f>
        <v>0</v>
      </c>
      <c r="AG708" s="16">
        <f t="shared" si="60"/>
        <v>0</v>
      </c>
      <c r="AH708" s="13">
        <f>IF(検索!K$3=0,R708,S708)</f>
        <v>0</v>
      </c>
      <c r="AI708" s="13">
        <f>IF(検索!K$5=0,Y708,Z708)</f>
        <v>0</v>
      </c>
      <c r="AJ708" s="13">
        <f>IF(検索!K$7=0,AF708,AG708)</f>
        <v>0</v>
      </c>
      <c r="AK708" s="20">
        <f>IF(IF(検索!J$5="00000",AH708,IF(検索!K$4=0,AH708+AI708,AH708*AI708)*IF(AND(検索!K$6=1,検索!J$7&lt;&gt;"00000"),AJ708,1)+IF(AND(検索!K$6=0,検索!J$7&lt;&gt;"00000"),AJ708,0))&gt;0,MAX($AK$2:AK707)+1,0)</f>
        <v>0</v>
      </c>
    </row>
    <row r="709" spans="1:37" ht="12.6" customHeight="1" x14ac:dyDescent="0.15">
      <c r="A709" s="9">
        <v>7285</v>
      </c>
      <c r="B709" s="2" t="s">
        <v>1934</v>
      </c>
      <c r="C709" s="2" t="s">
        <v>1935</v>
      </c>
      <c r="D709" s="2" t="s">
        <v>669</v>
      </c>
      <c r="E709" s="10" t="s">
        <v>66</v>
      </c>
      <c r="F709" s="11" t="s">
        <v>1936</v>
      </c>
      <c r="G709" s="2">
        <v>708</v>
      </c>
      <c r="H709" s="153">
        <f t="shared" si="61"/>
        <v>100000</v>
      </c>
      <c r="J709" s="158">
        <f>IFERROR(INDEX(単価!D$3:G$16,MATCH(D709,単価!B$3:B$16,0),1+((I709&gt;29)+(I709&gt;59)+(I709&gt;89))*INDEX(単価!A:A,MATCH(D709,単価!B:B,0))),0)</f>
        <v>100000</v>
      </c>
      <c r="K709" s="153" t="str">
        <f>IFERROR(INDEX(単価!C:C,MATCH(D709,単価!B:B,0))&amp;IF(INDEX(単価!A:A,MATCH(D709,単価!B:B,0))=1,"（"&amp;INDEX(単価!D$2:G$2,1,1+(I709&gt;29)+(I709&gt;59)+(I709&gt;89))&amp;"）",""),D709)</f>
        <v>就労継続支援（Ｂ型）</v>
      </c>
      <c r="L709" s="2">
        <f t="shared" ca="1" si="62"/>
        <v>7180</v>
      </c>
      <c r="M709" s="14">
        <f>IF(OR(ISERROR(FIND(DBCS(検索!C$3),DBCS(B709))),検索!C$3=""),0,1)</f>
        <v>0</v>
      </c>
      <c r="N709" s="15">
        <f>IF(OR(ISERROR(FIND(DBCS(検索!D$3),DBCS(C709))),検索!D$3=""),0,1)</f>
        <v>0</v>
      </c>
      <c r="O709" s="15">
        <f>IF(OR(ISERROR(FIND(検索!E$3,D709)),検索!E$3=""),0,1)</f>
        <v>0</v>
      </c>
      <c r="P709" s="13">
        <f>IF(OR(ISERROR(FIND(検索!F$3,E709)),検索!F$3=""),0,1)</f>
        <v>0</v>
      </c>
      <c r="Q709" s="13">
        <f>IF(OR(ISERROR(FIND(検索!G$3,F709)),検索!G$3=""),0,1)</f>
        <v>0</v>
      </c>
      <c r="R709" s="13">
        <f>IF(OR(検索!J$3="00000",M709&amp;N709&amp;O709&amp;P709&amp;Q709&lt;&gt;検索!J$3),0,1)</f>
        <v>0</v>
      </c>
      <c r="S709" s="13">
        <f t="shared" si="58"/>
        <v>0</v>
      </c>
      <c r="T709" s="14">
        <f>IF(OR(ISERROR(FIND(DBCS(検索!C$5),DBCS(B709))),検索!C$5=""),0,1)</f>
        <v>0</v>
      </c>
      <c r="U709" s="15">
        <f>IF(OR(ISERROR(FIND(DBCS(検索!D$5),DBCS(C709))),検索!D$5=""),0,1)</f>
        <v>0</v>
      </c>
      <c r="V709" s="15">
        <f>IF(OR(ISERROR(FIND(検索!E$5,D709)),検索!E$5=""),0,1)</f>
        <v>0</v>
      </c>
      <c r="W709" s="15">
        <f>IF(OR(ISERROR(FIND(検索!F$5,E709)),検索!F$5=""),0,1)</f>
        <v>0</v>
      </c>
      <c r="X709" s="15">
        <f>IF(OR(ISERROR(FIND(検索!G$5,F709)),検索!G$5=""),0,1)</f>
        <v>0</v>
      </c>
      <c r="Y709" s="13">
        <f>IF(OR(検索!J$5="00000",T709&amp;U709&amp;V709&amp;W709&amp;X709&lt;&gt;検索!J$5),0,1)</f>
        <v>0</v>
      </c>
      <c r="Z709" s="16">
        <f t="shared" si="59"/>
        <v>0</v>
      </c>
      <c r="AA709" s="13">
        <f>IF(OR(ISERROR(FIND(DBCS(検索!C$7),DBCS(B709))),検索!C$7=""),0,1)</f>
        <v>0</v>
      </c>
      <c r="AB709" s="13">
        <f>IF(OR(ISERROR(FIND(DBCS(検索!D$7),DBCS(C709))),検索!D$7=""),0,1)</f>
        <v>0</v>
      </c>
      <c r="AC709" s="13">
        <f>IF(OR(ISERROR(FIND(検索!E$7,D709)),検索!E$7=""),0,1)</f>
        <v>0</v>
      </c>
      <c r="AD709" s="13">
        <f>IF(OR(ISERROR(FIND(検索!F$7,E709)),検索!F$7=""),0,1)</f>
        <v>0</v>
      </c>
      <c r="AE709" s="13">
        <f>IF(OR(ISERROR(FIND(検索!G$7,F709)),検索!G$7=""),0,1)</f>
        <v>0</v>
      </c>
      <c r="AF709" s="15">
        <f>IF(OR(検索!J$7="00000",AA709&amp;AB709&amp;AC709&amp;AD709&amp;AE709&lt;&gt;検索!J$7),0,1)</f>
        <v>0</v>
      </c>
      <c r="AG709" s="16">
        <f t="shared" si="60"/>
        <v>0</v>
      </c>
      <c r="AH709" s="13">
        <f>IF(検索!K$3=0,R709,S709)</f>
        <v>0</v>
      </c>
      <c r="AI709" s="13">
        <f>IF(検索!K$5=0,Y709,Z709)</f>
        <v>0</v>
      </c>
      <c r="AJ709" s="13">
        <f>IF(検索!K$7=0,AF709,AG709)</f>
        <v>0</v>
      </c>
      <c r="AK709" s="20">
        <f>IF(IF(検索!J$5="00000",AH709,IF(検索!K$4=0,AH709+AI709,AH709*AI709)*IF(AND(検索!K$6=1,検索!J$7&lt;&gt;"00000"),AJ709,1)+IF(AND(検索!K$6=0,検索!J$7&lt;&gt;"00000"),AJ709,0))&gt;0,MAX($AK$2:AK708)+1,0)</f>
        <v>0</v>
      </c>
    </row>
    <row r="710" spans="1:37" ht="12.6" customHeight="1" x14ac:dyDescent="0.15">
      <c r="A710" s="9">
        <v>7292</v>
      </c>
      <c r="B710" s="2" t="s">
        <v>1608</v>
      </c>
      <c r="C710" s="2" t="s">
        <v>1715</v>
      </c>
      <c r="D710" s="2" t="s">
        <v>669</v>
      </c>
      <c r="E710" s="10" t="s">
        <v>131</v>
      </c>
      <c r="F710" s="11" t="s">
        <v>1610</v>
      </c>
      <c r="G710" s="2">
        <v>709</v>
      </c>
      <c r="H710" s="153">
        <f t="shared" si="61"/>
        <v>350000</v>
      </c>
      <c r="J710" s="158">
        <f>IFERROR(INDEX(単価!D$3:G$16,MATCH(D710,単価!B$3:B$16,0),1+((I710&gt;29)+(I710&gt;59)+(I710&gt;89))*INDEX(単価!A:A,MATCH(D710,単価!B:B,0))),0)</f>
        <v>100000</v>
      </c>
      <c r="K710" s="153" t="str">
        <f>IFERROR(INDEX(単価!C:C,MATCH(D710,単価!B:B,0))&amp;IF(INDEX(単価!A:A,MATCH(D710,単価!B:B,0))=1,"（"&amp;INDEX(単価!D$2:G$2,1,1+(I710&gt;29)+(I710&gt;59)+(I710&gt;89))&amp;"）",""),D710)</f>
        <v>就労継続支援（Ｂ型）</v>
      </c>
      <c r="L710" s="2">
        <f t="shared" ca="1" si="62"/>
        <v>7196</v>
      </c>
      <c r="M710" s="14">
        <f>IF(OR(ISERROR(FIND(DBCS(検索!C$3),DBCS(B710))),検索!C$3=""),0,1)</f>
        <v>0</v>
      </c>
      <c r="N710" s="15">
        <f>IF(OR(ISERROR(FIND(DBCS(検索!D$3),DBCS(C710))),検索!D$3=""),0,1)</f>
        <v>0</v>
      </c>
      <c r="O710" s="15">
        <f>IF(OR(ISERROR(FIND(検索!E$3,D710)),検索!E$3=""),0,1)</f>
        <v>0</v>
      </c>
      <c r="P710" s="13">
        <f>IF(OR(ISERROR(FIND(検索!F$3,E710)),検索!F$3=""),0,1)</f>
        <v>0</v>
      </c>
      <c r="Q710" s="13">
        <f>IF(OR(ISERROR(FIND(検索!G$3,F710)),検索!G$3=""),0,1)</f>
        <v>0</v>
      </c>
      <c r="R710" s="13">
        <f>IF(OR(検索!J$3="00000",M710&amp;N710&amp;O710&amp;P710&amp;Q710&lt;&gt;検索!J$3),0,1)</f>
        <v>0</v>
      </c>
      <c r="S710" s="13">
        <f t="shared" si="58"/>
        <v>0</v>
      </c>
      <c r="T710" s="14">
        <f>IF(OR(ISERROR(FIND(DBCS(検索!C$5),DBCS(B710))),検索!C$5=""),0,1)</f>
        <v>0</v>
      </c>
      <c r="U710" s="15">
        <f>IF(OR(ISERROR(FIND(DBCS(検索!D$5),DBCS(C710))),検索!D$5=""),0,1)</f>
        <v>0</v>
      </c>
      <c r="V710" s="15">
        <f>IF(OR(ISERROR(FIND(検索!E$5,D710)),検索!E$5=""),0,1)</f>
        <v>0</v>
      </c>
      <c r="W710" s="15">
        <f>IF(OR(ISERROR(FIND(検索!F$5,E710)),検索!F$5=""),0,1)</f>
        <v>0</v>
      </c>
      <c r="X710" s="15">
        <f>IF(OR(ISERROR(FIND(検索!G$5,F710)),検索!G$5=""),0,1)</f>
        <v>0</v>
      </c>
      <c r="Y710" s="13">
        <f>IF(OR(検索!J$5="00000",T710&amp;U710&amp;V710&amp;W710&amp;X710&lt;&gt;検索!J$5),0,1)</f>
        <v>0</v>
      </c>
      <c r="Z710" s="16">
        <f t="shared" si="59"/>
        <v>0</v>
      </c>
      <c r="AA710" s="13">
        <f>IF(OR(ISERROR(FIND(DBCS(検索!C$7),DBCS(B710))),検索!C$7=""),0,1)</f>
        <v>0</v>
      </c>
      <c r="AB710" s="13">
        <f>IF(OR(ISERROR(FIND(DBCS(検索!D$7),DBCS(C710))),検索!D$7=""),0,1)</f>
        <v>0</v>
      </c>
      <c r="AC710" s="13">
        <f>IF(OR(ISERROR(FIND(検索!E$7,D710)),検索!E$7=""),0,1)</f>
        <v>0</v>
      </c>
      <c r="AD710" s="13">
        <f>IF(OR(ISERROR(FIND(検索!F$7,E710)),検索!F$7=""),0,1)</f>
        <v>0</v>
      </c>
      <c r="AE710" s="13">
        <f>IF(OR(ISERROR(FIND(検索!G$7,F710)),検索!G$7=""),0,1)</f>
        <v>0</v>
      </c>
      <c r="AF710" s="15">
        <f>IF(OR(検索!J$7="00000",AA710&amp;AB710&amp;AC710&amp;AD710&amp;AE710&lt;&gt;検索!J$7),0,1)</f>
        <v>0</v>
      </c>
      <c r="AG710" s="16">
        <f t="shared" si="60"/>
        <v>0</v>
      </c>
      <c r="AH710" s="13">
        <f>IF(検索!K$3=0,R710,S710)</f>
        <v>0</v>
      </c>
      <c r="AI710" s="13">
        <f>IF(検索!K$5=0,Y710,Z710)</f>
        <v>0</v>
      </c>
      <c r="AJ710" s="13">
        <f>IF(検索!K$7=0,AF710,AG710)</f>
        <v>0</v>
      </c>
      <c r="AK710" s="20">
        <f>IF(IF(検索!J$5="00000",AH710,IF(検索!K$4=0,AH710+AI710,AH710*AI710)*IF(AND(検索!K$6=1,検索!J$7&lt;&gt;"00000"),AJ710,1)+IF(AND(検索!K$6=0,検索!J$7&lt;&gt;"00000"),AJ710,0))&gt;0,MAX($AK$2:AK709)+1,0)</f>
        <v>0</v>
      </c>
    </row>
    <row r="711" spans="1:37" ht="12.6" customHeight="1" x14ac:dyDescent="0.15">
      <c r="A711" s="9">
        <v>7309</v>
      </c>
      <c r="B711" s="2" t="s">
        <v>1937</v>
      </c>
      <c r="C711" s="2" t="s">
        <v>1938</v>
      </c>
      <c r="D711" s="2" t="s">
        <v>669</v>
      </c>
      <c r="E711" s="10" t="s">
        <v>113</v>
      </c>
      <c r="F711" s="11" t="s">
        <v>1939</v>
      </c>
      <c r="G711" s="2">
        <v>710</v>
      </c>
      <c r="H711" s="153">
        <f t="shared" si="61"/>
        <v>300000</v>
      </c>
      <c r="J711" s="158">
        <f>IFERROR(INDEX(単価!D$3:G$16,MATCH(D711,単価!B$3:B$16,0),1+((I711&gt;29)+(I711&gt;59)+(I711&gt;89))*INDEX(単価!A:A,MATCH(D711,単価!B:B,0))),0)</f>
        <v>100000</v>
      </c>
      <c r="K711" s="153" t="str">
        <f>IFERROR(INDEX(単価!C:C,MATCH(D711,単価!B:B,0))&amp;IF(INDEX(単価!A:A,MATCH(D711,単価!B:B,0))=1,"（"&amp;INDEX(単価!D$2:G$2,1,1+(I711&gt;29)+(I711&gt;59)+(I711&gt;89))&amp;"）",""),D711)</f>
        <v>就労継続支援（Ｂ型）</v>
      </c>
      <c r="L711" s="2">
        <f t="shared" ca="1" si="62"/>
        <v>7207</v>
      </c>
      <c r="M711" s="14">
        <f>IF(OR(ISERROR(FIND(DBCS(検索!C$3),DBCS(B711))),検索!C$3=""),0,1)</f>
        <v>0</v>
      </c>
      <c r="N711" s="15">
        <f>IF(OR(ISERROR(FIND(DBCS(検索!D$3),DBCS(C711))),検索!D$3=""),0,1)</f>
        <v>0</v>
      </c>
      <c r="O711" s="15">
        <f>IF(OR(ISERROR(FIND(検索!E$3,D711)),検索!E$3=""),0,1)</f>
        <v>0</v>
      </c>
      <c r="P711" s="13">
        <f>IF(OR(ISERROR(FIND(検索!F$3,E711)),検索!F$3=""),0,1)</f>
        <v>0</v>
      </c>
      <c r="Q711" s="13">
        <f>IF(OR(ISERROR(FIND(検索!G$3,F711)),検索!G$3=""),0,1)</f>
        <v>0</v>
      </c>
      <c r="R711" s="13">
        <f>IF(OR(検索!J$3="00000",M711&amp;N711&amp;O711&amp;P711&amp;Q711&lt;&gt;検索!J$3),0,1)</f>
        <v>0</v>
      </c>
      <c r="S711" s="13">
        <f t="shared" si="58"/>
        <v>0</v>
      </c>
      <c r="T711" s="14">
        <f>IF(OR(ISERROR(FIND(DBCS(検索!C$5),DBCS(B711))),検索!C$5=""),0,1)</f>
        <v>0</v>
      </c>
      <c r="U711" s="15">
        <f>IF(OR(ISERROR(FIND(DBCS(検索!D$5),DBCS(C711))),検索!D$5=""),0,1)</f>
        <v>0</v>
      </c>
      <c r="V711" s="15">
        <f>IF(OR(ISERROR(FIND(検索!E$5,D711)),検索!E$5=""),0,1)</f>
        <v>0</v>
      </c>
      <c r="W711" s="15">
        <f>IF(OR(ISERROR(FIND(検索!F$5,E711)),検索!F$5=""),0,1)</f>
        <v>0</v>
      </c>
      <c r="X711" s="15">
        <f>IF(OR(ISERROR(FIND(検索!G$5,F711)),検索!G$5=""),0,1)</f>
        <v>0</v>
      </c>
      <c r="Y711" s="13">
        <f>IF(OR(検索!J$5="00000",T711&amp;U711&amp;V711&amp;W711&amp;X711&lt;&gt;検索!J$5),0,1)</f>
        <v>0</v>
      </c>
      <c r="Z711" s="16">
        <f t="shared" si="59"/>
        <v>0</v>
      </c>
      <c r="AA711" s="13">
        <f>IF(OR(ISERROR(FIND(DBCS(検索!C$7),DBCS(B711))),検索!C$7=""),0,1)</f>
        <v>0</v>
      </c>
      <c r="AB711" s="13">
        <f>IF(OR(ISERROR(FIND(DBCS(検索!D$7),DBCS(C711))),検索!D$7=""),0,1)</f>
        <v>0</v>
      </c>
      <c r="AC711" s="13">
        <f>IF(OR(ISERROR(FIND(検索!E$7,D711)),検索!E$7=""),0,1)</f>
        <v>0</v>
      </c>
      <c r="AD711" s="13">
        <f>IF(OR(ISERROR(FIND(検索!F$7,E711)),検索!F$7=""),0,1)</f>
        <v>0</v>
      </c>
      <c r="AE711" s="13">
        <f>IF(OR(ISERROR(FIND(検索!G$7,F711)),検索!G$7=""),0,1)</f>
        <v>0</v>
      </c>
      <c r="AF711" s="15">
        <f>IF(OR(検索!J$7="00000",AA711&amp;AB711&amp;AC711&amp;AD711&amp;AE711&lt;&gt;検索!J$7),0,1)</f>
        <v>0</v>
      </c>
      <c r="AG711" s="16">
        <f t="shared" si="60"/>
        <v>0</v>
      </c>
      <c r="AH711" s="13">
        <f>IF(検索!K$3=0,R711,S711)</f>
        <v>0</v>
      </c>
      <c r="AI711" s="13">
        <f>IF(検索!K$5=0,Y711,Z711)</f>
        <v>0</v>
      </c>
      <c r="AJ711" s="13">
        <f>IF(検索!K$7=0,AF711,AG711)</f>
        <v>0</v>
      </c>
      <c r="AK711" s="20">
        <f>IF(IF(検索!J$5="00000",AH711,IF(検索!K$4=0,AH711+AI711,AH711*AI711)*IF(AND(検索!K$6=1,検索!J$7&lt;&gt;"00000"),AJ711,1)+IF(AND(検索!K$6=0,検索!J$7&lt;&gt;"00000"),AJ711,0))&gt;0,MAX($AK$2:AK710)+1,0)</f>
        <v>0</v>
      </c>
    </row>
    <row r="712" spans="1:37" ht="12.6" customHeight="1" x14ac:dyDescent="0.15">
      <c r="A712" s="9">
        <v>7319</v>
      </c>
      <c r="B712" s="2" t="s">
        <v>1716</v>
      </c>
      <c r="C712" s="2" t="s">
        <v>1717</v>
      </c>
      <c r="D712" s="2" t="s">
        <v>669</v>
      </c>
      <c r="E712" s="10" t="s">
        <v>66</v>
      </c>
      <c r="F712" s="11" t="s">
        <v>1718</v>
      </c>
      <c r="G712" s="2">
        <v>711</v>
      </c>
      <c r="H712" s="153">
        <f t="shared" si="61"/>
        <v>200000</v>
      </c>
      <c r="J712" s="158">
        <f>IFERROR(INDEX(単価!D$3:G$16,MATCH(D712,単価!B$3:B$16,0),1+((I712&gt;29)+(I712&gt;59)+(I712&gt;89))*INDEX(単価!A:A,MATCH(D712,単価!B:B,0))),0)</f>
        <v>100000</v>
      </c>
      <c r="K712" s="153" t="str">
        <f>IFERROR(INDEX(単価!C:C,MATCH(D712,単価!B:B,0))&amp;IF(INDEX(単価!A:A,MATCH(D712,単価!B:B,0))=1,"（"&amp;INDEX(単価!D$2:G$2,1,1+(I712&gt;29)+(I712&gt;59)+(I712&gt;89))&amp;"）",""),D712)</f>
        <v>就労継続支援（Ｂ型）</v>
      </c>
      <c r="L712" s="2">
        <f t="shared" ca="1" si="62"/>
        <v>7211</v>
      </c>
      <c r="M712" s="14">
        <f>IF(OR(ISERROR(FIND(DBCS(検索!C$3),DBCS(B712))),検索!C$3=""),0,1)</f>
        <v>0</v>
      </c>
      <c r="N712" s="15">
        <f>IF(OR(ISERROR(FIND(DBCS(検索!D$3),DBCS(C712))),検索!D$3=""),0,1)</f>
        <v>0</v>
      </c>
      <c r="O712" s="15">
        <f>IF(OR(ISERROR(FIND(検索!E$3,D712)),検索!E$3=""),0,1)</f>
        <v>0</v>
      </c>
      <c r="P712" s="13">
        <f>IF(OR(ISERROR(FIND(検索!F$3,E712)),検索!F$3=""),0,1)</f>
        <v>0</v>
      </c>
      <c r="Q712" s="13">
        <f>IF(OR(ISERROR(FIND(検索!G$3,F712)),検索!G$3=""),0,1)</f>
        <v>0</v>
      </c>
      <c r="R712" s="13">
        <f>IF(OR(検索!J$3="00000",M712&amp;N712&amp;O712&amp;P712&amp;Q712&lt;&gt;検索!J$3),0,1)</f>
        <v>0</v>
      </c>
      <c r="S712" s="13">
        <f t="shared" si="58"/>
        <v>0</v>
      </c>
      <c r="T712" s="14">
        <f>IF(OR(ISERROR(FIND(DBCS(検索!C$5),DBCS(B712))),検索!C$5=""),0,1)</f>
        <v>0</v>
      </c>
      <c r="U712" s="15">
        <f>IF(OR(ISERROR(FIND(DBCS(検索!D$5),DBCS(C712))),検索!D$5=""),0,1)</f>
        <v>0</v>
      </c>
      <c r="V712" s="15">
        <f>IF(OR(ISERROR(FIND(検索!E$5,D712)),検索!E$5=""),0,1)</f>
        <v>0</v>
      </c>
      <c r="W712" s="15">
        <f>IF(OR(ISERROR(FIND(検索!F$5,E712)),検索!F$5=""),0,1)</f>
        <v>0</v>
      </c>
      <c r="X712" s="15">
        <f>IF(OR(ISERROR(FIND(検索!G$5,F712)),検索!G$5=""),0,1)</f>
        <v>0</v>
      </c>
      <c r="Y712" s="13">
        <f>IF(OR(検索!J$5="00000",T712&amp;U712&amp;V712&amp;W712&amp;X712&lt;&gt;検索!J$5),0,1)</f>
        <v>0</v>
      </c>
      <c r="Z712" s="16">
        <f t="shared" si="59"/>
        <v>0</v>
      </c>
      <c r="AA712" s="13">
        <f>IF(OR(ISERROR(FIND(DBCS(検索!C$7),DBCS(B712))),検索!C$7=""),0,1)</f>
        <v>0</v>
      </c>
      <c r="AB712" s="13">
        <f>IF(OR(ISERROR(FIND(DBCS(検索!D$7),DBCS(C712))),検索!D$7=""),0,1)</f>
        <v>0</v>
      </c>
      <c r="AC712" s="13">
        <f>IF(OR(ISERROR(FIND(検索!E$7,D712)),検索!E$7=""),0,1)</f>
        <v>0</v>
      </c>
      <c r="AD712" s="13">
        <f>IF(OR(ISERROR(FIND(検索!F$7,E712)),検索!F$7=""),0,1)</f>
        <v>0</v>
      </c>
      <c r="AE712" s="13">
        <f>IF(OR(ISERROR(FIND(検索!G$7,F712)),検索!G$7=""),0,1)</f>
        <v>0</v>
      </c>
      <c r="AF712" s="15">
        <f>IF(OR(検索!J$7="00000",AA712&amp;AB712&amp;AC712&amp;AD712&amp;AE712&lt;&gt;検索!J$7),0,1)</f>
        <v>0</v>
      </c>
      <c r="AG712" s="16">
        <f t="shared" si="60"/>
        <v>0</v>
      </c>
      <c r="AH712" s="13">
        <f>IF(検索!K$3=0,R712,S712)</f>
        <v>0</v>
      </c>
      <c r="AI712" s="13">
        <f>IF(検索!K$5=0,Y712,Z712)</f>
        <v>0</v>
      </c>
      <c r="AJ712" s="13">
        <f>IF(検索!K$7=0,AF712,AG712)</f>
        <v>0</v>
      </c>
      <c r="AK712" s="20">
        <f>IF(IF(検索!J$5="00000",AH712,IF(検索!K$4=0,AH712+AI712,AH712*AI712)*IF(AND(検索!K$6=1,検索!J$7&lt;&gt;"00000"),AJ712,1)+IF(AND(検索!K$6=0,検索!J$7&lt;&gt;"00000"),AJ712,0))&gt;0,MAX($AK$2:AK711)+1,0)</f>
        <v>0</v>
      </c>
    </row>
    <row r="713" spans="1:37" ht="12.6" customHeight="1" x14ac:dyDescent="0.15">
      <c r="A713" s="9">
        <v>7329</v>
      </c>
      <c r="B713" s="2" t="s">
        <v>1940</v>
      </c>
      <c r="C713" s="2" t="s">
        <v>1941</v>
      </c>
      <c r="D713" s="2" t="s">
        <v>669</v>
      </c>
      <c r="E713" s="10" t="s">
        <v>86</v>
      </c>
      <c r="F713" s="11" t="s">
        <v>1942</v>
      </c>
      <c r="G713" s="2">
        <v>712</v>
      </c>
      <c r="H713" s="153">
        <f t="shared" si="61"/>
        <v>100000</v>
      </c>
      <c r="J713" s="158">
        <f>IFERROR(INDEX(単価!D$3:G$16,MATCH(D713,単価!B$3:B$16,0),1+((I713&gt;29)+(I713&gt;59)+(I713&gt;89))*INDEX(単価!A:A,MATCH(D713,単価!B:B,0))),0)</f>
        <v>100000</v>
      </c>
      <c r="K713" s="153" t="str">
        <f>IFERROR(INDEX(単価!C:C,MATCH(D713,単価!B:B,0))&amp;IF(INDEX(単価!A:A,MATCH(D713,単価!B:B,0))=1,"（"&amp;INDEX(単価!D$2:G$2,1,1+(I713&gt;29)+(I713&gt;59)+(I713&gt;89))&amp;"）",""),D713)</f>
        <v>就労継続支援（Ｂ型）</v>
      </c>
      <c r="L713" s="2">
        <f t="shared" ca="1" si="62"/>
        <v>7223</v>
      </c>
      <c r="M713" s="14">
        <f>IF(OR(ISERROR(FIND(DBCS(検索!C$3),DBCS(B713))),検索!C$3=""),0,1)</f>
        <v>0</v>
      </c>
      <c r="N713" s="15">
        <f>IF(OR(ISERROR(FIND(DBCS(検索!D$3),DBCS(C713))),検索!D$3=""),0,1)</f>
        <v>0</v>
      </c>
      <c r="O713" s="15">
        <f>IF(OR(ISERROR(FIND(検索!E$3,D713)),検索!E$3=""),0,1)</f>
        <v>0</v>
      </c>
      <c r="P713" s="13">
        <f>IF(OR(ISERROR(FIND(検索!F$3,E713)),検索!F$3=""),0,1)</f>
        <v>0</v>
      </c>
      <c r="Q713" s="13">
        <f>IF(OR(ISERROR(FIND(検索!G$3,F713)),検索!G$3=""),0,1)</f>
        <v>0</v>
      </c>
      <c r="R713" s="13">
        <f>IF(OR(検索!J$3="00000",M713&amp;N713&amp;O713&amp;P713&amp;Q713&lt;&gt;検索!J$3),0,1)</f>
        <v>0</v>
      </c>
      <c r="S713" s="13">
        <f t="shared" si="58"/>
        <v>0</v>
      </c>
      <c r="T713" s="14">
        <f>IF(OR(ISERROR(FIND(DBCS(検索!C$5),DBCS(B713))),検索!C$5=""),0,1)</f>
        <v>0</v>
      </c>
      <c r="U713" s="15">
        <f>IF(OR(ISERROR(FIND(DBCS(検索!D$5),DBCS(C713))),検索!D$5=""),0,1)</f>
        <v>0</v>
      </c>
      <c r="V713" s="15">
        <f>IF(OR(ISERROR(FIND(検索!E$5,D713)),検索!E$5=""),0,1)</f>
        <v>0</v>
      </c>
      <c r="W713" s="15">
        <f>IF(OR(ISERROR(FIND(検索!F$5,E713)),検索!F$5=""),0,1)</f>
        <v>0</v>
      </c>
      <c r="X713" s="15">
        <f>IF(OR(ISERROR(FIND(検索!G$5,F713)),検索!G$5=""),0,1)</f>
        <v>0</v>
      </c>
      <c r="Y713" s="13">
        <f>IF(OR(検索!J$5="00000",T713&amp;U713&amp;V713&amp;W713&amp;X713&lt;&gt;検索!J$5),0,1)</f>
        <v>0</v>
      </c>
      <c r="Z713" s="16">
        <f t="shared" si="59"/>
        <v>0</v>
      </c>
      <c r="AA713" s="13">
        <f>IF(OR(ISERROR(FIND(DBCS(検索!C$7),DBCS(B713))),検索!C$7=""),0,1)</f>
        <v>0</v>
      </c>
      <c r="AB713" s="13">
        <f>IF(OR(ISERROR(FIND(DBCS(検索!D$7),DBCS(C713))),検索!D$7=""),0,1)</f>
        <v>0</v>
      </c>
      <c r="AC713" s="13">
        <f>IF(OR(ISERROR(FIND(検索!E$7,D713)),検索!E$7=""),0,1)</f>
        <v>0</v>
      </c>
      <c r="AD713" s="13">
        <f>IF(OR(ISERROR(FIND(検索!F$7,E713)),検索!F$7=""),0,1)</f>
        <v>0</v>
      </c>
      <c r="AE713" s="13">
        <f>IF(OR(ISERROR(FIND(検索!G$7,F713)),検索!G$7=""),0,1)</f>
        <v>0</v>
      </c>
      <c r="AF713" s="15">
        <f>IF(OR(検索!J$7="00000",AA713&amp;AB713&amp;AC713&amp;AD713&amp;AE713&lt;&gt;検索!J$7),0,1)</f>
        <v>0</v>
      </c>
      <c r="AG713" s="16">
        <f t="shared" si="60"/>
        <v>0</v>
      </c>
      <c r="AH713" s="13">
        <f>IF(検索!K$3=0,R713,S713)</f>
        <v>0</v>
      </c>
      <c r="AI713" s="13">
        <f>IF(検索!K$5=0,Y713,Z713)</f>
        <v>0</v>
      </c>
      <c r="AJ713" s="13">
        <f>IF(検索!K$7=0,AF713,AG713)</f>
        <v>0</v>
      </c>
      <c r="AK713" s="20">
        <f>IF(IF(検索!J$5="00000",AH713,IF(検索!K$4=0,AH713+AI713,AH713*AI713)*IF(AND(検索!K$6=1,検索!J$7&lt;&gt;"00000"),AJ713,1)+IF(AND(検索!K$6=0,検索!J$7&lt;&gt;"00000"),AJ713,0))&gt;0,MAX($AK$2:AK712)+1,0)</f>
        <v>0</v>
      </c>
    </row>
    <row r="714" spans="1:37" ht="12.6" customHeight="1" x14ac:dyDescent="0.15">
      <c r="A714" s="9">
        <v>7331</v>
      </c>
      <c r="B714" s="2" t="s">
        <v>1943</v>
      </c>
      <c r="C714" s="2" t="s">
        <v>1944</v>
      </c>
      <c r="D714" s="2" t="s">
        <v>669</v>
      </c>
      <c r="E714" s="10" t="s">
        <v>130</v>
      </c>
      <c r="F714" s="11" t="s">
        <v>1945</v>
      </c>
      <c r="G714" s="2">
        <v>713</v>
      </c>
      <c r="H714" s="153">
        <f t="shared" si="61"/>
        <v>100000</v>
      </c>
      <c r="J714" s="158">
        <f>IFERROR(INDEX(単価!D$3:G$16,MATCH(D714,単価!B$3:B$16,0),1+((I714&gt;29)+(I714&gt;59)+(I714&gt;89))*INDEX(単価!A:A,MATCH(D714,単価!B:B,0))),0)</f>
        <v>100000</v>
      </c>
      <c r="K714" s="153" t="str">
        <f>IFERROR(INDEX(単価!C:C,MATCH(D714,単価!B:B,0))&amp;IF(INDEX(単価!A:A,MATCH(D714,単価!B:B,0))=1,"（"&amp;INDEX(単価!D$2:G$2,1,1+(I714&gt;29)+(I714&gt;59)+(I714&gt;89))&amp;"）",""),D714)</f>
        <v>就労継続支援（Ｂ型）</v>
      </c>
      <c r="L714" s="2">
        <f t="shared" ca="1" si="62"/>
        <v>7238</v>
      </c>
      <c r="M714" s="14">
        <f>IF(OR(ISERROR(FIND(DBCS(検索!C$3),DBCS(B714))),検索!C$3=""),0,1)</f>
        <v>0</v>
      </c>
      <c r="N714" s="15">
        <f>IF(OR(ISERROR(FIND(DBCS(検索!D$3),DBCS(C714))),検索!D$3=""),0,1)</f>
        <v>0</v>
      </c>
      <c r="O714" s="15">
        <f>IF(OR(ISERROR(FIND(検索!E$3,D714)),検索!E$3=""),0,1)</f>
        <v>0</v>
      </c>
      <c r="P714" s="13">
        <f>IF(OR(ISERROR(FIND(検索!F$3,E714)),検索!F$3=""),0,1)</f>
        <v>0</v>
      </c>
      <c r="Q714" s="13">
        <f>IF(OR(ISERROR(FIND(検索!G$3,F714)),検索!G$3=""),0,1)</f>
        <v>0</v>
      </c>
      <c r="R714" s="13">
        <f>IF(OR(検索!J$3="00000",M714&amp;N714&amp;O714&amp;P714&amp;Q714&lt;&gt;検索!J$3),0,1)</f>
        <v>0</v>
      </c>
      <c r="S714" s="13">
        <f t="shared" si="58"/>
        <v>0</v>
      </c>
      <c r="T714" s="14">
        <f>IF(OR(ISERROR(FIND(DBCS(検索!C$5),DBCS(B714))),検索!C$5=""),0,1)</f>
        <v>0</v>
      </c>
      <c r="U714" s="15">
        <f>IF(OR(ISERROR(FIND(DBCS(検索!D$5),DBCS(C714))),検索!D$5=""),0,1)</f>
        <v>0</v>
      </c>
      <c r="V714" s="15">
        <f>IF(OR(ISERROR(FIND(検索!E$5,D714)),検索!E$5=""),0,1)</f>
        <v>0</v>
      </c>
      <c r="W714" s="15">
        <f>IF(OR(ISERROR(FIND(検索!F$5,E714)),検索!F$5=""),0,1)</f>
        <v>0</v>
      </c>
      <c r="X714" s="15">
        <f>IF(OR(ISERROR(FIND(検索!G$5,F714)),検索!G$5=""),0,1)</f>
        <v>0</v>
      </c>
      <c r="Y714" s="13">
        <f>IF(OR(検索!J$5="00000",T714&amp;U714&amp;V714&amp;W714&amp;X714&lt;&gt;検索!J$5),0,1)</f>
        <v>0</v>
      </c>
      <c r="Z714" s="16">
        <f t="shared" si="59"/>
        <v>0</v>
      </c>
      <c r="AA714" s="13">
        <f>IF(OR(ISERROR(FIND(DBCS(検索!C$7),DBCS(B714))),検索!C$7=""),0,1)</f>
        <v>0</v>
      </c>
      <c r="AB714" s="13">
        <f>IF(OR(ISERROR(FIND(DBCS(検索!D$7),DBCS(C714))),検索!D$7=""),0,1)</f>
        <v>0</v>
      </c>
      <c r="AC714" s="13">
        <f>IF(OR(ISERROR(FIND(検索!E$7,D714)),検索!E$7=""),0,1)</f>
        <v>0</v>
      </c>
      <c r="AD714" s="13">
        <f>IF(OR(ISERROR(FIND(検索!F$7,E714)),検索!F$7=""),0,1)</f>
        <v>0</v>
      </c>
      <c r="AE714" s="13">
        <f>IF(OR(ISERROR(FIND(検索!G$7,F714)),検索!G$7=""),0,1)</f>
        <v>0</v>
      </c>
      <c r="AF714" s="15">
        <f>IF(OR(検索!J$7="00000",AA714&amp;AB714&amp;AC714&amp;AD714&amp;AE714&lt;&gt;検索!J$7),0,1)</f>
        <v>0</v>
      </c>
      <c r="AG714" s="16">
        <f t="shared" si="60"/>
        <v>0</v>
      </c>
      <c r="AH714" s="13">
        <f>IF(検索!K$3=0,R714,S714)</f>
        <v>0</v>
      </c>
      <c r="AI714" s="13">
        <f>IF(検索!K$5=0,Y714,Z714)</f>
        <v>0</v>
      </c>
      <c r="AJ714" s="13">
        <f>IF(検索!K$7=0,AF714,AG714)</f>
        <v>0</v>
      </c>
      <c r="AK714" s="20">
        <f>IF(IF(検索!J$5="00000",AH714,IF(検索!K$4=0,AH714+AI714,AH714*AI714)*IF(AND(検索!K$6=1,検索!J$7&lt;&gt;"00000"),AJ714,1)+IF(AND(検索!K$6=0,検索!J$7&lt;&gt;"00000"),AJ714,0))&gt;0,MAX($AK$2:AK713)+1,0)</f>
        <v>0</v>
      </c>
    </row>
    <row r="715" spans="1:37" ht="12.6" customHeight="1" x14ac:dyDescent="0.15">
      <c r="A715" s="9">
        <v>7349</v>
      </c>
      <c r="B715" s="2" t="s">
        <v>1367</v>
      </c>
      <c r="C715" s="2" t="s">
        <v>1946</v>
      </c>
      <c r="D715" s="2" t="s">
        <v>669</v>
      </c>
      <c r="E715" s="10" t="s">
        <v>127</v>
      </c>
      <c r="F715" s="11" t="s">
        <v>1947</v>
      </c>
      <c r="G715" s="2">
        <v>714</v>
      </c>
      <c r="H715" s="153">
        <f t="shared" si="61"/>
        <v>150000</v>
      </c>
      <c r="J715" s="158">
        <f>IFERROR(INDEX(単価!D$3:G$16,MATCH(D715,単価!B$3:B$16,0),1+((I715&gt;29)+(I715&gt;59)+(I715&gt;89))*INDEX(単価!A:A,MATCH(D715,単価!B:B,0))),0)</f>
        <v>100000</v>
      </c>
      <c r="K715" s="153" t="str">
        <f>IFERROR(INDEX(単価!C:C,MATCH(D715,単価!B:B,0))&amp;IF(INDEX(単価!A:A,MATCH(D715,単価!B:B,0))=1,"（"&amp;INDEX(単価!D$2:G$2,1,1+(I715&gt;29)+(I715&gt;59)+(I715&gt;89))&amp;"）",""),D715)</f>
        <v>就労継続支援（Ｂ型）</v>
      </c>
      <c r="L715" s="2">
        <f t="shared" ca="1" si="62"/>
        <v>7240</v>
      </c>
      <c r="M715" s="14">
        <f>IF(OR(ISERROR(FIND(DBCS(検索!C$3),DBCS(B715))),検索!C$3=""),0,1)</f>
        <v>0</v>
      </c>
      <c r="N715" s="15">
        <f>IF(OR(ISERROR(FIND(DBCS(検索!D$3),DBCS(C715))),検索!D$3=""),0,1)</f>
        <v>0</v>
      </c>
      <c r="O715" s="15">
        <f>IF(OR(ISERROR(FIND(検索!E$3,D715)),検索!E$3=""),0,1)</f>
        <v>0</v>
      </c>
      <c r="P715" s="13">
        <f>IF(OR(ISERROR(FIND(検索!F$3,E715)),検索!F$3=""),0,1)</f>
        <v>0</v>
      </c>
      <c r="Q715" s="13">
        <f>IF(OR(ISERROR(FIND(検索!G$3,F715)),検索!G$3=""),0,1)</f>
        <v>0</v>
      </c>
      <c r="R715" s="13">
        <f>IF(OR(検索!J$3="00000",M715&amp;N715&amp;O715&amp;P715&amp;Q715&lt;&gt;検索!J$3),0,1)</f>
        <v>0</v>
      </c>
      <c r="S715" s="13">
        <f t="shared" si="58"/>
        <v>0</v>
      </c>
      <c r="T715" s="14">
        <f>IF(OR(ISERROR(FIND(DBCS(検索!C$5),DBCS(B715))),検索!C$5=""),0,1)</f>
        <v>0</v>
      </c>
      <c r="U715" s="15">
        <f>IF(OR(ISERROR(FIND(DBCS(検索!D$5),DBCS(C715))),検索!D$5=""),0,1)</f>
        <v>0</v>
      </c>
      <c r="V715" s="15">
        <f>IF(OR(ISERROR(FIND(検索!E$5,D715)),検索!E$5=""),0,1)</f>
        <v>0</v>
      </c>
      <c r="W715" s="15">
        <f>IF(OR(ISERROR(FIND(検索!F$5,E715)),検索!F$5=""),0,1)</f>
        <v>0</v>
      </c>
      <c r="X715" s="15">
        <f>IF(OR(ISERROR(FIND(検索!G$5,F715)),検索!G$5=""),0,1)</f>
        <v>0</v>
      </c>
      <c r="Y715" s="13">
        <f>IF(OR(検索!J$5="00000",T715&amp;U715&amp;V715&amp;W715&amp;X715&lt;&gt;検索!J$5),0,1)</f>
        <v>0</v>
      </c>
      <c r="Z715" s="16">
        <f t="shared" si="59"/>
        <v>0</v>
      </c>
      <c r="AA715" s="13">
        <f>IF(OR(ISERROR(FIND(DBCS(検索!C$7),DBCS(B715))),検索!C$7=""),0,1)</f>
        <v>0</v>
      </c>
      <c r="AB715" s="13">
        <f>IF(OR(ISERROR(FIND(DBCS(検索!D$7),DBCS(C715))),検索!D$7=""),0,1)</f>
        <v>0</v>
      </c>
      <c r="AC715" s="13">
        <f>IF(OR(ISERROR(FIND(検索!E$7,D715)),検索!E$7=""),0,1)</f>
        <v>0</v>
      </c>
      <c r="AD715" s="13">
        <f>IF(OR(ISERROR(FIND(検索!F$7,E715)),検索!F$7=""),0,1)</f>
        <v>0</v>
      </c>
      <c r="AE715" s="13">
        <f>IF(OR(ISERROR(FIND(検索!G$7,F715)),検索!G$7=""),0,1)</f>
        <v>0</v>
      </c>
      <c r="AF715" s="15">
        <f>IF(OR(検索!J$7="00000",AA715&amp;AB715&amp;AC715&amp;AD715&amp;AE715&lt;&gt;検索!J$7),0,1)</f>
        <v>0</v>
      </c>
      <c r="AG715" s="16">
        <f t="shared" si="60"/>
        <v>0</v>
      </c>
      <c r="AH715" s="13">
        <f>IF(検索!K$3=0,R715,S715)</f>
        <v>0</v>
      </c>
      <c r="AI715" s="13">
        <f>IF(検索!K$5=0,Y715,Z715)</f>
        <v>0</v>
      </c>
      <c r="AJ715" s="13">
        <f>IF(検索!K$7=0,AF715,AG715)</f>
        <v>0</v>
      </c>
      <c r="AK715" s="20">
        <f>IF(IF(検索!J$5="00000",AH715,IF(検索!K$4=0,AH715+AI715,AH715*AI715)*IF(AND(検索!K$6=1,検索!J$7&lt;&gt;"00000"),AJ715,1)+IF(AND(検索!K$6=0,検索!J$7&lt;&gt;"00000"),AJ715,0))&gt;0,MAX($AK$2:AK714)+1,0)</f>
        <v>0</v>
      </c>
    </row>
    <row r="716" spans="1:37" ht="12.6" customHeight="1" x14ac:dyDescent="0.15">
      <c r="A716" s="9">
        <v>7355</v>
      </c>
      <c r="B716" s="2" t="s">
        <v>1399</v>
      </c>
      <c r="C716" s="2" t="s">
        <v>1948</v>
      </c>
      <c r="D716" s="2" t="s">
        <v>669</v>
      </c>
      <c r="E716" s="10" t="s">
        <v>49</v>
      </c>
      <c r="F716" s="11" t="s">
        <v>1949</v>
      </c>
      <c r="G716" s="2">
        <v>715</v>
      </c>
      <c r="H716" s="153">
        <f t="shared" si="61"/>
        <v>1350000</v>
      </c>
      <c r="J716" s="158">
        <f>IFERROR(INDEX(単価!D$3:G$16,MATCH(D716,単価!B$3:B$16,0),1+((I716&gt;29)+(I716&gt;59)+(I716&gt;89))*INDEX(単価!A:A,MATCH(D716,単価!B:B,0))),0)</f>
        <v>100000</v>
      </c>
      <c r="K716" s="153" t="str">
        <f>IFERROR(INDEX(単価!C:C,MATCH(D716,単価!B:B,0))&amp;IF(INDEX(単価!A:A,MATCH(D716,単価!B:B,0))=1,"（"&amp;INDEX(単価!D$2:G$2,1,1+(I716&gt;29)+(I716&gt;59)+(I716&gt;89))&amp;"）",""),D716)</f>
        <v>就労継続支援（Ｂ型）</v>
      </c>
      <c r="L716" s="2">
        <f t="shared" ca="1" si="62"/>
        <v>7259</v>
      </c>
      <c r="M716" s="14">
        <f>IF(OR(ISERROR(FIND(DBCS(検索!C$3),DBCS(B716))),検索!C$3=""),0,1)</f>
        <v>0</v>
      </c>
      <c r="N716" s="15">
        <f>IF(OR(ISERROR(FIND(DBCS(検索!D$3),DBCS(C716))),検索!D$3=""),0,1)</f>
        <v>0</v>
      </c>
      <c r="O716" s="15">
        <f>IF(OR(ISERROR(FIND(検索!E$3,D716)),検索!E$3=""),0,1)</f>
        <v>0</v>
      </c>
      <c r="P716" s="13">
        <f>IF(OR(ISERROR(FIND(検索!F$3,E716)),検索!F$3=""),0,1)</f>
        <v>0</v>
      </c>
      <c r="Q716" s="13">
        <f>IF(OR(ISERROR(FIND(検索!G$3,F716)),検索!G$3=""),0,1)</f>
        <v>0</v>
      </c>
      <c r="R716" s="13">
        <f>IF(OR(検索!J$3="00000",M716&amp;N716&amp;O716&amp;P716&amp;Q716&lt;&gt;検索!J$3),0,1)</f>
        <v>0</v>
      </c>
      <c r="S716" s="13">
        <f t="shared" si="58"/>
        <v>0</v>
      </c>
      <c r="T716" s="14">
        <f>IF(OR(ISERROR(FIND(DBCS(検索!C$5),DBCS(B716))),検索!C$5=""),0,1)</f>
        <v>0</v>
      </c>
      <c r="U716" s="15">
        <f>IF(OR(ISERROR(FIND(DBCS(検索!D$5),DBCS(C716))),検索!D$5=""),0,1)</f>
        <v>0</v>
      </c>
      <c r="V716" s="15">
        <f>IF(OR(ISERROR(FIND(検索!E$5,D716)),検索!E$5=""),0,1)</f>
        <v>0</v>
      </c>
      <c r="W716" s="15">
        <f>IF(OR(ISERROR(FIND(検索!F$5,E716)),検索!F$5=""),0,1)</f>
        <v>0</v>
      </c>
      <c r="X716" s="15">
        <f>IF(OR(ISERROR(FIND(検索!G$5,F716)),検索!G$5=""),0,1)</f>
        <v>0</v>
      </c>
      <c r="Y716" s="13">
        <f>IF(OR(検索!J$5="00000",T716&amp;U716&amp;V716&amp;W716&amp;X716&lt;&gt;検索!J$5),0,1)</f>
        <v>0</v>
      </c>
      <c r="Z716" s="16">
        <f t="shared" si="59"/>
        <v>0</v>
      </c>
      <c r="AA716" s="13">
        <f>IF(OR(ISERROR(FIND(DBCS(検索!C$7),DBCS(B716))),検索!C$7=""),0,1)</f>
        <v>0</v>
      </c>
      <c r="AB716" s="13">
        <f>IF(OR(ISERROR(FIND(DBCS(検索!D$7),DBCS(C716))),検索!D$7=""),0,1)</f>
        <v>0</v>
      </c>
      <c r="AC716" s="13">
        <f>IF(OR(ISERROR(FIND(検索!E$7,D716)),検索!E$7=""),0,1)</f>
        <v>0</v>
      </c>
      <c r="AD716" s="13">
        <f>IF(OR(ISERROR(FIND(検索!F$7,E716)),検索!F$7=""),0,1)</f>
        <v>0</v>
      </c>
      <c r="AE716" s="13">
        <f>IF(OR(ISERROR(FIND(検索!G$7,F716)),検索!G$7=""),0,1)</f>
        <v>0</v>
      </c>
      <c r="AF716" s="15">
        <f>IF(OR(検索!J$7="00000",AA716&amp;AB716&amp;AC716&amp;AD716&amp;AE716&lt;&gt;検索!J$7),0,1)</f>
        <v>0</v>
      </c>
      <c r="AG716" s="16">
        <f t="shared" si="60"/>
        <v>0</v>
      </c>
      <c r="AH716" s="13">
        <f>IF(検索!K$3=0,R716,S716)</f>
        <v>0</v>
      </c>
      <c r="AI716" s="13">
        <f>IF(検索!K$5=0,Y716,Z716)</f>
        <v>0</v>
      </c>
      <c r="AJ716" s="13">
        <f>IF(検索!K$7=0,AF716,AG716)</f>
        <v>0</v>
      </c>
      <c r="AK716" s="20">
        <f>IF(IF(検索!J$5="00000",AH716,IF(検索!K$4=0,AH716+AI716,AH716*AI716)*IF(AND(検索!K$6=1,検索!J$7&lt;&gt;"00000"),AJ716,1)+IF(AND(検索!K$6=0,検索!J$7&lt;&gt;"00000"),AJ716,0))&gt;0,MAX($AK$2:AK715)+1,0)</f>
        <v>0</v>
      </c>
    </row>
    <row r="717" spans="1:37" ht="12.6" customHeight="1" x14ac:dyDescent="0.15">
      <c r="A717" s="9">
        <v>7360</v>
      </c>
      <c r="B717" s="2" t="s">
        <v>1950</v>
      </c>
      <c r="C717" s="2" t="s">
        <v>1951</v>
      </c>
      <c r="D717" s="2" t="s">
        <v>669</v>
      </c>
      <c r="E717" s="10" t="s">
        <v>86</v>
      </c>
      <c r="F717" s="11" t="s">
        <v>1952</v>
      </c>
      <c r="G717" s="2">
        <v>716</v>
      </c>
      <c r="H717" s="153">
        <f t="shared" si="61"/>
        <v>100000</v>
      </c>
      <c r="J717" s="158">
        <f>IFERROR(INDEX(単価!D$3:G$16,MATCH(D717,単価!B$3:B$16,0),1+((I717&gt;29)+(I717&gt;59)+(I717&gt;89))*INDEX(単価!A:A,MATCH(D717,単価!B:B,0))),0)</f>
        <v>100000</v>
      </c>
      <c r="K717" s="153" t="str">
        <f>IFERROR(INDEX(単価!C:C,MATCH(D717,単価!B:B,0))&amp;IF(INDEX(単価!A:A,MATCH(D717,単価!B:B,0))=1,"（"&amp;INDEX(単価!D$2:G$2,1,1+(I717&gt;29)+(I717&gt;59)+(I717&gt;89))&amp;"）",""),D717)</f>
        <v>就労継続支援（Ｂ型）</v>
      </c>
      <c r="L717" s="2">
        <f t="shared" ca="1" si="62"/>
        <v>7269</v>
      </c>
      <c r="M717" s="14">
        <f>IF(OR(ISERROR(FIND(DBCS(検索!C$3),DBCS(B717))),検索!C$3=""),0,1)</f>
        <v>0</v>
      </c>
      <c r="N717" s="15">
        <f>IF(OR(ISERROR(FIND(DBCS(検索!D$3),DBCS(C717))),検索!D$3=""),0,1)</f>
        <v>0</v>
      </c>
      <c r="O717" s="15">
        <f>IF(OR(ISERROR(FIND(検索!E$3,D717)),検索!E$3=""),0,1)</f>
        <v>0</v>
      </c>
      <c r="P717" s="13">
        <f>IF(OR(ISERROR(FIND(検索!F$3,E717)),検索!F$3=""),0,1)</f>
        <v>0</v>
      </c>
      <c r="Q717" s="13">
        <f>IF(OR(ISERROR(FIND(検索!G$3,F717)),検索!G$3=""),0,1)</f>
        <v>0</v>
      </c>
      <c r="R717" s="13">
        <f>IF(OR(検索!J$3="00000",M717&amp;N717&amp;O717&amp;P717&amp;Q717&lt;&gt;検索!J$3),0,1)</f>
        <v>0</v>
      </c>
      <c r="S717" s="13">
        <f t="shared" si="58"/>
        <v>0</v>
      </c>
      <c r="T717" s="14">
        <f>IF(OR(ISERROR(FIND(DBCS(検索!C$5),DBCS(B717))),検索!C$5=""),0,1)</f>
        <v>0</v>
      </c>
      <c r="U717" s="15">
        <f>IF(OR(ISERROR(FIND(DBCS(検索!D$5),DBCS(C717))),検索!D$5=""),0,1)</f>
        <v>0</v>
      </c>
      <c r="V717" s="15">
        <f>IF(OR(ISERROR(FIND(検索!E$5,D717)),検索!E$5=""),0,1)</f>
        <v>0</v>
      </c>
      <c r="W717" s="15">
        <f>IF(OR(ISERROR(FIND(検索!F$5,E717)),検索!F$5=""),0,1)</f>
        <v>0</v>
      </c>
      <c r="X717" s="15">
        <f>IF(OR(ISERROR(FIND(検索!G$5,F717)),検索!G$5=""),0,1)</f>
        <v>0</v>
      </c>
      <c r="Y717" s="13">
        <f>IF(OR(検索!J$5="00000",T717&amp;U717&amp;V717&amp;W717&amp;X717&lt;&gt;検索!J$5),0,1)</f>
        <v>0</v>
      </c>
      <c r="Z717" s="16">
        <f t="shared" si="59"/>
        <v>0</v>
      </c>
      <c r="AA717" s="13">
        <f>IF(OR(ISERROR(FIND(DBCS(検索!C$7),DBCS(B717))),検索!C$7=""),0,1)</f>
        <v>0</v>
      </c>
      <c r="AB717" s="13">
        <f>IF(OR(ISERROR(FIND(DBCS(検索!D$7),DBCS(C717))),検索!D$7=""),0,1)</f>
        <v>0</v>
      </c>
      <c r="AC717" s="13">
        <f>IF(OR(ISERROR(FIND(検索!E$7,D717)),検索!E$7=""),0,1)</f>
        <v>0</v>
      </c>
      <c r="AD717" s="13">
        <f>IF(OR(ISERROR(FIND(検索!F$7,E717)),検索!F$7=""),0,1)</f>
        <v>0</v>
      </c>
      <c r="AE717" s="13">
        <f>IF(OR(ISERROR(FIND(検索!G$7,F717)),検索!G$7=""),0,1)</f>
        <v>0</v>
      </c>
      <c r="AF717" s="15">
        <f>IF(OR(検索!J$7="00000",AA717&amp;AB717&amp;AC717&amp;AD717&amp;AE717&lt;&gt;検索!J$7),0,1)</f>
        <v>0</v>
      </c>
      <c r="AG717" s="16">
        <f t="shared" si="60"/>
        <v>0</v>
      </c>
      <c r="AH717" s="13">
        <f>IF(検索!K$3=0,R717,S717)</f>
        <v>0</v>
      </c>
      <c r="AI717" s="13">
        <f>IF(検索!K$5=0,Y717,Z717)</f>
        <v>0</v>
      </c>
      <c r="AJ717" s="13">
        <f>IF(検索!K$7=0,AF717,AG717)</f>
        <v>0</v>
      </c>
      <c r="AK717" s="20">
        <f>IF(IF(検索!J$5="00000",AH717,IF(検索!K$4=0,AH717+AI717,AH717*AI717)*IF(AND(検索!K$6=1,検索!J$7&lt;&gt;"00000"),AJ717,1)+IF(AND(検索!K$6=0,検索!J$7&lt;&gt;"00000"),AJ717,0))&gt;0,MAX($AK$2:AK716)+1,0)</f>
        <v>0</v>
      </c>
    </row>
    <row r="718" spans="1:37" ht="12.6" customHeight="1" x14ac:dyDescent="0.15">
      <c r="A718" s="9">
        <v>7379</v>
      </c>
      <c r="B718" s="2" t="s">
        <v>1953</v>
      </c>
      <c r="C718" s="2" t="s">
        <v>1954</v>
      </c>
      <c r="D718" s="2" t="s">
        <v>669</v>
      </c>
      <c r="E718" s="10" t="s">
        <v>519</v>
      </c>
      <c r="F718" s="11" t="s">
        <v>1955</v>
      </c>
      <c r="G718" s="2">
        <v>717</v>
      </c>
      <c r="H718" s="153">
        <f t="shared" si="61"/>
        <v>100000</v>
      </c>
      <c r="J718" s="158">
        <f>IFERROR(INDEX(単価!D$3:G$16,MATCH(D718,単価!B$3:B$16,0),1+((I718&gt;29)+(I718&gt;59)+(I718&gt;89))*INDEX(単価!A:A,MATCH(D718,単価!B:B,0))),0)</f>
        <v>100000</v>
      </c>
      <c r="K718" s="153" t="str">
        <f>IFERROR(INDEX(単価!C:C,MATCH(D718,単価!B:B,0))&amp;IF(INDEX(単価!A:A,MATCH(D718,単価!B:B,0))=1,"（"&amp;INDEX(単価!D$2:G$2,1,1+(I718&gt;29)+(I718&gt;59)+(I718&gt;89))&amp;"）",""),D718)</f>
        <v>就労継続支援（Ｂ型）</v>
      </c>
      <c r="L718" s="2">
        <f t="shared" ca="1" si="62"/>
        <v>7276</v>
      </c>
      <c r="M718" s="14">
        <f>IF(OR(ISERROR(FIND(DBCS(検索!C$3),DBCS(B718))),検索!C$3=""),0,1)</f>
        <v>0</v>
      </c>
      <c r="N718" s="15">
        <f>IF(OR(ISERROR(FIND(DBCS(検索!D$3),DBCS(C718))),検索!D$3=""),0,1)</f>
        <v>0</v>
      </c>
      <c r="O718" s="15">
        <f>IF(OR(ISERROR(FIND(検索!E$3,D718)),検索!E$3=""),0,1)</f>
        <v>0</v>
      </c>
      <c r="P718" s="13">
        <f>IF(OR(ISERROR(FIND(検索!F$3,E718)),検索!F$3=""),0,1)</f>
        <v>0</v>
      </c>
      <c r="Q718" s="13">
        <f>IF(OR(ISERROR(FIND(検索!G$3,F718)),検索!G$3=""),0,1)</f>
        <v>0</v>
      </c>
      <c r="R718" s="13">
        <f>IF(OR(検索!J$3="00000",M718&amp;N718&amp;O718&amp;P718&amp;Q718&lt;&gt;検索!J$3),0,1)</f>
        <v>0</v>
      </c>
      <c r="S718" s="13">
        <f t="shared" si="58"/>
        <v>0</v>
      </c>
      <c r="T718" s="14">
        <f>IF(OR(ISERROR(FIND(DBCS(検索!C$5),DBCS(B718))),検索!C$5=""),0,1)</f>
        <v>0</v>
      </c>
      <c r="U718" s="15">
        <f>IF(OR(ISERROR(FIND(DBCS(検索!D$5),DBCS(C718))),検索!D$5=""),0,1)</f>
        <v>0</v>
      </c>
      <c r="V718" s="15">
        <f>IF(OR(ISERROR(FIND(検索!E$5,D718)),検索!E$5=""),0,1)</f>
        <v>0</v>
      </c>
      <c r="W718" s="15">
        <f>IF(OR(ISERROR(FIND(検索!F$5,E718)),検索!F$5=""),0,1)</f>
        <v>0</v>
      </c>
      <c r="X718" s="15">
        <f>IF(OR(ISERROR(FIND(検索!G$5,F718)),検索!G$5=""),0,1)</f>
        <v>0</v>
      </c>
      <c r="Y718" s="13">
        <f>IF(OR(検索!J$5="00000",T718&amp;U718&amp;V718&amp;W718&amp;X718&lt;&gt;検索!J$5),0,1)</f>
        <v>0</v>
      </c>
      <c r="Z718" s="16">
        <f t="shared" si="59"/>
        <v>0</v>
      </c>
      <c r="AA718" s="13">
        <f>IF(OR(ISERROR(FIND(DBCS(検索!C$7),DBCS(B718))),検索!C$7=""),0,1)</f>
        <v>0</v>
      </c>
      <c r="AB718" s="13">
        <f>IF(OR(ISERROR(FIND(DBCS(検索!D$7),DBCS(C718))),検索!D$7=""),0,1)</f>
        <v>0</v>
      </c>
      <c r="AC718" s="13">
        <f>IF(OR(ISERROR(FIND(検索!E$7,D718)),検索!E$7=""),0,1)</f>
        <v>0</v>
      </c>
      <c r="AD718" s="13">
        <f>IF(OR(ISERROR(FIND(検索!F$7,E718)),検索!F$7=""),0,1)</f>
        <v>0</v>
      </c>
      <c r="AE718" s="13">
        <f>IF(OR(ISERROR(FIND(検索!G$7,F718)),検索!G$7=""),0,1)</f>
        <v>0</v>
      </c>
      <c r="AF718" s="15">
        <f>IF(OR(検索!J$7="00000",AA718&amp;AB718&amp;AC718&amp;AD718&amp;AE718&lt;&gt;検索!J$7),0,1)</f>
        <v>0</v>
      </c>
      <c r="AG718" s="16">
        <f t="shared" si="60"/>
        <v>0</v>
      </c>
      <c r="AH718" s="13">
        <f>IF(検索!K$3=0,R718,S718)</f>
        <v>0</v>
      </c>
      <c r="AI718" s="13">
        <f>IF(検索!K$5=0,Y718,Z718)</f>
        <v>0</v>
      </c>
      <c r="AJ718" s="13">
        <f>IF(検索!K$7=0,AF718,AG718)</f>
        <v>0</v>
      </c>
      <c r="AK718" s="20">
        <f>IF(IF(検索!J$5="00000",AH718,IF(検索!K$4=0,AH718+AI718,AH718*AI718)*IF(AND(検索!K$6=1,検索!J$7&lt;&gt;"00000"),AJ718,1)+IF(AND(検索!K$6=0,検索!J$7&lt;&gt;"00000"),AJ718,0))&gt;0,MAX($AK$2:AK717)+1,0)</f>
        <v>0</v>
      </c>
    </row>
    <row r="719" spans="1:37" ht="12.6" customHeight="1" x14ac:dyDescent="0.15">
      <c r="A719" s="9">
        <v>7382</v>
      </c>
      <c r="B719" s="2" t="s">
        <v>1416</v>
      </c>
      <c r="C719" s="2" t="s">
        <v>1719</v>
      </c>
      <c r="D719" s="2" t="s">
        <v>669</v>
      </c>
      <c r="E719" s="10" t="s">
        <v>61</v>
      </c>
      <c r="F719" s="11" t="s">
        <v>1659</v>
      </c>
      <c r="G719" s="2">
        <v>718</v>
      </c>
      <c r="H719" s="153">
        <f t="shared" si="61"/>
        <v>800000</v>
      </c>
      <c r="J719" s="158">
        <f>IFERROR(INDEX(単価!D$3:G$16,MATCH(D719,単価!B$3:B$16,0),1+((I719&gt;29)+(I719&gt;59)+(I719&gt;89))*INDEX(単価!A:A,MATCH(D719,単価!B:B,0))),0)</f>
        <v>100000</v>
      </c>
      <c r="K719" s="153" t="str">
        <f>IFERROR(INDEX(単価!C:C,MATCH(D719,単価!B:B,0))&amp;IF(INDEX(単価!A:A,MATCH(D719,単価!B:B,0))=1,"（"&amp;INDEX(単価!D$2:G$2,1,1+(I719&gt;29)+(I719&gt;59)+(I719&gt;89))&amp;"）",""),D719)</f>
        <v>就労継続支援（Ｂ型）</v>
      </c>
      <c r="L719" s="2">
        <f t="shared" ca="1" si="62"/>
        <v>7284</v>
      </c>
      <c r="M719" s="14">
        <f>IF(OR(ISERROR(FIND(DBCS(検索!C$3),DBCS(B719))),検索!C$3=""),0,1)</f>
        <v>0</v>
      </c>
      <c r="N719" s="15">
        <f>IF(OR(ISERROR(FIND(DBCS(検索!D$3),DBCS(C719))),検索!D$3=""),0,1)</f>
        <v>0</v>
      </c>
      <c r="O719" s="15">
        <f>IF(OR(ISERROR(FIND(検索!E$3,D719)),検索!E$3=""),0,1)</f>
        <v>0</v>
      </c>
      <c r="P719" s="13">
        <f>IF(OR(ISERROR(FIND(検索!F$3,E719)),検索!F$3=""),0,1)</f>
        <v>0</v>
      </c>
      <c r="Q719" s="13">
        <f>IF(OR(ISERROR(FIND(検索!G$3,F719)),検索!G$3=""),0,1)</f>
        <v>0</v>
      </c>
      <c r="R719" s="13">
        <f>IF(OR(検索!J$3="00000",M719&amp;N719&amp;O719&amp;P719&amp;Q719&lt;&gt;検索!J$3),0,1)</f>
        <v>0</v>
      </c>
      <c r="S719" s="13">
        <f t="shared" si="58"/>
        <v>0</v>
      </c>
      <c r="T719" s="14">
        <f>IF(OR(ISERROR(FIND(DBCS(検索!C$5),DBCS(B719))),検索!C$5=""),0,1)</f>
        <v>0</v>
      </c>
      <c r="U719" s="15">
        <f>IF(OR(ISERROR(FIND(DBCS(検索!D$5),DBCS(C719))),検索!D$5=""),0,1)</f>
        <v>0</v>
      </c>
      <c r="V719" s="15">
        <f>IF(OR(ISERROR(FIND(検索!E$5,D719)),検索!E$5=""),0,1)</f>
        <v>0</v>
      </c>
      <c r="W719" s="15">
        <f>IF(OR(ISERROR(FIND(検索!F$5,E719)),検索!F$5=""),0,1)</f>
        <v>0</v>
      </c>
      <c r="X719" s="15">
        <f>IF(OR(ISERROR(FIND(検索!G$5,F719)),検索!G$5=""),0,1)</f>
        <v>0</v>
      </c>
      <c r="Y719" s="13">
        <f>IF(OR(検索!J$5="00000",T719&amp;U719&amp;V719&amp;W719&amp;X719&lt;&gt;検索!J$5),0,1)</f>
        <v>0</v>
      </c>
      <c r="Z719" s="16">
        <f t="shared" si="59"/>
        <v>0</v>
      </c>
      <c r="AA719" s="13">
        <f>IF(OR(ISERROR(FIND(DBCS(検索!C$7),DBCS(B719))),検索!C$7=""),0,1)</f>
        <v>0</v>
      </c>
      <c r="AB719" s="13">
        <f>IF(OR(ISERROR(FIND(DBCS(検索!D$7),DBCS(C719))),検索!D$7=""),0,1)</f>
        <v>0</v>
      </c>
      <c r="AC719" s="13">
        <f>IF(OR(ISERROR(FIND(検索!E$7,D719)),検索!E$7=""),0,1)</f>
        <v>0</v>
      </c>
      <c r="AD719" s="13">
        <f>IF(OR(ISERROR(FIND(検索!F$7,E719)),検索!F$7=""),0,1)</f>
        <v>0</v>
      </c>
      <c r="AE719" s="13">
        <f>IF(OR(ISERROR(FIND(検索!G$7,F719)),検索!G$7=""),0,1)</f>
        <v>0</v>
      </c>
      <c r="AF719" s="15">
        <f>IF(OR(検索!J$7="00000",AA719&amp;AB719&amp;AC719&amp;AD719&amp;AE719&lt;&gt;検索!J$7),0,1)</f>
        <v>0</v>
      </c>
      <c r="AG719" s="16">
        <f t="shared" si="60"/>
        <v>0</v>
      </c>
      <c r="AH719" s="13">
        <f>IF(検索!K$3=0,R719,S719)</f>
        <v>0</v>
      </c>
      <c r="AI719" s="13">
        <f>IF(検索!K$5=0,Y719,Z719)</f>
        <v>0</v>
      </c>
      <c r="AJ719" s="13">
        <f>IF(検索!K$7=0,AF719,AG719)</f>
        <v>0</v>
      </c>
      <c r="AK719" s="20">
        <f>IF(IF(検索!J$5="00000",AH719,IF(検索!K$4=0,AH719+AI719,AH719*AI719)*IF(AND(検索!K$6=1,検索!J$7&lt;&gt;"00000"),AJ719,1)+IF(AND(検索!K$6=0,検索!J$7&lt;&gt;"00000"),AJ719,0))&gt;0,MAX($AK$2:AK718)+1,0)</f>
        <v>0</v>
      </c>
    </row>
    <row r="720" spans="1:37" ht="12.6" customHeight="1" x14ac:dyDescent="0.15">
      <c r="A720" s="9">
        <v>7397</v>
      </c>
      <c r="B720" s="2" t="s">
        <v>1956</v>
      </c>
      <c r="C720" s="2" t="s">
        <v>1957</v>
      </c>
      <c r="D720" s="2" t="s">
        <v>669</v>
      </c>
      <c r="E720" s="10" t="s">
        <v>1958</v>
      </c>
      <c r="F720" s="11" t="s">
        <v>1959</v>
      </c>
      <c r="G720" s="2">
        <v>719</v>
      </c>
      <c r="H720" s="153">
        <f t="shared" si="61"/>
        <v>100000</v>
      </c>
      <c r="J720" s="158">
        <f>IFERROR(INDEX(単価!D$3:G$16,MATCH(D720,単価!B$3:B$16,0),1+((I720&gt;29)+(I720&gt;59)+(I720&gt;89))*INDEX(単価!A:A,MATCH(D720,単価!B:B,0))),0)</f>
        <v>100000</v>
      </c>
      <c r="K720" s="153" t="str">
        <f>IFERROR(INDEX(単価!C:C,MATCH(D720,単価!B:B,0))&amp;IF(INDEX(単価!A:A,MATCH(D720,単価!B:B,0))=1,"（"&amp;INDEX(単価!D$2:G$2,1,1+(I720&gt;29)+(I720&gt;59)+(I720&gt;89))&amp;"）",""),D720)</f>
        <v>就労継続支援（Ｂ型）</v>
      </c>
      <c r="L720" s="2">
        <f t="shared" ca="1" si="62"/>
        <v>7296</v>
      </c>
      <c r="M720" s="14">
        <f>IF(OR(ISERROR(FIND(DBCS(検索!C$3),DBCS(B720))),検索!C$3=""),0,1)</f>
        <v>0</v>
      </c>
      <c r="N720" s="15">
        <f>IF(OR(ISERROR(FIND(DBCS(検索!D$3),DBCS(C720))),検索!D$3=""),0,1)</f>
        <v>0</v>
      </c>
      <c r="O720" s="15">
        <f>IF(OR(ISERROR(FIND(検索!E$3,D720)),検索!E$3=""),0,1)</f>
        <v>0</v>
      </c>
      <c r="P720" s="13">
        <f>IF(OR(ISERROR(FIND(検索!F$3,E720)),検索!F$3=""),0,1)</f>
        <v>0</v>
      </c>
      <c r="Q720" s="13">
        <f>IF(OR(ISERROR(FIND(検索!G$3,F720)),検索!G$3=""),0,1)</f>
        <v>0</v>
      </c>
      <c r="R720" s="13">
        <f>IF(OR(検索!J$3="00000",M720&amp;N720&amp;O720&amp;P720&amp;Q720&lt;&gt;検索!J$3),0,1)</f>
        <v>0</v>
      </c>
      <c r="S720" s="13">
        <f t="shared" si="58"/>
        <v>0</v>
      </c>
      <c r="T720" s="14">
        <f>IF(OR(ISERROR(FIND(DBCS(検索!C$5),DBCS(B720))),検索!C$5=""),0,1)</f>
        <v>0</v>
      </c>
      <c r="U720" s="15">
        <f>IF(OR(ISERROR(FIND(DBCS(検索!D$5),DBCS(C720))),検索!D$5=""),0,1)</f>
        <v>0</v>
      </c>
      <c r="V720" s="15">
        <f>IF(OR(ISERROR(FIND(検索!E$5,D720)),検索!E$5=""),0,1)</f>
        <v>0</v>
      </c>
      <c r="W720" s="15">
        <f>IF(OR(ISERROR(FIND(検索!F$5,E720)),検索!F$5=""),0,1)</f>
        <v>0</v>
      </c>
      <c r="X720" s="15">
        <f>IF(OR(ISERROR(FIND(検索!G$5,F720)),検索!G$5=""),0,1)</f>
        <v>0</v>
      </c>
      <c r="Y720" s="13">
        <f>IF(OR(検索!J$5="00000",T720&amp;U720&amp;V720&amp;W720&amp;X720&lt;&gt;検索!J$5),0,1)</f>
        <v>0</v>
      </c>
      <c r="Z720" s="16">
        <f t="shared" si="59"/>
        <v>0</v>
      </c>
      <c r="AA720" s="13">
        <f>IF(OR(ISERROR(FIND(DBCS(検索!C$7),DBCS(B720))),検索!C$7=""),0,1)</f>
        <v>0</v>
      </c>
      <c r="AB720" s="13">
        <f>IF(OR(ISERROR(FIND(DBCS(検索!D$7),DBCS(C720))),検索!D$7=""),0,1)</f>
        <v>0</v>
      </c>
      <c r="AC720" s="13">
        <f>IF(OR(ISERROR(FIND(検索!E$7,D720)),検索!E$7=""),0,1)</f>
        <v>0</v>
      </c>
      <c r="AD720" s="13">
        <f>IF(OR(ISERROR(FIND(検索!F$7,E720)),検索!F$7=""),0,1)</f>
        <v>0</v>
      </c>
      <c r="AE720" s="13">
        <f>IF(OR(ISERROR(FIND(検索!G$7,F720)),検索!G$7=""),0,1)</f>
        <v>0</v>
      </c>
      <c r="AF720" s="15">
        <f>IF(OR(検索!J$7="00000",AA720&amp;AB720&amp;AC720&amp;AD720&amp;AE720&lt;&gt;検索!J$7),0,1)</f>
        <v>0</v>
      </c>
      <c r="AG720" s="16">
        <f t="shared" si="60"/>
        <v>0</v>
      </c>
      <c r="AH720" s="13">
        <f>IF(検索!K$3=0,R720,S720)</f>
        <v>0</v>
      </c>
      <c r="AI720" s="13">
        <f>IF(検索!K$5=0,Y720,Z720)</f>
        <v>0</v>
      </c>
      <c r="AJ720" s="13">
        <f>IF(検索!K$7=0,AF720,AG720)</f>
        <v>0</v>
      </c>
      <c r="AK720" s="20">
        <f>IF(IF(検索!J$5="00000",AH720,IF(検索!K$4=0,AH720+AI720,AH720*AI720)*IF(AND(検索!K$6=1,検索!J$7&lt;&gt;"00000"),AJ720,1)+IF(AND(検索!K$6=0,検索!J$7&lt;&gt;"00000"),AJ720,0))&gt;0,MAX($AK$2:AK719)+1,0)</f>
        <v>0</v>
      </c>
    </row>
    <row r="721" spans="1:37" ht="12.6" customHeight="1" x14ac:dyDescent="0.15">
      <c r="A721" s="9">
        <v>7407</v>
      </c>
      <c r="B721" s="2" t="s">
        <v>1960</v>
      </c>
      <c r="C721" s="2" t="s">
        <v>1961</v>
      </c>
      <c r="D721" s="2" t="s">
        <v>669</v>
      </c>
      <c r="E721" s="10" t="s">
        <v>299</v>
      </c>
      <c r="F721" s="11" t="s">
        <v>1962</v>
      </c>
      <c r="G721" s="2">
        <v>720</v>
      </c>
      <c r="H721" s="153">
        <f t="shared" si="61"/>
        <v>100000</v>
      </c>
      <c r="J721" s="158">
        <f>IFERROR(INDEX(単価!D$3:G$16,MATCH(D721,単価!B$3:B$16,0),1+((I721&gt;29)+(I721&gt;59)+(I721&gt;89))*INDEX(単価!A:A,MATCH(D721,単価!B:B,0))),0)</f>
        <v>100000</v>
      </c>
      <c r="K721" s="153" t="str">
        <f>IFERROR(INDEX(単価!C:C,MATCH(D721,単価!B:B,0))&amp;IF(INDEX(単価!A:A,MATCH(D721,単価!B:B,0))=1,"（"&amp;INDEX(単価!D$2:G$2,1,1+(I721&gt;29)+(I721&gt;59)+(I721&gt;89))&amp;"）",""),D721)</f>
        <v>就労継続支援（Ｂ型）</v>
      </c>
      <c r="L721" s="2">
        <f t="shared" ca="1" si="62"/>
        <v>7304</v>
      </c>
      <c r="M721" s="14">
        <f>IF(OR(ISERROR(FIND(DBCS(検索!C$3),DBCS(B721))),検索!C$3=""),0,1)</f>
        <v>0</v>
      </c>
      <c r="N721" s="15">
        <f>IF(OR(ISERROR(FIND(DBCS(検索!D$3),DBCS(C721))),検索!D$3=""),0,1)</f>
        <v>0</v>
      </c>
      <c r="O721" s="15">
        <f>IF(OR(ISERROR(FIND(検索!E$3,D721)),検索!E$3=""),0,1)</f>
        <v>0</v>
      </c>
      <c r="P721" s="13">
        <f>IF(OR(ISERROR(FIND(検索!F$3,E721)),検索!F$3=""),0,1)</f>
        <v>0</v>
      </c>
      <c r="Q721" s="13">
        <f>IF(OR(ISERROR(FIND(検索!G$3,F721)),検索!G$3=""),0,1)</f>
        <v>0</v>
      </c>
      <c r="R721" s="13">
        <f>IF(OR(検索!J$3="00000",M721&amp;N721&amp;O721&amp;P721&amp;Q721&lt;&gt;検索!J$3),0,1)</f>
        <v>0</v>
      </c>
      <c r="S721" s="13">
        <f t="shared" si="58"/>
        <v>0</v>
      </c>
      <c r="T721" s="14">
        <f>IF(OR(ISERROR(FIND(DBCS(検索!C$5),DBCS(B721))),検索!C$5=""),0,1)</f>
        <v>0</v>
      </c>
      <c r="U721" s="15">
        <f>IF(OR(ISERROR(FIND(DBCS(検索!D$5),DBCS(C721))),検索!D$5=""),0,1)</f>
        <v>0</v>
      </c>
      <c r="V721" s="15">
        <f>IF(OR(ISERROR(FIND(検索!E$5,D721)),検索!E$5=""),0,1)</f>
        <v>0</v>
      </c>
      <c r="W721" s="15">
        <f>IF(OR(ISERROR(FIND(検索!F$5,E721)),検索!F$5=""),0,1)</f>
        <v>0</v>
      </c>
      <c r="X721" s="15">
        <f>IF(OR(ISERROR(FIND(検索!G$5,F721)),検索!G$5=""),0,1)</f>
        <v>0</v>
      </c>
      <c r="Y721" s="13">
        <f>IF(OR(検索!J$5="00000",T721&amp;U721&amp;V721&amp;W721&amp;X721&lt;&gt;検索!J$5),0,1)</f>
        <v>0</v>
      </c>
      <c r="Z721" s="16">
        <f t="shared" si="59"/>
        <v>0</v>
      </c>
      <c r="AA721" s="13">
        <f>IF(OR(ISERROR(FIND(DBCS(検索!C$7),DBCS(B721))),検索!C$7=""),0,1)</f>
        <v>0</v>
      </c>
      <c r="AB721" s="13">
        <f>IF(OR(ISERROR(FIND(DBCS(検索!D$7),DBCS(C721))),検索!D$7=""),0,1)</f>
        <v>0</v>
      </c>
      <c r="AC721" s="13">
        <f>IF(OR(ISERROR(FIND(検索!E$7,D721)),検索!E$7=""),0,1)</f>
        <v>0</v>
      </c>
      <c r="AD721" s="13">
        <f>IF(OR(ISERROR(FIND(検索!F$7,E721)),検索!F$7=""),0,1)</f>
        <v>0</v>
      </c>
      <c r="AE721" s="13">
        <f>IF(OR(ISERROR(FIND(検索!G$7,F721)),検索!G$7=""),0,1)</f>
        <v>0</v>
      </c>
      <c r="AF721" s="15">
        <f>IF(OR(検索!J$7="00000",AA721&amp;AB721&amp;AC721&amp;AD721&amp;AE721&lt;&gt;検索!J$7),0,1)</f>
        <v>0</v>
      </c>
      <c r="AG721" s="16">
        <f t="shared" si="60"/>
        <v>0</v>
      </c>
      <c r="AH721" s="13">
        <f>IF(検索!K$3=0,R721,S721)</f>
        <v>0</v>
      </c>
      <c r="AI721" s="13">
        <f>IF(検索!K$5=0,Y721,Z721)</f>
        <v>0</v>
      </c>
      <c r="AJ721" s="13">
        <f>IF(検索!K$7=0,AF721,AG721)</f>
        <v>0</v>
      </c>
      <c r="AK721" s="20">
        <f>IF(IF(検索!J$5="00000",AH721,IF(検索!K$4=0,AH721+AI721,AH721*AI721)*IF(AND(検索!K$6=1,検索!J$7&lt;&gt;"00000"),AJ721,1)+IF(AND(検索!K$6=0,検索!J$7&lt;&gt;"00000"),AJ721,0))&gt;0,MAX($AK$2:AK720)+1,0)</f>
        <v>0</v>
      </c>
    </row>
    <row r="722" spans="1:37" ht="12.6" customHeight="1" x14ac:dyDescent="0.15">
      <c r="A722" s="9">
        <v>7410</v>
      </c>
      <c r="B722" s="2" t="s">
        <v>1963</v>
      </c>
      <c r="C722" s="2" t="s">
        <v>1964</v>
      </c>
      <c r="D722" s="2" t="s">
        <v>669</v>
      </c>
      <c r="E722" s="10" t="s">
        <v>653</v>
      </c>
      <c r="F722" s="11" t="s">
        <v>1965</v>
      </c>
      <c r="G722" s="2">
        <v>721</v>
      </c>
      <c r="H722" s="153">
        <f t="shared" si="61"/>
        <v>100000</v>
      </c>
      <c r="J722" s="158">
        <f>IFERROR(INDEX(単価!D$3:G$16,MATCH(D722,単価!B$3:B$16,0),1+((I722&gt;29)+(I722&gt;59)+(I722&gt;89))*INDEX(単価!A:A,MATCH(D722,単価!B:B,0))),0)</f>
        <v>100000</v>
      </c>
      <c r="K722" s="153" t="str">
        <f>IFERROR(INDEX(単価!C:C,MATCH(D722,単価!B:B,0))&amp;IF(INDEX(単価!A:A,MATCH(D722,単価!B:B,0))=1,"（"&amp;INDEX(単価!D$2:G$2,1,1+(I722&gt;29)+(I722&gt;59)+(I722&gt;89))&amp;"）",""),D722)</f>
        <v>就労継続支援（Ｂ型）</v>
      </c>
      <c r="L722" s="2">
        <f t="shared" ca="1" si="62"/>
        <v>7317</v>
      </c>
      <c r="M722" s="14">
        <f>IF(OR(ISERROR(FIND(DBCS(検索!C$3),DBCS(B722))),検索!C$3=""),0,1)</f>
        <v>0</v>
      </c>
      <c r="N722" s="15">
        <f>IF(OR(ISERROR(FIND(DBCS(検索!D$3),DBCS(C722))),検索!D$3=""),0,1)</f>
        <v>0</v>
      </c>
      <c r="O722" s="15">
        <f>IF(OR(ISERROR(FIND(検索!E$3,D722)),検索!E$3=""),0,1)</f>
        <v>0</v>
      </c>
      <c r="P722" s="13">
        <f>IF(OR(ISERROR(FIND(検索!F$3,E722)),検索!F$3=""),0,1)</f>
        <v>0</v>
      </c>
      <c r="Q722" s="13">
        <f>IF(OR(ISERROR(FIND(検索!G$3,F722)),検索!G$3=""),0,1)</f>
        <v>0</v>
      </c>
      <c r="R722" s="13">
        <f>IF(OR(検索!J$3="00000",M722&amp;N722&amp;O722&amp;P722&amp;Q722&lt;&gt;検索!J$3),0,1)</f>
        <v>0</v>
      </c>
      <c r="S722" s="13">
        <f t="shared" si="58"/>
        <v>0</v>
      </c>
      <c r="T722" s="14">
        <f>IF(OR(ISERROR(FIND(DBCS(検索!C$5),DBCS(B722))),検索!C$5=""),0,1)</f>
        <v>0</v>
      </c>
      <c r="U722" s="15">
        <f>IF(OR(ISERROR(FIND(DBCS(検索!D$5),DBCS(C722))),検索!D$5=""),0,1)</f>
        <v>0</v>
      </c>
      <c r="V722" s="15">
        <f>IF(OR(ISERROR(FIND(検索!E$5,D722)),検索!E$5=""),0,1)</f>
        <v>0</v>
      </c>
      <c r="W722" s="15">
        <f>IF(OR(ISERROR(FIND(検索!F$5,E722)),検索!F$5=""),0,1)</f>
        <v>0</v>
      </c>
      <c r="X722" s="15">
        <f>IF(OR(ISERROR(FIND(検索!G$5,F722)),検索!G$5=""),0,1)</f>
        <v>0</v>
      </c>
      <c r="Y722" s="13">
        <f>IF(OR(検索!J$5="00000",T722&amp;U722&amp;V722&amp;W722&amp;X722&lt;&gt;検索!J$5),0,1)</f>
        <v>0</v>
      </c>
      <c r="Z722" s="16">
        <f t="shared" si="59"/>
        <v>0</v>
      </c>
      <c r="AA722" s="13">
        <f>IF(OR(ISERROR(FIND(DBCS(検索!C$7),DBCS(B722))),検索!C$7=""),0,1)</f>
        <v>0</v>
      </c>
      <c r="AB722" s="13">
        <f>IF(OR(ISERROR(FIND(DBCS(検索!D$7),DBCS(C722))),検索!D$7=""),0,1)</f>
        <v>0</v>
      </c>
      <c r="AC722" s="13">
        <f>IF(OR(ISERROR(FIND(検索!E$7,D722)),検索!E$7=""),0,1)</f>
        <v>0</v>
      </c>
      <c r="AD722" s="13">
        <f>IF(OR(ISERROR(FIND(検索!F$7,E722)),検索!F$7=""),0,1)</f>
        <v>0</v>
      </c>
      <c r="AE722" s="13">
        <f>IF(OR(ISERROR(FIND(検索!G$7,F722)),検索!G$7=""),0,1)</f>
        <v>0</v>
      </c>
      <c r="AF722" s="15">
        <f>IF(OR(検索!J$7="00000",AA722&amp;AB722&amp;AC722&amp;AD722&amp;AE722&lt;&gt;検索!J$7),0,1)</f>
        <v>0</v>
      </c>
      <c r="AG722" s="16">
        <f t="shared" si="60"/>
        <v>0</v>
      </c>
      <c r="AH722" s="13">
        <f>IF(検索!K$3=0,R722,S722)</f>
        <v>0</v>
      </c>
      <c r="AI722" s="13">
        <f>IF(検索!K$5=0,Y722,Z722)</f>
        <v>0</v>
      </c>
      <c r="AJ722" s="13">
        <f>IF(検索!K$7=0,AF722,AG722)</f>
        <v>0</v>
      </c>
      <c r="AK722" s="20">
        <f>IF(IF(検索!J$5="00000",AH722,IF(検索!K$4=0,AH722+AI722,AH722*AI722)*IF(AND(検索!K$6=1,検索!J$7&lt;&gt;"00000"),AJ722,1)+IF(AND(検索!K$6=0,検索!J$7&lt;&gt;"00000"),AJ722,0))&gt;0,MAX($AK$2:AK721)+1,0)</f>
        <v>0</v>
      </c>
    </row>
    <row r="723" spans="1:37" ht="12.6" customHeight="1" x14ac:dyDescent="0.15">
      <c r="A723" s="9">
        <v>7427</v>
      </c>
      <c r="B723" s="2" t="s">
        <v>1966</v>
      </c>
      <c r="C723" s="2" t="s">
        <v>1967</v>
      </c>
      <c r="D723" s="2" t="s">
        <v>669</v>
      </c>
      <c r="E723" s="10" t="s">
        <v>49</v>
      </c>
      <c r="F723" s="11" t="s">
        <v>1968</v>
      </c>
      <c r="G723" s="2">
        <v>722</v>
      </c>
      <c r="H723" s="153">
        <f t="shared" si="61"/>
        <v>100000</v>
      </c>
      <c r="J723" s="158">
        <f>IFERROR(INDEX(単価!D$3:G$16,MATCH(D723,単価!B$3:B$16,0),1+((I723&gt;29)+(I723&gt;59)+(I723&gt;89))*INDEX(単価!A:A,MATCH(D723,単価!B:B,0))),0)</f>
        <v>100000</v>
      </c>
      <c r="K723" s="153" t="str">
        <f>IFERROR(INDEX(単価!C:C,MATCH(D723,単価!B:B,0))&amp;IF(INDEX(単価!A:A,MATCH(D723,単価!B:B,0))=1,"（"&amp;INDEX(単価!D$2:G$2,1,1+(I723&gt;29)+(I723&gt;59)+(I723&gt;89))&amp;"）",""),D723)</f>
        <v>就労継続支援（Ｂ型）</v>
      </c>
      <c r="L723" s="2">
        <f t="shared" ca="1" si="62"/>
        <v>7326</v>
      </c>
      <c r="M723" s="14">
        <f>IF(OR(ISERROR(FIND(DBCS(検索!C$3),DBCS(B723))),検索!C$3=""),0,1)</f>
        <v>0</v>
      </c>
      <c r="N723" s="15">
        <f>IF(OR(ISERROR(FIND(DBCS(検索!D$3),DBCS(C723))),検索!D$3=""),0,1)</f>
        <v>0</v>
      </c>
      <c r="O723" s="15">
        <f>IF(OR(ISERROR(FIND(検索!E$3,D723)),検索!E$3=""),0,1)</f>
        <v>0</v>
      </c>
      <c r="P723" s="13">
        <f>IF(OR(ISERROR(FIND(検索!F$3,E723)),検索!F$3=""),0,1)</f>
        <v>0</v>
      </c>
      <c r="Q723" s="13">
        <f>IF(OR(ISERROR(FIND(検索!G$3,F723)),検索!G$3=""),0,1)</f>
        <v>0</v>
      </c>
      <c r="R723" s="13">
        <f>IF(OR(検索!J$3="00000",M723&amp;N723&amp;O723&amp;P723&amp;Q723&lt;&gt;検索!J$3),0,1)</f>
        <v>0</v>
      </c>
      <c r="S723" s="13">
        <f t="shared" si="58"/>
        <v>0</v>
      </c>
      <c r="T723" s="14">
        <f>IF(OR(ISERROR(FIND(DBCS(検索!C$5),DBCS(B723))),検索!C$5=""),0,1)</f>
        <v>0</v>
      </c>
      <c r="U723" s="15">
        <f>IF(OR(ISERROR(FIND(DBCS(検索!D$5),DBCS(C723))),検索!D$5=""),0,1)</f>
        <v>0</v>
      </c>
      <c r="V723" s="15">
        <f>IF(OR(ISERROR(FIND(検索!E$5,D723)),検索!E$5=""),0,1)</f>
        <v>0</v>
      </c>
      <c r="W723" s="15">
        <f>IF(OR(ISERROR(FIND(検索!F$5,E723)),検索!F$5=""),0,1)</f>
        <v>0</v>
      </c>
      <c r="X723" s="15">
        <f>IF(OR(ISERROR(FIND(検索!G$5,F723)),検索!G$5=""),0,1)</f>
        <v>0</v>
      </c>
      <c r="Y723" s="13">
        <f>IF(OR(検索!J$5="00000",T723&amp;U723&amp;V723&amp;W723&amp;X723&lt;&gt;検索!J$5),0,1)</f>
        <v>0</v>
      </c>
      <c r="Z723" s="16">
        <f t="shared" si="59"/>
        <v>0</v>
      </c>
      <c r="AA723" s="13">
        <f>IF(OR(ISERROR(FIND(DBCS(検索!C$7),DBCS(B723))),検索!C$7=""),0,1)</f>
        <v>0</v>
      </c>
      <c r="AB723" s="13">
        <f>IF(OR(ISERROR(FIND(DBCS(検索!D$7),DBCS(C723))),検索!D$7=""),0,1)</f>
        <v>0</v>
      </c>
      <c r="AC723" s="13">
        <f>IF(OR(ISERROR(FIND(検索!E$7,D723)),検索!E$7=""),0,1)</f>
        <v>0</v>
      </c>
      <c r="AD723" s="13">
        <f>IF(OR(ISERROR(FIND(検索!F$7,E723)),検索!F$7=""),0,1)</f>
        <v>0</v>
      </c>
      <c r="AE723" s="13">
        <f>IF(OR(ISERROR(FIND(検索!G$7,F723)),検索!G$7=""),0,1)</f>
        <v>0</v>
      </c>
      <c r="AF723" s="15">
        <f>IF(OR(検索!J$7="00000",AA723&amp;AB723&amp;AC723&amp;AD723&amp;AE723&lt;&gt;検索!J$7),0,1)</f>
        <v>0</v>
      </c>
      <c r="AG723" s="16">
        <f t="shared" si="60"/>
        <v>0</v>
      </c>
      <c r="AH723" s="13">
        <f>IF(検索!K$3=0,R723,S723)</f>
        <v>0</v>
      </c>
      <c r="AI723" s="13">
        <f>IF(検索!K$5=0,Y723,Z723)</f>
        <v>0</v>
      </c>
      <c r="AJ723" s="13">
        <f>IF(検索!K$7=0,AF723,AG723)</f>
        <v>0</v>
      </c>
      <c r="AK723" s="20">
        <f>IF(IF(検索!J$5="00000",AH723,IF(検索!K$4=0,AH723+AI723,AH723*AI723)*IF(AND(検索!K$6=1,検索!J$7&lt;&gt;"00000"),AJ723,1)+IF(AND(検索!K$6=0,検索!J$7&lt;&gt;"00000"),AJ723,0))&gt;0,MAX($AK$2:AK722)+1,0)</f>
        <v>0</v>
      </c>
    </row>
    <row r="724" spans="1:37" ht="12.6" customHeight="1" x14ac:dyDescent="0.15">
      <c r="A724" s="9">
        <v>7435</v>
      </c>
      <c r="B724" s="2" t="s">
        <v>1969</v>
      </c>
      <c r="C724" s="2" t="s">
        <v>1970</v>
      </c>
      <c r="D724" s="2" t="s">
        <v>669</v>
      </c>
      <c r="E724" s="10" t="s">
        <v>1971</v>
      </c>
      <c r="F724" s="11" t="s">
        <v>1972</v>
      </c>
      <c r="G724" s="2">
        <v>723</v>
      </c>
      <c r="H724" s="153">
        <f t="shared" si="61"/>
        <v>100000</v>
      </c>
      <c r="J724" s="158">
        <f>IFERROR(INDEX(単価!D$3:G$16,MATCH(D724,単価!B$3:B$16,0),1+((I724&gt;29)+(I724&gt;59)+(I724&gt;89))*INDEX(単価!A:A,MATCH(D724,単価!B:B,0))),0)</f>
        <v>100000</v>
      </c>
      <c r="K724" s="153" t="str">
        <f>IFERROR(INDEX(単価!C:C,MATCH(D724,単価!B:B,0))&amp;IF(INDEX(単価!A:A,MATCH(D724,単価!B:B,0))=1,"（"&amp;INDEX(単価!D$2:G$2,1,1+(I724&gt;29)+(I724&gt;59)+(I724&gt;89))&amp;"）",""),D724)</f>
        <v>就労継続支援（Ｂ型）</v>
      </c>
      <c r="L724" s="2">
        <f t="shared" ca="1" si="62"/>
        <v>7337</v>
      </c>
      <c r="M724" s="14">
        <f>IF(OR(ISERROR(FIND(DBCS(検索!C$3),DBCS(B724))),検索!C$3=""),0,1)</f>
        <v>0</v>
      </c>
      <c r="N724" s="15">
        <f>IF(OR(ISERROR(FIND(DBCS(検索!D$3),DBCS(C724))),検索!D$3=""),0,1)</f>
        <v>0</v>
      </c>
      <c r="O724" s="15">
        <f>IF(OR(ISERROR(FIND(検索!E$3,D724)),検索!E$3=""),0,1)</f>
        <v>0</v>
      </c>
      <c r="P724" s="13">
        <f>IF(OR(ISERROR(FIND(検索!F$3,E724)),検索!F$3=""),0,1)</f>
        <v>0</v>
      </c>
      <c r="Q724" s="13">
        <f>IF(OR(ISERROR(FIND(検索!G$3,F724)),検索!G$3=""),0,1)</f>
        <v>0</v>
      </c>
      <c r="R724" s="13">
        <f>IF(OR(検索!J$3="00000",M724&amp;N724&amp;O724&amp;P724&amp;Q724&lt;&gt;検索!J$3),0,1)</f>
        <v>0</v>
      </c>
      <c r="S724" s="13">
        <f t="shared" si="58"/>
        <v>0</v>
      </c>
      <c r="T724" s="14">
        <f>IF(OR(ISERROR(FIND(DBCS(検索!C$5),DBCS(B724))),検索!C$5=""),0,1)</f>
        <v>0</v>
      </c>
      <c r="U724" s="15">
        <f>IF(OR(ISERROR(FIND(DBCS(検索!D$5),DBCS(C724))),検索!D$5=""),0,1)</f>
        <v>0</v>
      </c>
      <c r="V724" s="15">
        <f>IF(OR(ISERROR(FIND(検索!E$5,D724)),検索!E$5=""),0,1)</f>
        <v>0</v>
      </c>
      <c r="W724" s="15">
        <f>IF(OR(ISERROR(FIND(検索!F$5,E724)),検索!F$5=""),0,1)</f>
        <v>0</v>
      </c>
      <c r="X724" s="15">
        <f>IF(OR(ISERROR(FIND(検索!G$5,F724)),検索!G$5=""),0,1)</f>
        <v>0</v>
      </c>
      <c r="Y724" s="13">
        <f>IF(OR(検索!J$5="00000",T724&amp;U724&amp;V724&amp;W724&amp;X724&lt;&gt;検索!J$5),0,1)</f>
        <v>0</v>
      </c>
      <c r="Z724" s="16">
        <f t="shared" si="59"/>
        <v>0</v>
      </c>
      <c r="AA724" s="13">
        <f>IF(OR(ISERROR(FIND(DBCS(検索!C$7),DBCS(B724))),検索!C$7=""),0,1)</f>
        <v>0</v>
      </c>
      <c r="AB724" s="13">
        <f>IF(OR(ISERROR(FIND(DBCS(検索!D$7),DBCS(C724))),検索!D$7=""),0,1)</f>
        <v>0</v>
      </c>
      <c r="AC724" s="13">
        <f>IF(OR(ISERROR(FIND(検索!E$7,D724)),検索!E$7=""),0,1)</f>
        <v>0</v>
      </c>
      <c r="AD724" s="13">
        <f>IF(OR(ISERROR(FIND(検索!F$7,E724)),検索!F$7=""),0,1)</f>
        <v>0</v>
      </c>
      <c r="AE724" s="13">
        <f>IF(OR(ISERROR(FIND(検索!G$7,F724)),検索!G$7=""),0,1)</f>
        <v>0</v>
      </c>
      <c r="AF724" s="15">
        <f>IF(OR(検索!J$7="00000",AA724&amp;AB724&amp;AC724&amp;AD724&amp;AE724&lt;&gt;検索!J$7),0,1)</f>
        <v>0</v>
      </c>
      <c r="AG724" s="16">
        <f t="shared" si="60"/>
        <v>0</v>
      </c>
      <c r="AH724" s="13">
        <f>IF(検索!K$3=0,R724,S724)</f>
        <v>0</v>
      </c>
      <c r="AI724" s="13">
        <f>IF(検索!K$5=0,Y724,Z724)</f>
        <v>0</v>
      </c>
      <c r="AJ724" s="13">
        <f>IF(検索!K$7=0,AF724,AG724)</f>
        <v>0</v>
      </c>
      <c r="AK724" s="20">
        <f>IF(IF(検索!J$5="00000",AH724,IF(検索!K$4=0,AH724+AI724,AH724*AI724)*IF(AND(検索!K$6=1,検索!J$7&lt;&gt;"00000"),AJ724,1)+IF(AND(検索!K$6=0,検索!J$7&lt;&gt;"00000"),AJ724,0))&gt;0,MAX($AK$2:AK723)+1,0)</f>
        <v>0</v>
      </c>
    </row>
    <row r="725" spans="1:37" ht="12.6" customHeight="1" x14ac:dyDescent="0.15">
      <c r="A725" s="9">
        <v>7443</v>
      </c>
      <c r="B725" s="2" t="s">
        <v>1691</v>
      </c>
      <c r="C725" s="2" t="s">
        <v>1720</v>
      </c>
      <c r="D725" s="2" t="s">
        <v>669</v>
      </c>
      <c r="E725" s="10" t="s">
        <v>148</v>
      </c>
      <c r="F725" s="11" t="s">
        <v>1721</v>
      </c>
      <c r="G725" s="2">
        <v>724</v>
      </c>
      <c r="H725" s="153">
        <f t="shared" si="61"/>
        <v>250000</v>
      </c>
      <c r="J725" s="158">
        <f>IFERROR(INDEX(単価!D$3:G$16,MATCH(D725,単価!B$3:B$16,0),1+((I725&gt;29)+(I725&gt;59)+(I725&gt;89))*INDEX(単価!A:A,MATCH(D725,単価!B:B,0))),0)</f>
        <v>100000</v>
      </c>
      <c r="K725" s="153" t="str">
        <f>IFERROR(INDEX(単価!C:C,MATCH(D725,単価!B:B,0))&amp;IF(INDEX(単価!A:A,MATCH(D725,単価!B:B,0))=1,"（"&amp;INDEX(単価!D$2:G$2,1,1+(I725&gt;29)+(I725&gt;59)+(I725&gt;89))&amp;"）",""),D725)</f>
        <v>就労継続支援（Ｂ型）</v>
      </c>
      <c r="L725" s="2">
        <f t="shared" ca="1" si="62"/>
        <v>7343</v>
      </c>
      <c r="M725" s="14">
        <f>IF(OR(ISERROR(FIND(DBCS(検索!C$3),DBCS(B725))),検索!C$3=""),0,1)</f>
        <v>0</v>
      </c>
      <c r="N725" s="15">
        <f>IF(OR(ISERROR(FIND(DBCS(検索!D$3),DBCS(C725))),検索!D$3=""),0,1)</f>
        <v>0</v>
      </c>
      <c r="O725" s="15">
        <f>IF(OR(ISERROR(FIND(検索!E$3,D725)),検索!E$3=""),0,1)</f>
        <v>0</v>
      </c>
      <c r="P725" s="13">
        <f>IF(OR(ISERROR(FIND(検索!F$3,E725)),検索!F$3=""),0,1)</f>
        <v>0</v>
      </c>
      <c r="Q725" s="13">
        <f>IF(OR(ISERROR(FIND(検索!G$3,F725)),検索!G$3=""),0,1)</f>
        <v>0</v>
      </c>
      <c r="R725" s="13">
        <f>IF(OR(検索!J$3="00000",M725&amp;N725&amp;O725&amp;P725&amp;Q725&lt;&gt;検索!J$3),0,1)</f>
        <v>0</v>
      </c>
      <c r="S725" s="13">
        <f t="shared" si="58"/>
        <v>0</v>
      </c>
      <c r="T725" s="14">
        <f>IF(OR(ISERROR(FIND(DBCS(検索!C$5),DBCS(B725))),検索!C$5=""),0,1)</f>
        <v>0</v>
      </c>
      <c r="U725" s="15">
        <f>IF(OR(ISERROR(FIND(DBCS(検索!D$5),DBCS(C725))),検索!D$5=""),0,1)</f>
        <v>0</v>
      </c>
      <c r="V725" s="15">
        <f>IF(OR(ISERROR(FIND(検索!E$5,D725)),検索!E$5=""),0,1)</f>
        <v>0</v>
      </c>
      <c r="W725" s="15">
        <f>IF(OR(ISERROR(FIND(検索!F$5,E725)),検索!F$5=""),0,1)</f>
        <v>0</v>
      </c>
      <c r="X725" s="15">
        <f>IF(OR(ISERROR(FIND(検索!G$5,F725)),検索!G$5=""),0,1)</f>
        <v>0</v>
      </c>
      <c r="Y725" s="13">
        <f>IF(OR(検索!J$5="00000",T725&amp;U725&amp;V725&amp;W725&amp;X725&lt;&gt;検索!J$5),0,1)</f>
        <v>0</v>
      </c>
      <c r="Z725" s="16">
        <f t="shared" si="59"/>
        <v>0</v>
      </c>
      <c r="AA725" s="13">
        <f>IF(OR(ISERROR(FIND(DBCS(検索!C$7),DBCS(B725))),検索!C$7=""),0,1)</f>
        <v>0</v>
      </c>
      <c r="AB725" s="13">
        <f>IF(OR(ISERROR(FIND(DBCS(検索!D$7),DBCS(C725))),検索!D$7=""),0,1)</f>
        <v>0</v>
      </c>
      <c r="AC725" s="13">
        <f>IF(OR(ISERROR(FIND(検索!E$7,D725)),検索!E$7=""),0,1)</f>
        <v>0</v>
      </c>
      <c r="AD725" s="13">
        <f>IF(OR(ISERROR(FIND(検索!F$7,E725)),検索!F$7=""),0,1)</f>
        <v>0</v>
      </c>
      <c r="AE725" s="13">
        <f>IF(OR(ISERROR(FIND(検索!G$7,F725)),検索!G$7=""),0,1)</f>
        <v>0</v>
      </c>
      <c r="AF725" s="15">
        <f>IF(OR(検索!J$7="00000",AA725&amp;AB725&amp;AC725&amp;AD725&amp;AE725&lt;&gt;検索!J$7),0,1)</f>
        <v>0</v>
      </c>
      <c r="AG725" s="16">
        <f t="shared" si="60"/>
        <v>0</v>
      </c>
      <c r="AH725" s="13">
        <f>IF(検索!K$3=0,R725,S725)</f>
        <v>0</v>
      </c>
      <c r="AI725" s="13">
        <f>IF(検索!K$5=0,Y725,Z725)</f>
        <v>0</v>
      </c>
      <c r="AJ725" s="13">
        <f>IF(検索!K$7=0,AF725,AG725)</f>
        <v>0</v>
      </c>
      <c r="AK725" s="20">
        <f>IF(IF(検索!J$5="00000",AH725,IF(検索!K$4=0,AH725+AI725,AH725*AI725)*IF(AND(検索!K$6=1,検索!J$7&lt;&gt;"00000"),AJ725,1)+IF(AND(検索!K$6=0,検索!J$7&lt;&gt;"00000"),AJ725,0))&gt;0,MAX($AK$2:AK724)+1,0)</f>
        <v>0</v>
      </c>
    </row>
    <row r="726" spans="1:37" ht="12.6" customHeight="1" x14ac:dyDescent="0.15">
      <c r="A726" s="9">
        <v>7454</v>
      </c>
      <c r="B726" s="2" t="s">
        <v>726</v>
      </c>
      <c r="C726" s="2" t="s">
        <v>1973</v>
      </c>
      <c r="D726" s="2" t="s">
        <v>669</v>
      </c>
      <c r="E726" s="10" t="s">
        <v>133</v>
      </c>
      <c r="F726" s="11" t="s">
        <v>1974</v>
      </c>
      <c r="G726" s="2">
        <v>725</v>
      </c>
      <c r="H726" s="153">
        <f t="shared" si="61"/>
        <v>1000000</v>
      </c>
      <c r="J726" s="158">
        <f>IFERROR(INDEX(単価!D$3:G$16,MATCH(D726,単価!B$3:B$16,0),1+((I726&gt;29)+(I726&gt;59)+(I726&gt;89))*INDEX(単価!A:A,MATCH(D726,単価!B:B,0))),0)</f>
        <v>100000</v>
      </c>
      <c r="K726" s="153" t="str">
        <f>IFERROR(INDEX(単価!C:C,MATCH(D726,単価!B:B,0))&amp;IF(INDEX(単価!A:A,MATCH(D726,単価!B:B,0))=1,"（"&amp;INDEX(単価!D$2:G$2,1,1+(I726&gt;29)+(I726&gt;59)+(I726&gt;89))&amp;"）",""),D726)</f>
        <v>就労継続支援（Ｂ型）</v>
      </c>
      <c r="L726" s="2">
        <f t="shared" ca="1" si="62"/>
        <v>7355</v>
      </c>
      <c r="M726" s="14">
        <f>IF(OR(ISERROR(FIND(DBCS(検索!C$3),DBCS(B726))),検索!C$3=""),0,1)</f>
        <v>0</v>
      </c>
      <c r="N726" s="15">
        <f>IF(OR(ISERROR(FIND(DBCS(検索!D$3),DBCS(C726))),検索!D$3=""),0,1)</f>
        <v>0</v>
      </c>
      <c r="O726" s="15">
        <f>IF(OR(ISERROR(FIND(検索!E$3,D726)),検索!E$3=""),0,1)</f>
        <v>0</v>
      </c>
      <c r="P726" s="13">
        <f>IF(OR(ISERROR(FIND(検索!F$3,E726)),検索!F$3=""),0,1)</f>
        <v>0</v>
      </c>
      <c r="Q726" s="13">
        <f>IF(OR(ISERROR(FIND(検索!G$3,F726)),検索!G$3=""),0,1)</f>
        <v>0</v>
      </c>
      <c r="R726" s="13">
        <f>IF(OR(検索!J$3="00000",M726&amp;N726&amp;O726&amp;P726&amp;Q726&lt;&gt;検索!J$3),0,1)</f>
        <v>0</v>
      </c>
      <c r="S726" s="13">
        <f t="shared" si="58"/>
        <v>0</v>
      </c>
      <c r="T726" s="14">
        <f>IF(OR(ISERROR(FIND(DBCS(検索!C$5),DBCS(B726))),検索!C$5=""),0,1)</f>
        <v>0</v>
      </c>
      <c r="U726" s="15">
        <f>IF(OR(ISERROR(FIND(DBCS(検索!D$5),DBCS(C726))),検索!D$5=""),0,1)</f>
        <v>0</v>
      </c>
      <c r="V726" s="15">
        <f>IF(OR(ISERROR(FIND(検索!E$5,D726)),検索!E$5=""),0,1)</f>
        <v>0</v>
      </c>
      <c r="W726" s="15">
        <f>IF(OR(ISERROR(FIND(検索!F$5,E726)),検索!F$5=""),0,1)</f>
        <v>0</v>
      </c>
      <c r="X726" s="15">
        <f>IF(OR(ISERROR(FIND(検索!G$5,F726)),検索!G$5=""),0,1)</f>
        <v>0</v>
      </c>
      <c r="Y726" s="13">
        <f>IF(OR(検索!J$5="00000",T726&amp;U726&amp;V726&amp;W726&amp;X726&lt;&gt;検索!J$5),0,1)</f>
        <v>0</v>
      </c>
      <c r="Z726" s="16">
        <f t="shared" si="59"/>
        <v>0</v>
      </c>
      <c r="AA726" s="13">
        <f>IF(OR(ISERROR(FIND(DBCS(検索!C$7),DBCS(B726))),検索!C$7=""),0,1)</f>
        <v>0</v>
      </c>
      <c r="AB726" s="13">
        <f>IF(OR(ISERROR(FIND(DBCS(検索!D$7),DBCS(C726))),検索!D$7=""),0,1)</f>
        <v>0</v>
      </c>
      <c r="AC726" s="13">
        <f>IF(OR(ISERROR(FIND(検索!E$7,D726)),検索!E$7=""),0,1)</f>
        <v>0</v>
      </c>
      <c r="AD726" s="13">
        <f>IF(OR(ISERROR(FIND(検索!F$7,E726)),検索!F$7=""),0,1)</f>
        <v>0</v>
      </c>
      <c r="AE726" s="13">
        <f>IF(OR(ISERROR(FIND(検索!G$7,F726)),検索!G$7=""),0,1)</f>
        <v>0</v>
      </c>
      <c r="AF726" s="15">
        <f>IF(OR(検索!J$7="00000",AA726&amp;AB726&amp;AC726&amp;AD726&amp;AE726&lt;&gt;検索!J$7),0,1)</f>
        <v>0</v>
      </c>
      <c r="AG726" s="16">
        <f t="shared" si="60"/>
        <v>0</v>
      </c>
      <c r="AH726" s="13">
        <f>IF(検索!K$3=0,R726,S726)</f>
        <v>0</v>
      </c>
      <c r="AI726" s="13">
        <f>IF(検索!K$5=0,Y726,Z726)</f>
        <v>0</v>
      </c>
      <c r="AJ726" s="13">
        <f>IF(検索!K$7=0,AF726,AG726)</f>
        <v>0</v>
      </c>
      <c r="AK726" s="20">
        <f>IF(IF(検索!J$5="00000",AH726,IF(検索!K$4=0,AH726+AI726,AH726*AI726)*IF(AND(検索!K$6=1,検索!J$7&lt;&gt;"00000"),AJ726,1)+IF(AND(検索!K$6=0,検索!J$7&lt;&gt;"00000"),AJ726,0))&gt;0,MAX($AK$2:AK725)+1,0)</f>
        <v>0</v>
      </c>
    </row>
    <row r="727" spans="1:37" ht="12.6" customHeight="1" x14ac:dyDescent="0.15">
      <c r="A727" s="9">
        <v>7467</v>
      </c>
      <c r="B727" s="2" t="s">
        <v>1668</v>
      </c>
      <c r="C727" s="2" t="s">
        <v>1975</v>
      </c>
      <c r="D727" s="2" t="s">
        <v>669</v>
      </c>
      <c r="E727" s="10" t="s">
        <v>113</v>
      </c>
      <c r="F727" s="11" t="s">
        <v>1976</v>
      </c>
      <c r="G727" s="2">
        <v>726</v>
      </c>
      <c r="H727" s="153">
        <f t="shared" si="61"/>
        <v>250000</v>
      </c>
      <c r="J727" s="158">
        <f>IFERROR(INDEX(単価!D$3:G$16,MATCH(D727,単価!B$3:B$16,0),1+((I727&gt;29)+(I727&gt;59)+(I727&gt;89))*INDEX(単価!A:A,MATCH(D727,単価!B:B,0))),0)</f>
        <v>100000</v>
      </c>
      <c r="K727" s="153" t="str">
        <f>IFERROR(INDEX(単価!C:C,MATCH(D727,単価!B:B,0))&amp;IF(INDEX(単価!A:A,MATCH(D727,単価!B:B,0))=1,"（"&amp;INDEX(単価!D$2:G$2,1,1+(I727&gt;29)+(I727&gt;59)+(I727&gt;89))&amp;"）",""),D727)</f>
        <v>就労継続支援（Ｂ型）</v>
      </c>
      <c r="L727" s="2">
        <f t="shared" ca="1" si="62"/>
        <v>7360</v>
      </c>
      <c r="M727" s="14">
        <f>IF(OR(ISERROR(FIND(DBCS(検索!C$3),DBCS(B727))),検索!C$3=""),0,1)</f>
        <v>0</v>
      </c>
      <c r="N727" s="15">
        <f>IF(OR(ISERROR(FIND(DBCS(検索!D$3),DBCS(C727))),検索!D$3=""),0,1)</f>
        <v>0</v>
      </c>
      <c r="O727" s="15">
        <f>IF(OR(ISERROR(FIND(検索!E$3,D727)),検索!E$3=""),0,1)</f>
        <v>0</v>
      </c>
      <c r="P727" s="13">
        <f>IF(OR(ISERROR(FIND(検索!F$3,E727)),検索!F$3=""),0,1)</f>
        <v>0</v>
      </c>
      <c r="Q727" s="13">
        <f>IF(OR(ISERROR(FIND(検索!G$3,F727)),検索!G$3=""),0,1)</f>
        <v>0</v>
      </c>
      <c r="R727" s="13">
        <f>IF(OR(検索!J$3="00000",M727&amp;N727&amp;O727&amp;P727&amp;Q727&lt;&gt;検索!J$3),0,1)</f>
        <v>0</v>
      </c>
      <c r="S727" s="13">
        <f t="shared" si="58"/>
        <v>0</v>
      </c>
      <c r="T727" s="14">
        <f>IF(OR(ISERROR(FIND(DBCS(検索!C$5),DBCS(B727))),検索!C$5=""),0,1)</f>
        <v>0</v>
      </c>
      <c r="U727" s="15">
        <f>IF(OR(ISERROR(FIND(DBCS(検索!D$5),DBCS(C727))),検索!D$5=""),0,1)</f>
        <v>0</v>
      </c>
      <c r="V727" s="15">
        <f>IF(OR(ISERROR(FIND(検索!E$5,D727)),検索!E$5=""),0,1)</f>
        <v>0</v>
      </c>
      <c r="W727" s="15">
        <f>IF(OR(ISERROR(FIND(検索!F$5,E727)),検索!F$5=""),0,1)</f>
        <v>0</v>
      </c>
      <c r="X727" s="15">
        <f>IF(OR(ISERROR(FIND(検索!G$5,F727)),検索!G$5=""),0,1)</f>
        <v>0</v>
      </c>
      <c r="Y727" s="13">
        <f>IF(OR(検索!J$5="00000",T727&amp;U727&amp;V727&amp;W727&amp;X727&lt;&gt;検索!J$5),0,1)</f>
        <v>0</v>
      </c>
      <c r="Z727" s="16">
        <f t="shared" si="59"/>
        <v>0</v>
      </c>
      <c r="AA727" s="13">
        <f>IF(OR(ISERROR(FIND(DBCS(検索!C$7),DBCS(B727))),検索!C$7=""),0,1)</f>
        <v>0</v>
      </c>
      <c r="AB727" s="13">
        <f>IF(OR(ISERROR(FIND(DBCS(検索!D$7),DBCS(C727))),検索!D$7=""),0,1)</f>
        <v>0</v>
      </c>
      <c r="AC727" s="13">
        <f>IF(OR(ISERROR(FIND(検索!E$7,D727)),検索!E$7=""),0,1)</f>
        <v>0</v>
      </c>
      <c r="AD727" s="13">
        <f>IF(OR(ISERROR(FIND(検索!F$7,E727)),検索!F$7=""),0,1)</f>
        <v>0</v>
      </c>
      <c r="AE727" s="13">
        <f>IF(OR(ISERROR(FIND(検索!G$7,F727)),検索!G$7=""),0,1)</f>
        <v>0</v>
      </c>
      <c r="AF727" s="15">
        <f>IF(OR(検索!J$7="00000",AA727&amp;AB727&amp;AC727&amp;AD727&amp;AE727&lt;&gt;検索!J$7),0,1)</f>
        <v>0</v>
      </c>
      <c r="AG727" s="16">
        <f t="shared" si="60"/>
        <v>0</v>
      </c>
      <c r="AH727" s="13">
        <f>IF(検索!K$3=0,R727,S727)</f>
        <v>0</v>
      </c>
      <c r="AI727" s="13">
        <f>IF(検索!K$5=0,Y727,Z727)</f>
        <v>0</v>
      </c>
      <c r="AJ727" s="13">
        <f>IF(検索!K$7=0,AF727,AG727)</f>
        <v>0</v>
      </c>
      <c r="AK727" s="20">
        <f>IF(IF(検索!J$5="00000",AH727,IF(検索!K$4=0,AH727+AI727,AH727*AI727)*IF(AND(検索!K$6=1,検索!J$7&lt;&gt;"00000"),AJ727,1)+IF(AND(検索!K$6=0,検索!J$7&lt;&gt;"00000"),AJ727,0))&gt;0,MAX($AK$2:AK726)+1,0)</f>
        <v>0</v>
      </c>
    </row>
    <row r="728" spans="1:37" ht="12.6" customHeight="1" x14ac:dyDescent="0.15">
      <c r="A728" s="9">
        <v>7473</v>
      </c>
      <c r="B728" s="2" t="s">
        <v>1977</v>
      </c>
      <c r="C728" s="2" t="s">
        <v>1978</v>
      </c>
      <c r="D728" s="2" t="s">
        <v>669</v>
      </c>
      <c r="E728" s="10" t="s">
        <v>44</v>
      </c>
      <c r="F728" s="11" t="s">
        <v>1979</v>
      </c>
      <c r="G728" s="2">
        <v>727</v>
      </c>
      <c r="H728" s="153">
        <f t="shared" si="61"/>
        <v>100000</v>
      </c>
      <c r="J728" s="158">
        <f>IFERROR(INDEX(単価!D$3:G$16,MATCH(D728,単価!B$3:B$16,0),1+((I728&gt;29)+(I728&gt;59)+(I728&gt;89))*INDEX(単価!A:A,MATCH(D728,単価!B:B,0))),0)</f>
        <v>100000</v>
      </c>
      <c r="K728" s="153" t="str">
        <f>IFERROR(INDEX(単価!C:C,MATCH(D728,単価!B:B,0))&amp;IF(INDEX(単価!A:A,MATCH(D728,単価!B:B,0))=1,"（"&amp;INDEX(単価!D$2:G$2,1,1+(I728&gt;29)+(I728&gt;59)+(I728&gt;89))&amp;"）",""),D728)</f>
        <v>就労継続支援（Ｂ型）</v>
      </c>
      <c r="L728" s="2">
        <f t="shared" ca="1" si="62"/>
        <v>7375</v>
      </c>
      <c r="M728" s="14">
        <f>IF(OR(ISERROR(FIND(DBCS(検索!C$3),DBCS(B728))),検索!C$3=""),0,1)</f>
        <v>0</v>
      </c>
      <c r="N728" s="15">
        <f>IF(OR(ISERROR(FIND(DBCS(検索!D$3),DBCS(C728))),検索!D$3=""),0,1)</f>
        <v>0</v>
      </c>
      <c r="O728" s="15">
        <f>IF(OR(ISERROR(FIND(検索!E$3,D728)),検索!E$3=""),0,1)</f>
        <v>0</v>
      </c>
      <c r="P728" s="13">
        <f>IF(OR(ISERROR(FIND(検索!F$3,E728)),検索!F$3=""),0,1)</f>
        <v>0</v>
      </c>
      <c r="Q728" s="13">
        <f>IF(OR(ISERROR(FIND(検索!G$3,F728)),検索!G$3=""),0,1)</f>
        <v>0</v>
      </c>
      <c r="R728" s="13">
        <f>IF(OR(検索!J$3="00000",M728&amp;N728&amp;O728&amp;P728&amp;Q728&lt;&gt;検索!J$3),0,1)</f>
        <v>0</v>
      </c>
      <c r="S728" s="13">
        <f t="shared" si="58"/>
        <v>0</v>
      </c>
      <c r="T728" s="14">
        <f>IF(OR(ISERROR(FIND(DBCS(検索!C$5),DBCS(B728))),検索!C$5=""),0,1)</f>
        <v>0</v>
      </c>
      <c r="U728" s="15">
        <f>IF(OR(ISERROR(FIND(DBCS(検索!D$5),DBCS(C728))),検索!D$5=""),0,1)</f>
        <v>0</v>
      </c>
      <c r="V728" s="15">
        <f>IF(OR(ISERROR(FIND(検索!E$5,D728)),検索!E$5=""),0,1)</f>
        <v>0</v>
      </c>
      <c r="W728" s="15">
        <f>IF(OR(ISERROR(FIND(検索!F$5,E728)),検索!F$5=""),0,1)</f>
        <v>0</v>
      </c>
      <c r="X728" s="15">
        <f>IF(OR(ISERROR(FIND(検索!G$5,F728)),検索!G$5=""),0,1)</f>
        <v>0</v>
      </c>
      <c r="Y728" s="13">
        <f>IF(OR(検索!J$5="00000",T728&amp;U728&amp;V728&amp;W728&amp;X728&lt;&gt;検索!J$5),0,1)</f>
        <v>0</v>
      </c>
      <c r="Z728" s="16">
        <f t="shared" si="59"/>
        <v>0</v>
      </c>
      <c r="AA728" s="13">
        <f>IF(OR(ISERROR(FIND(DBCS(検索!C$7),DBCS(B728))),検索!C$7=""),0,1)</f>
        <v>0</v>
      </c>
      <c r="AB728" s="13">
        <f>IF(OR(ISERROR(FIND(DBCS(検索!D$7),DBCS(C728))),検索!D$7=""),0,1)</f>
        <v>0</v>
      </c>
      <c r="AC728" s="13">
        <f>IF(OR(ISERROR(FIND(検索!E$7,D728)),検索!E$7=""),0,1)</f>
        <v>0</v>
      </c>
      <c r="AD728" s="13">
        <f>IF(OR(ISERROR(FIND(検索!F$7,E728)),検索!F$7=""),0,1)</f>
        <v>0</v>
      </c>
      <c r="AE728" s="13">
        <f>IF(OR(ISERROR(FIND(検索!G$7,F728)),検索!G$7=""),0,1)</f>
        <v>0</v>
      </c>
      <c r="AF728" s="15">
        <f>IF(OR(検索!J$7="00000",AA728&amp;AB728&amp;AC728&amp;AD728&amp;AE728&lt;&gt;検索!J$7),0,1)</f>
        <v>0</v>
      </c>
      <c r="AG728" s="16">
        <f t="shared" si="60"/>
        <v>0</v>
      </c>
      <c r="AH728" s="13">
        <f>IF(検索!K$3=0,R728,S728)</f>
        <v>0</v>
      </c>
      <c r="AI728" s="13">
        <f>IF(検索!K$5=0,Y728,Z728)</f>
        <v>0</v>
      </c>
      <c r="AJ728" s="13">
        <f>IF(検索!K$7=0,AF728,AG728)</f>
        <v>0</v>
      </c>
      <c r="AK728" s="20">
        <f>IF(IF(検索!J$5="00000",AH728,IF(検索!K$4=0,AH728+AI728,AH728*AI728)*IF(AND(検索!K$6=1,検索!J$7&lt;&gt;"00000"),AJ728,1)+IF(AND(検索!K$6=0,検索!J$7&lt;&gt;"00000"),AJ728,0))&gt;0,MAX($AK$2:AK727)+1,0)</f>
        <v>0</v>
      </c>
    </row>
    <row r="729" spans="1:37" ht="12.6" customHeight="1" x14ac:dyDescent="0.15">
      <c r="A729" s="9">
        <v>7486</v>
      </c>
      <c r="B729" s="2" t="s">
        <v>1980</v>
      </c>
      <c r="C729" s="2" t="s">
        <v>1981</v>
      </c>
      <c r="D729" s="2" t="s">
        <v>669</v>
      </c>
      <c r="E729" s="10" t="s">
        <v>1982</v>
      </c>
      <c r="F729" s="11" t="s">
        <v>1983</v>
      </c>
      <c r="G729" s="2">
        <v>728</v>
      </c>
      <c r="H729" s="153">
        <f t="shared" si="61"/>
        <v>150000</v>
      </c>
      <c r="J729" s="158">
        <f>IFERROR(INDEX(単価!D$3:G$16,MATCH(D729,単価!B$3:B$16,0),1+((I729&gt;29)+(I729&gt;59)+(I729&gt;89))*INDEX(単価!A:A,MATCH(D729,単価!B:B,0))),0)</f>
        <v>100000</v>
      </c>
      <c r="K729" s="153" t="str">
        <f>IFERROR(INDEX(単価!C:C,MATCH(D729,単価!B:B,0))&amp;IF(INDEX(単価!A:A,MATCH(D729,単価!B:B,0))=1,"（"&amp;INDEX(単価!D$2:G$2,1,1+(I729&gt;29)+(I729&gt;59)+(I729&gt;89))&amp;"）",""),D729)</f>
        <v>就労継続支援（Ｂ型）</v>
      </c>
      <c r="L729" s="2">
        <f t="shared" ca="1" si="62"/>
        <v>7383</v>
      </c>
      <c r="M729" s="14">
        <f>IF(OR(ISERROR(FIND(DBCS(検索!C$3),DBCS(B729))),検索!C$3=""),0,1)</f>
        <v>0</v>
      </c>
      <c r="N729" s="15">
        <f>IF(OR(ISERROR(FIND(DBCS(検索!D$3),DBCS(C729))),検索!D$3=""),0,1)</f>
        <v>0</v>
      </c>
      <c r="O729" s="15">
        <f>IF(OR(ISERROR(FIND(検索!E$3,D729)),検索!E$3=""),0,1)</f>
        <v>0</v>
      </c>
      <c r="P729" s="13">
        <f>IF(OR(ISERROR(FIND(検索!F$3,E729)),検索!F$3=""),0,1)</f>
        <v>0</v>
      </c>
      <c r="Q729" s="13">
        <f>IF(OR(ISERROR(FIND(検索!G$3,F729)),検索!G$3=""),0,1)</f>
        <v>0</v>
      </c>
      <c r="R729" s="13">
        <f>IF(OR(検索!J$3="00000",M729&amp;N729&amp;O729&amp;P729&amp;Q729&lt;&gt;検索!J$3),0,1)</f>
        <v>0</v>
      </c>
      <c r="S729" s="13">
        <f t="shared" si="58"/>
        <v>0</v>
      </c>
      <c r="T729" s="14">
        <f>IF(OR(ISERROR(FIND(DBCS(検索!C$5),DBCS(B729))),検索!C$5=""),0,1)</f>
        <v>0</v>
      </c>
      <c r="U729" s="15">
        <f>IF(OR(ISERROR(FIND(DBCS(検索!D$5),DBCS(C729))),検索!D$5=""),0,1)</f>
        <v>0</v>
      </c>
      <c r="V729" s="15">
        <f>IF(OR(ISERROR(FIND(検索!E$5,D729)),検索!E$5=""),0,1)</f>
        <v>0</v>
      </c>
      <c r="W729" s="15">
        <f>IF(OR(ISERROR(FIND(検索!F$5,E729)),検索!F$5=""),0,1)</f>
        <v>0</v>
      </c>
      <c r="X729" s="15">
        <f>IF(OR(ISERROR(FIND(検索!G$5,F729)),検索!G$5=""),0,1)</f>
        <v>0</v>
      </c>
      <c r="Y729" s="13">
        <f>IF(OR(検索!J$5="00000",T729&amp;U729&amp;V729&amp;W729&amp;X729&lt;&gt;検索!J$5),0,1)</f>
        <v>0</v>
      </c>
      <c r="Z729" s="16">
        <f t="shared" si="59"/>
        <v>0</v>
      </c>
      <c r="AA729" s="13">
        <f>IF(OR(ISERROR(FIND(DBCS(検索!C$7),DBCS(B729))),検索!C$7=""),0,1)</f>
        <v>0</v>
      </c>
      <c r="AB729" s="13">
        <f>IF(OR(ISERROR(FIND(DBCS(検索!D$7),DBCS(C729))),検索!D$7=""),0,1)</f>
        <v>0</v>
      </c>
      <c r="AC729" s="13">
        <f>IF(OR(ISERROR(FIND(検索!E$7,D729)),検索!E$7=""),0,1)</f>
        <v>0</v>
      </c>
      <c r="AD729" s="13">
        <f>IF(OR(ISERROR(FIND(検索!F$7,E729)),検索!F$7=""),0,1)</f>
        <v>0</v>
      </c>
      <c r="AE729" s="13">
        <f>IF(OR(ISERROR(FIND(検索!G$7,F729)),検索!G$7=""),0,1)</f>
        <v>0</v>
      </c>
      <c r="AF729" s="15">
        <f>IF(OR(検索!J$7="00000",AA729&amp;AB729&amp;AC729&amp;AD729&amp;AE729&lt;&gt;検索!J$7),0,1)</f>
        <v>0</v>
      </c>
      <c r="AG729" s="16">
        <f t="shared" si="60"/>
        <v>0</v>
      </c>
      <c r="AH729" s="13">
        <f>IF(検索!K$3=0,R729,S729)</f>
        <v>0</v>
      </c>
      <c r="AI729" s="13">
        <f>IF(検索!K$5=0,Y729,Z729)</f>
        <v>0</v>
      </c>
      <c r="AJ729" s="13">
        <f>IF(検索!K$7=0,AF729,AG729)</f>
        <v>0</v>
      </c>
      <c r="AK729" s="20">
        <f>IF(IF(検索!J$5="00000",AH729,IF(検索!K$4=0,AH729+AI729,AH729*AI729)*IF(AND(検索!K$6=1,検索!J$7&lt;&gt;"00000"),AJ729,1)+IF(AND(検索!K$6=0,検索!J$7&lt;&gt;"00000"),AJ729,0))&gt;0,MAX($AK$2:AK728)+1,0)</f>
        <v>0</v>
      </c>
    </row>
    <row r="730" spans="1:37" ht="12.6" customHeight="1" x14ac:dyDescent="0.15">
      <c r="A730" s="9">
        <v>7497</v>
      </c>
      <c r="B730" s="2" t="s">
        <v>1984</v>
      </c>
      <c r="C730" s="2" t="s">
        <v>1985</v>
      </c>
      <c r="D730" s="2" t="s">
        <v>669</v>
      </c>
      <c r="E730" s="10" t="s">
        <v>81</v>
      </c>
      <c r="F730" s="11" t="s">
        <v>1986</v>
      </c>
      <c r="G730" s="2">
        <v>729</v>
      </c>
      <c r="H730" s="153">
        <f t="shared" si="61"/>
        <v>100000</v>
      </c>
      <c r="J730" s="158">
        <f>IFERROR(INDEX(単価!D$3:G$16,MATCH(D730,単価!B$3:B$16,0),1+((I730&gt;29)+(I730&gt;59)+(I730&gt;89))*INDEX(単価!A:A,MATCH(D730,単価!B:B,0))),0)</f>
        <v>100000</v>
      </c>
      <c r="K730" s="153" t="str">
        <f>IFERROR(INDEX(単価!C:C,MATCH(D730,単価!B:B,0))&amp;IF(INDEX(単価!A:A,MATCH(D730,単価!B:B,0))=1,"（"&amp;INDEX(単価!D$2:G$2,1,1+(I730&gt;29)+(I730&gt;59)+(I730&gt;89))&amp;"）",""),D730)</f>
        <v>就労継続支援（Ｂ型）</v>
      </c>
      <c r="L730" s="2">
        <f t="shared" ca="1" si="62"/>
        <v>7398</v>
      </c>
      <c r="M730" s="14">
        <f>IF(OR(ISERROR(FIND(DBCS(検索!C$3),DBCS(B730))),検索!C$3=""),0,1)</f>
        <v>0</v>
      </c>
      <c r="N730" s="15">
        <f>IF(OR(ISERROR(FIND(DBCS(検索!D$3),DBCS(C730))),検索!D$3=""),0,1)</f>
        <v>0</v>
      </c>
      <c r="O730" s="15">
        <f>IF(OR(ISERROR(FIND(検索!E$3,D730)),検索!E$3=""),0,1)</f>
        <v>0</v>
      </c>
      <c r="P730" s="13">
        <f>IF(OR(ISERROR(FIND(検索!F$3,E730)),検索!F$3=""),0,1)</f>
        <v>0</v>
      </c>
      <c r="Q730" s="13">
        <f>IF(OR(ISERROR(FIND(検索!G$3,F730)),検索!G$3=""),0,1)</f>
        <v>0</v>
      </c>
      <c r="R730" s="13">
        <f>IF(OR(検索!J$3="00000",M730&amp;N730&amp;O730&amp;P730&amp;Q730&lt;&gt;検索!J$3),0,1)</f>
        <v>0</v>
      </c>
      <c r="S730" s="13">
        <f t="shared" si="58"/>
        <v>0</v>
      </c>
      <c r="T730" s="14">
        <f>IF(OR(ISERROR(FIND(DBCS(検索!C$5),DBCS(B730))),検索!C$5=""),0,1)</f>
        <v>0</v>
      </c>
      <c r="U730" s="15">
        <f>IF(OR(ISERROR(FIND(DBCS(検索!D$5),DBCS(C730))),検索!D$5=""),0,1)</f>
        <v>0</v>
      </c>
      <c r="V730" s="15">
        <f>IF(OR(ISERROR(FIND(検索!E$5,D730)),検索!E$5=""),0,1)</f>
        <v>0</v>
      </c>
      <c r="W730" s="15">
        <f>IF(OR(ISERROR(FIND(検索!F$5,E730)),検索!F$5=""),0,1)</f>
        <v>0</v>
      </c>
      <c r="X730" s="15">
        <f>IF(OR(ISERROR(FIND(検索!G$5,F730)),検索!G$5=""),0,1)</f>
        <v>0</v>
      </c>
      <c r="Y730" s="13">
        <f>IF(OR(検索!J$5="00000",T730&amp;U730&amp;V730&amp;W730&amp;X730&lt;&gt;検索!J$5),0,1)</f>
        <v>0</v>
      </c>
      <c r="Z730" s="16">
        <f t="shared" si="59"/>
        <v>0</v>
      </c>
      <c r="AA730" s="13">
        <f>IF(OR(ISERROR(FIND(DBCS(検索!C$7),DBCS(B730))),検索!C$7=""),0,1)</f>
        <v>0</v>
      </c>
      <c r="AB730" s="13">
        <f>IF(OR(ISERROR(FIND(DBCS(検索!D$7),DBCS(C730))),検索!D$7=""),0,1)</f>
        <v>0</v>
      </c>
      <c r="AC730" s="13">
        <f>IF(OR(ISERROR(FIND(検索!E$7,D730)),検索!E$7=""),0,1)</f>
        <v>0</v>
      </c>
      <c r="AD730" s="13">
        <f>IF(OR(ISERROR(FIND(検索!F$7,E730)),検索!F$7=""),0,1)</f>
        <v>0</v>
      </c>
      <c r="AE730" s="13">
        <f>IF(OR(ISERROR(FIND(検索!G$7,F730)),検索!G$7=""),0,1)</f>
        <v>0</v>
      </c>
      <c r="AF730" s="15">
        <f>IF(OR(検索!J$7="00000",AA730&amp;AB730&amp;AC730&amp;AD730&amp;AE730&lt;&gt;検索!J$7),0,1)</f>
        <v>0</v>
      </c>
      <c r="AG730" s="16">
        <f t="shared" si="60"/>
        <v>0</v>
      </c>
      <c r="AH730" s="13">
        <f>IF(検索!K$3=0,R730,S730)</f>
        <v>0</v>
      </c>
      <c r="AI730" s="13">
        <f>IF(検索!K$5=0,Y730,Z730)</f>
        <v>0</v>
      </c>
      <c r="AJ730" s="13">
        <f>IF(検索!K$7=0,AF730,AG730)</f>
        <v>0</v>
      </c>
      <c r="AK730" s="20">
        <f>IF(IF(検索!J$5="00000",AH730,IF(検索!K$4=0,AH730+AI730,AH730*AI730)*IF(AND(検索!K$6=1,検索!J$7&lt;&gt;"00000"),AJ730,1)+IF(AND(検索!K$6=0,検索!J$7&lt;&gt;"00000"),AJ730,0))&gt;0,MAX($AK$2:AK729)+1,0)</f>
        <v>0</v>
      </c>
    </row>
    <row r="731" spans="1:37" ht="12.6" customHeight="1" x14ac:dyDescent="0.15">
      <c r="A731" s="9">
        <v>7503</v>
      </c>
      <c r="B731" s="2" t="s">
        <v>932</v>
      </c>
      <c r="C731" s="2" t="s">
        <v>1987</v>
      </c>
      <c r="D731" s="2" t="s">
        <v>669</v>
      </c>
      <c r="E731" s="10" t="s">
        <v>106</v>
      </c>
      <c r="F731" s="11" t="s">
        <v>1988</v>
      </c>
      <c r="G731" s="2">
        <v>730</v>
      </c>
      <c r="H731" s="153">
        <f t="shared" si="61"/>
        <v>150000</v>
      </c>
      <c r="J731" s="158">
        <f>IFERROR(INDEX(単価!D$3:G$16,MATCH(D731,単価!B$3:B$16,0),1+((I731&gt;29)+(I731&gt;59)+(I731&gt;89))*INDEX(単価!A:A,MATCH(D731,単価!B:B,0))),0)</f>
        <v>100000</v>
      </c>
      <c r="K731" s="153" t="str">
        <f>IFERROR(INDEX(単価!C:C,MATCH(D731,単価!B:B,0))&amp;IF(INDEX(単価!A:A,MATCH(D731,単価!B:B,0))=1,"（"&amp;INDEX(単価!D$2:G$2,1,1+(I731&gt;29)+(I731&gt;59)+(I731&gt;89))&amp;"）",""),D731)</f>
        <v>就労継続支援（Ｂ型）</v>
      </c>
      <c r="L731" s="2">
        <f t="shared" ca="1" si="62"/>
        <v>7400</v>
      </c>
      <c r="M731" s="14">
        <f>IF(OR(ISERROR(FIND(DBCS(検索!C$3),DBCS(B731))),検索!C$3=""),0,1)</f>
        <v>0</v>
      </c>
      <c r="N731" s="15">
        <f>IF(OR(ISERROR(FIND(DBCS(検索!D$3),DBCS(C731))),検索!D$3=""),0,1)</f>
        <v>0</v>
      </c>
      <c r="O731" s="15">
        <f>IF(OR(ISERROR(FIND(検索!E$3,D731)),検索!E$3=""),0,1)</f>
        <v>0</v>
      </c>
      <c r="P731" s="13">
        <f>IF(OR(ISERROR(FIND(検索!F$3,E731)),検索!F$3=""),0,1)</f>
        <v>0</v>
      </c>
      <c r="Q731" s="13">
        <f>IF(OR(ISERROR(FIND(検索!G$3,F731)),検索!G$3=""),0,1)</f>
        <v>0</v>
      </c>
      <c r="R731" s="13">
        <f>IF(OR(検索!J$3="00000",M731&amp;N731&amp;O731&amp;P731&amp;Q731&lt;&gt;検索!J$3),0,1)</f>
        <v>0</v>
      </c>
      <c r="S731" s="13">
        <f t="shared" si="58"/>
        <v>0</v>
      </c>
      <c r="T731" s="14">
        <f>IF(OR(ISERROR(FIND(DBCS(検索!C$5),DBCS(B731))),検索!C$5=""),0,1)</f>
        <v>0</v>
      </c>
      <c r="U731" s="15">
        <f>IF(OR(ISERROR(FIND(DBCS(検索!D$5),DBCS(C731))),検索!D$5=""),0,1)</f>
        <v>0</v>
      </c>
      <c r="V731" s="15">
        <f>IF(OR(ISERROR(FIND(検索!E$5,D731)),検索!E$5=""),0,1)</f>
        <v>0</v>
      </c>
      <c r="W731" s="15">
        <f>IF(OR(ISERROR(FIND(検索!F$5,E731)),検索!F$5=""),0,1)</f>
        <v>0</v>
      </c>
      <c r="X731" s="15">
        <f>IF(OR(ISERROR(FIND(検索!G$5,F731)),検索!G$5=""),0,1)</f>
        <v>0</v>
      </c>
      <c r="Y731" s="13">
        <f>IF(OR(検索!J$5="00000",T731&amp;U731&amp;V731&amp;W731&amp;X731&lt;&gt;検索!J$5),0,1)</f>
        <v>0</v>
      </c>
      <c r="Z731" s="16">
        <f t="shared" si="59"/>
        <v>0</v>
      </c>
      <c r="AA731" s="13">
        <f>IF(OR(ISERROR(FIND(DBCS(検索!C$7),DBCS(B731))),検索!C$7=""),0,1)</f>
        <v>0</v>
      </c>
      <c r="AB731" s="13">
        <f>IF(OR(ISERROR(FIND(DBCS(検索!D$7),DBCS(C731))),検索!D$7=""),0,1)</f>
        <v>0</v>
      </c>
      <c r="AC731" s="13">
        <f>IF(OR(ISERROR(FIND(検索!E$7,D731)),検索!E$7=""),0,1)</f>
        <v>0</v>
      </c>
      <c r="AD731" s="13">
        <f>IF(OR(ISERROR(FIND(検索!F$7,E731)),検索!F$7=""),0,1)</f>
        <v>0</v>
      </c>
      <c r="AE731" s="13">
        <f>IF(OR(ISERROR(FIND(検索!G$7,F731)),検索!G$7=""),0,1)</f>
        <v>0</v>
      </c>
      <c r="AF731" s="15">
        <f>IF(OR(検索!J$7="00000",AA731&amp;AB731&amp;AC731&amp;AD731&amp;AE731&lt;&gt;検索!J$7),0,1)</f>
        <v>0</v>
      </c>
      <c r="AG731" s="16">
        <f t="shared" si="60"/>
        <v>0</v>
      </c>
      <c r="AH731" s="13">
        <f>IF(検索!K$3=0,R731,S731)</f>
        <v>0</v>
      </c>
      <c r="AI731" s="13">
        <f>IF(検索!K$5=0,Y731,Z731)</f>
        <v>0</v>
      </c>
      <c r="AJ731" s="13">
        <f>IF(検索!K$7=0,AF731,AG731)</f>
        <v>0</v>
      </c>
      <c r="AK731" s="20">
        <f>IF(IF(検索!J$5="00000",AH731,IF(検索!K$4=0,AH731+AI731,AH731*AI731)*IF(AND(検索!K$6=1,検索!J$7&lt;&gt;"00000"),AJ731,1)+IF(AND(検索!K$6=0,検索!J$7&lt;&gt;"00000"),AJ731,0))&gt;0,MAX($AK$2:AK730)+1,0)</f>
        <v>0</v>
      </c>
    </row>
    <row r="732" spans="1:37" ht="12.6" customHeight="1" x14ac:dyDescent="0.15">
      <c r="A732" s="9">
        <v>7518</v>
      </c>
      <c r="B732" s="2" t="s">
        <v>1989</v>
      </c>
      <c r="C732" s="2" t="s">
        <v>1990</v>
      </c>
      <c r="D732" s="2" t="s">
        <v>669</v>
      </c>
      <c r="E732" s="10" t="s">
        <v>1286</v>
      </c>
      <c r="F732" s="11" t="s">
        <v>1991</v>
      </c>
      <c r="G732" s="2">
        <v>731</v>
      </c>
      <c r="H732" s="153">
        <f t="shared" si="61"/>
        <v>100000</v>
      </c>
      <c r="J732" s="158">
        <f>IFERROR(INDEX(単価!D$3:G$16,MATCH(D732,単価!B$3:B$16,0),1+((I732&gt;29)+(I732&gt;59)+(I732&gt;89))*INDEX(単価!A:A,MATCH(D732,単価!B:B,0))),0)</f>
        <v>100000</v>
      </c>
      <c r="K732" s="153" t="str">
        <f>IFERROR(INDEX(単価!C:C,MATCH(D732,単価!B:B,0))&amp;IF(INDEX(単価!A:A,MATCH(D732,単価!B:B,0))=1,"（"&amp;INDEX(単価!D$2:G$2,1,1+(I732&gt;29)+(I732&gt;59)+(I732&gt;89))&amp;"）",""),D732)</f>
        <v>就労継続支援（Ｂ型）</v>
      </c>
      <c r="L732" s="2">
        <f t="shared" ca="1" si="62"/>
        <v>7418</v>
      </c>
      <c r="M732" s="14">
        <f>IF(OR(ISERROR(FIND(DBCS(検索!C$3),DBCS(B732))),検索!C$3=""),0,1)</f>
        <v>0</v>
      </c>
      <c r="N732" s="15">
        <f>IF(OR(ISERROR(FIND(DBCS(検索!D$3),DBCS(C732))),検索!D$3=""),0,1)</f>
        <v>0</v>
      </c>
      <c r="O732" s="15">
        <f>IF(OR(ISERROR(FIND(検索!E$3,D732)),検索!E$3=""),0,1)</f>
        <v>0</v>
      </c>
      <c r="P732" s="13">
        <f>IF(OR(ISERROR(FIND(検索!F$3,E732)),検索!F$3=""),0,1)</f>
        <v>0</v>
      </c>
      <c r="Q732" s="13">
        <f>IF(OR(ISERROR(FIND(検索!G$3,F732)),検索!G$3=""),0,1)</f>
        <v>0</v>
      </c>
      <c r="R732" s="13">
        <f>IF(OR(検索!J$3="00000",M732&amp;N732&amp;O732&amp;P732&amp;Q732&lt;&gt;検索!J$3),0,1)</f>
        <v>0</v>
      </c>
      <c r="S732" s="13">
        <f t="shared" si="58"/>
        <v>0</v>
      </c>
      <c r="T732" s="14">
        <f>IF(OR(ISERROR(FIND(DBCS(検索!C$5),DBCS(B732))),検索!C$5=""),0,1)</f>
        <v>0</v>
      </c>
      <c r="U732" s="15">
        <f>IF(OR(ISERROR(FIND(DBCS(検索!D$5),DBCS(C732))),検索!D$5=""),0,1)</f>
        <v>0</v>
      </c>
      <c r="V732" s="15">
        <f>IF(OR(ISERROR(FIND(検索!E$5,D732)),検索!E$5=""),0,1)</f>
        <v>0</v>
      </c>
      <c r="W732" s="15">
        <f>IF(OR(ISERROR(FIND(検索!F$5,E732)),検索!F$5=""),0,1)</f>
        <v>0</v>
      </c>
      <c r="X732" s="15">
        <f>IF(OR(ISERROR(FIND(検索!G$5,F732)),検索!G$5=""),0,1)</f>
        <v>0</v>
      </c>
      <c r="Y732" s="13">
        <f>IF(OR(検索!J$5="00000",T732&amp;U732&amp;V732&amp;W732&amp;X732&lt;&gt;検索!J$5),0,1)</f>
        <v>0</v>
      </c>
      <c r="Z732" s="16">
        <f t="shared" si="59"/>
        <v>0</v>
      </c>
      <c r="AA732" s="13">
        <f>IF(OR(ISERROR(FIND(DBCS(検索!C$7),DBCS(B732))),検索!C$7=""),0,1)</f>
        <v>0</v>
      </c>
      <c r="AB732" s="13">
        <f>IF(OR(ISERROR(FIND(DBCS(検索!D$7),DBCS(C732))),検索!D$7=""),0,1)</f>
        <v>0</v>
      </c>
      <c r="AC732" s="13">
        <f>IF(OR(ISERROR(FIND(検索!E$7,D732)),検索!E$7=""),0,1)</f>
        <v>0</v>
      </c>
      <c r="AD732" s="13">
        <f>IF(OR(ISERROR(FIND(検索!F$7,E732)),検索!F$7=""),0,1)</f>
        <v>0</v>
      </c>
      <c r="AE732" s="13">
        <f>IF(OR(ISERROR(FIND(検索!G$7,F732)),検索!G$7=""),0,1)</f>
        <v>0</v>
      </c>
      <c r="AF732" s="15">
        <f>IF(OR(検索!J$7="00000",AA732&amp;AB732&amp;AC732&amp;AD732&amp;AE732&lt;&gt;検索!J$7),0,1)</f>
        <v>0</v>
      </c>
      <c r="AG732" s="16">
        <f t="shared" si="60"/>
        <v>0</v>
      </c>
      <c r="AH732" s="13">
        <f>IF(検索!K$3=0,R732,S732)</f>
        <v>0</v>
      </c>
      <c r="AI732" s="13">
        <f>IF(検索!K$5=0,Y732,Z732)</f>
        <v>0</v>
      </c>
      <c r="AJ732" s="13">
        <f>IF(検索!K$7=0,AF732,AG732)</f>
        <v>0</v>
      </c>
      <c r="AK732" s="20">
        <f>IF(IF(検索!J$5="00000",AH732,IF(検索!K$4=0,AH732+AI732,AH732*AI732)*IF(AND(検索!K$6=1,検索!J$7&lt;&gt;"00000"),AJ732,1)+IF(AND(検索!K$6=0,検索!J$7&lt;&gt;"00000"),AJ732,0))&gt;0,MAX($AK$2:AK731)+1,0)</f>
        <v>0</v>
      </c>
    </row>
    <row r="733" spans="1:37" ht="12.6" customHeight="1" x14ac:dyDescent="0.15">
      <c r="A733" s="9">
        <v>7528</v>
      </c>
      <c r="B733" s="2" t="s">
        <v>1992</v>
      </c>
      <c r="C733" s="2" t="s">
        <v>1993</v>
      </c>
      <c r="D733" s="2" t="s">
        <v>669</v>
      </c>
      <c r="E733" s="10" t="s">
        <v>50</v>
      </c>
      <c r="F733" s="11" t="s">
        <v>1994</v>
      </c>
      <c r="G733" s="2">
        <v>732</v>
      </c>
      <c r="H733" s="153">
        <f t="shared" si="61"/>
        <v>100000</v>
      </c>
      <c r="J733" s="158">
        <f>IFERROR(INDEX(単価!D$3:G$16,MATCH(D733,単価!B$3:B$16,0),1+((I733&gt;29)+(I733&gt;59)+(I733&gt;89))*INDEX(単価!A:A,MATCH(D733,単価!B:B,0))),0)</f>
        <v>100000</v>
      </c>
      <c r="K733" s="153" t="str">
        <f>IFERROR(INDEX(単価!C:C,MATCH(D733,単価!B:B,0))&amp;IF(INDEX(単価!A:A,MATCH(D733,単価!B:B,0))=1,"（"&amp;INDEX(単価!D$2:G$2,1,1+(I733&gt;29)+(I733&gt;59)+(I733&gt;89))&amp;"）",""),D733)</f>
        <v>就労継続支援（Ｂ型）</v>
      </c>
      <c r="L733" s="2">
        <f t="shared" ca="1" si="62"/>
        <v>7420</v>
      </c>
      <c r="M733" s="14">
        <f>IF(OR(ISERROR(FIND(DBCS(検索!C$3),DBCS(B733))),検索!C$3=""),0,1)</f>
        <v>0</v>
      </c>
      <c r="N733" s="15">
        <f>IF(OR(ISERROR(FIND(DBCS(検索!D$3),DBCS(C733))),検索!D$3=""),0,1)</f>
        <v>0</v>
      </c>
      <c r="O733" s="15">
        <f>IF(OR(ISERROR(FIND(検索!E$3,D733)),検索!E$3=""),0,1)</f>
        <v>0</v>
      </c>
      <c r="P733" s="13">
        <f>IF(OR(ISERROR(FIND(検索!F$3,E733)),検索!F$3=""),0,1)</f>
        <v>0</v>
      </c>
      <c r="Q733" s="13">
        <f>IF(OR(ISERROR(FIND(検索!G$3,F733)),検索!G$3=""),0,1)</f>
        <v>0</v>
      </c>
      <c r="R733" s="13">
        <f>IF(OR(検索!J$3="00000",M733&amp;N733&amp;O733&amp;P733&amp;Q733&lt;&gt;検索!J$3),0,1)</f>
        <v>0</v>
      </c>
      <c r="S733" s="13">
        <f t="shared" si="58"/>
        <v>0</v>
      </c>
      <c r="T733" s="14">
        <f>IF(OR(ISERROR(FIND(DBCS(検索!C$5),DBCS(B733))),検索!C$5=""),0,1)</f>
        <v>0</v>
      </c>
      <c r="U733" s="15">
        <f>IF(OR(ISERROR(FIND(DBCS(検索!D$5),DBCS(C733))),検索!D$5=""),0,1)</f>
        <v>0</v>
      </c>
      <c r="V733" s="15">
        <f>IF(OR(ISERROR(FIND(検索!E$5,D733)),検索!E$5=""),0,1)</f>
        <v>0</v>
      </c>
      <c r="W733" s="15">
        <f>IF(OR(ISERROR(FIND(検索!F$5,E733)),検索!F$5=""),0,1)</f>
        <v>0</v>
      </c>
      <c r="X733" s="15">
        <f>IF(OR(ISERROR(FIND(検索!G$5,F733)),検索!G$5=""),0,1)</f>
        <v>0</v>
      </c>
      <c r="Y733" s="13">
        <f>IF(OR(検索!J$5="00000",T733&amp;U733&amp;V733&amp;W733&amp;X733&lt;&gt;検索!J$5),0,1)</f>
        <v>0</v>
      </c>
      <c r="Z733" s="16">
        <f t="shared" si="59"/>
        <v>0</v>
      </c>
      <c r="AA733" s="13">
        <f>IF(OR(ISERROR(FIND(DBCS(検索!C$7),DBCS(B733))),検索!C$7=""),0,1)</f>
        <v>0</v>
      </c>
      <c r="AB733" s="13">
        <f>IF(OR(ISERROR(FIND(DBCS(検索!D$7),DBCS(C733))),検索!D$7=""),0,1)</f>
        <v>0</v>
      </c>
      <c r="AC733" s="13">
        <f>IF(OR(ISERROR(FIND(検索!E$7,D733)),検索!E$7=""),0,1)</f>
        <v>0</v>
      </c>
      <c r="AD733" s="13">
        <f>IF(OR(ISERROR(FIND(検索!F$7,E733)),検索!F$7=""),0,1)</f>
        <v>0</v>
      </c>
      <c r="AE733" s="13">
        <f>IF(OR(ISERROR(FIND(検索!G$7,F733)),検索!G$7=""),0,1)</f>
        <v>0</v>
      </c>
      <c r="AF733" s="15">
        <f>IF(OR(検索!J$7="00000",AA733&amp;AB733&amp;AC733&amp;AD733&amp;AE733&lt;&gt;検索!J$7),0,1)</f>
        <v>0</v>
      </c>
      <c r="AG733" s="16">
        <f t="shared" si="60"/>
        <v>0</v>
      </c>
      <c r="AH733" s="13">
        <f>IF(検索!K$3=0,R733,S733)</f>
        <v>0</v>
      </c>
      <c r="AI733" s="13">
        <f>IF(検索!K$5=0,Y733,Z733)</f>
        <v>0</v>
      </c>
      <c r="AJ733" s="13">
        <f>IF(検索!K$7=0,AF733,AG733)</f>
        <v>0</v>
      </c>
      <c r="AK733" s="20">
        <f>IF(IF(検索!J$5="00000",AH733,IF(検索!K$4=0,AH733+AI733,AH733*AI733)*IF(AND(検索!K$6=1,検索!J$7&lt;&gt;"00000"),AJ733,1)+IF(AND(検索!K$6=0,検索!J$7&lt;&gt;"00000"),AJ733,0))&gt;0,MAX($AK$2:AK732)+1,0)</f>
        <v>0</v>
      </c>
    </row>
    <row r="734" spans="1:37" ht="12.6" customHeight="1" x14ac:dyDescent="0.15">
      <c r="A734" s="9">
        <v>7538</v>
      </c>
      <c r="B734" s="2" t="s">
        <v>1995</v>
      </c>
      <c r="C734" s="2" t="s">
        <v>1996</v>
      </c>
      <c r="D734" s="2" t="s">
        <v>669</v>
      </c>
      <c r="E734" s="10" t="s">
        <v>150</v>
      </c>
      <c r="F734" s="11" t="s">
        <v>1997</v>
      </c>
      <c r="G734" s="2">
        <v>733</v>
      </c>
      <c r="H734" s="153">
        <f t="shared" si="61"/>
        <v>150000</v>
      </c>
      <c r="J734" s="158">
        <f>IFERROR(INDEX(単価!D$3:G$16,MATCH(D734,単価!B$3:B$16,0),1+((I734&gt;29)+(I734&gt;59)+(I734&gt;89))*INDEX(単価!A:A,MATCH(D734,単価!B:B,0))),0)</f>
        <v>100000</v>
      </c>
      <c r="K734" s="153" t="str">
        <f>IFERROR(INDEX(単価!C:C,MATCH(D734,単価!B:B,0))&amp;IF(INDEX(単価!A:A,MATCH(D734,単価!B:B,0))=1,"（"&amp;INDEX(単価!D$2:G$2,1,1+(I734&gt;29)+(I734&gt;59)+(I734&gt;89))&amp;"）",""),D734)</f>
        <v>就労継続支援（Ｂ型）</v>
      </c>
      <c r="L734" s="2">
        <f t="shared" ca="1" si="62"/>
        <v>7439</v>
      </c>
      <c r="M734" s="14">
        <f>IF(OR(ISERROR(FIND(DBCS(検索!C$3),DBCS(B734))),検索!C$3=""),0,1)</f>
        <v>0</v>
      </c>
      <c r="N734" s="15">
        <f>IF(OR(ISERROR(FIND(DBCS(検索!D$3),DBCS(C734))),検索!D$3=""),0,1)</f>
        <v>0</v>
      </c>
      <c r="O734" s="15">
        <f>IF(OR(ISERROR(FIND(検索!E$3,D734)),検索!E$3=""),0,1)</f>
        <v>0</v>
      </c>
      <c r="P734" s="13">
        <f>IF(OR(ISERROR(FIND(検索!F$3,E734)),検索!F$3=""),0,1)</f>
        <v>0</v>
      </c>
      <c r="Q734" s="13">
        <f>IF(OR(ISERROR(FIND(検索!G$3,F734)),検索!G$3=""),0,1)</f>
        <v>0</v>
      </c>
      <c r="R734" s="13">
        <f>IF(OR(検索!J$3="00000",M734&amp;N734&amp;O734&amp;P734&amp;Q734&lt;&gt;検索!J$3),0,1)</f>
        <v>0</v>
      </c>
      <c r="S734" s="13">
        <f t="shared" si="58"/>
        <v>0</v>
      </c>
      <c r="T734" s="14">
        <f>IF(OR(ISERROR(FIND(DBCS(検索!C$5),DBCS(B734))),検索!C$5=""),0,1)</f>
        <v>0</v>
      </c>
      <c r="U734" s="15">
        <f>IF(OR(ISERROR(FIND(DBCS(検索!D$5),DBCS(C734))),検索!D$5=""),0,1)</f>
        <v>0</v>
      </c>
      <c r="V734" s="15">
        <f>IF(OR(ISERROR(FIND(検索!E$5,D734)),検索!E$5=""),0,1)</f>
        <v>0</v>
      </c>
      <c r="W734" s="15">
        <f>IF(OR(ISERROR(FIND(検索!F$5,E734)),検索!F$5=""),0,1)</f>
        <v>0</v>
      </c>
      <c r="X734" s="15">
        <f>IF(OR(ISERROR(FIND(検索!G$5,F734)),検索!G$5=""),0,1)</f>
        <v>0</v>
      </c>
      <c r="Y734" s="13">
        <f>IF(OR(検索!J$5="00000",T734&amp;U734&amp;V734&amp;W734&amp;X734&lt;&gt;検索!J$5),0,1)</f>
        <v>0</v>
      </c>
      <c r="Z734" s="16">
        <f t="shared" si="59"/>
        <v>0</v>
      </c>
      <c r="AA734" s="13">
        <f>IF(OR(ISERROR(FIND(DBCS(検索!C$7),DBCS(B734))),検索!C$7=""),0,1)</f>
        <v>0</v>
      </c>
      <c r="AB734" s="13">
        <f>IF(OR(ISERROR(FIND(DBCS(検索!D$7),DBCS(C734))),検索!D$7=""),0,1)</f>
        <v>0</v>
      </c>
      <c r="AC734" s="13">
        <f>IF(OR(ISERROR(FIND(検索!E$7,D734)),検索!E$7=""),0,1)</f>
        <v>0</v>
      </c>
      <c r="AD734" s="13">
        <f>IF(OR(ISERROR(FIND(検索!F$7,E734)),検索!F$7=""),0,1)</f>
        <v>0</v>
      </c>
      <c r="AE734" s="13">
        <f>IF(OR(ISERROR(FIND(検索!G$7,F734)),検索!G$7=""),0,1)</f>
        <v>0</v>
      </c>
      <c r="AF734" s="15">
        <f>IF(OR(検索!J$7="00000",AA734&amp;AB734&amp;AC734&amp;AD734&amp;AE734&lt;&gt;検索!J$7),0,1)</f>
        <v>0</v>
      </c>
      <c r="AG734" s="16">
        <f t="shared" si="60"/>
        <v>0</v>
      </c>
      <c r="AH734" s="13">
        <f>IF(検索!K$3=0,R734,S734)</f>
        <v>0</v>
      </c>
      <c r="AI734" s="13">
        <f>IF(検索!K$5=0,Y734,Z734)</f>
        <v>0</v>
      </c>
      <c r="AJ734" s="13">
        <f>IF(検索!K$7=0,AF734,AG734)</f>
        <v>0</v>
      </c>
      <c r="AK734" s="20">
        <f>IF(IF(検索!J$5="00000",AH734,IF(検索!K$4=0,AH734+AI734,AH734*AI734)*IF(AND(検索!K$6=1,検索!J$7&lt;&gt;"00000"),AJ734,1)+IF(AND(検索!K$6=0,検索!J$7&lt;&gt;"00000"),AJ734,0))&gt;0,MAX($AK$2:AK733)+1,0)</f>
        <v>0</v>
      </c>
    </row>
    <row r="735" spans="1:37" ht="12.6" customHeight="1" x14ac:dyDescent="0.15">
      <c r="A735" s="9">
        <v>7549</v>
      </c>
      <c r="B735" s="2" t="s">
        <v>1998</v>
      </c>
      <c r="C735" s="2" t="s">
        <v>1999</v>
      </c>
      <c r="D735" s="2" t="s">
        <v>669</v>
      </c>
      <c r="E735" s="10" t="s">
        <v>131</v>
      </c>
      <c r="F735" s="11" t="s">
        <v>2000</v>
      </c>
      <c r="G735" s="2">
        <v>734</v>
      </c>
      <c r="H735" s="153">
        <f t="shared" si="61"/>
        <v>100000</v>
      </c>
      <c r="J735" s="158">
        <f>IFERROR(INDEX(単価!D$3:G$16,MATCH(D735,単価!B$3:B$16,0),1+((I735&gt;29)+(I735&gt;59)+(I735&gt;89))*INDEX(単価!A:A,MATCH(D735,単価!B:B,0))),0)</f>
        <v>100000</v>
      </c>
      <c r="K735" s="153" t="str">
        <f>IFERROR(INDEX(単価!C:C,MATCH(D735,単価!B:B,0))&amp;IF(INDEX(単価!A:A,MATCH(D735,単価!B:B,0))=1,"（"&amp;INDEX(単価!D$2:G$2,1,1+(I735&gt;29)+(I735&gt;59)+(I735&gt;89))&amp;"）",""),D735)</f>
        <v>就労継続支援（Ｂ型）</v>
      </c>
      <c r="L735" s="2">
        <f t="shared" ca="1" si="62"/>
        <v>7446</v>
      </c>
      <c r="M735" s="14">
        <f>IF(OR(ISERROR(FIND(DBCS(検索!C$3),DBCS(B735))),検索!C$3=""),0,1)</f>
        <v>0</v>
      </c>
      <c r="N735" s="15">
        <f>IF(OR(ISERROR(FIND(DBCS(検索!D$3),DBCS(C735))),検索!D$3=""),0,1)</f>
        <v>0</v>
      </c>
      <c r="O735" s="15">
        <f>IF(OR(ISERROR(FIND(検索!E$3,D735)),検索!E$3=""),0,1)</f>
        <v>0</v>
      </c>
      <c r="P735" s="13">
        <f>IF(OR(ISERROR(FIND(検索!F$3,E735)),検索!F$3=""),0,1)</f>
        <v>0</v>
      </c>
      <c r="Q735" s="13">
        <f>IF(OR(ISERROR(FIND(検索!G$3,F735)),検索!G$3=""),0,1)</f>
        <v>0</v>
      </c>
      <c r="R735" s="13">
        <f>IF(OR(検索!J$3="00000",M735&amp;N735&amp;O735&amp;P735&amp;Q735&lt;&gt;検索!J$3),0,1)</f>
        <v>0</v>
      </c>
      <c r="S735" s="13">
        <f t="shared" si="58"/>
        <v>0</v>
      </c>
      <c r="T735" s="14">
        <f>IF(OR(ISERROR(FIND(DBCS(検索!C$5),DBCS(B735))),検索!C$5=""),0,1)</f>
        <v>0</v>
      </c>
      <c r="U735" s="15">
        <f>IF(OR(ISERROR(FIND(DBCS(検索!D$5),DBCS(C735))),検索!D$5=""),0,1)</f>
        <v>0</v>
      </c>
      <c r="V735" s="15">
        <f>IF(OR(ISERROR(FIND(検索!E$5,D735)),検索!E$5=""),0,1)</f>
        <v>0</v>
      </c>
      <c r="W735" s="15">
        <f>IF(OR(ISERROR(FIND(検索!F$5,E735)),検索!F$5=""),0,1)</f>
        <v>0</v>
      </c>
      <c r="X735" s="15">
        <f>IF(OR(ISERROR(FIND(検索!G$5,F735)),検索!G$5=""),0,1)</f>
        <v>0</v>
      </c>
      <c r="Y735" s="13">
        <f>IF(OR(検索!J$5="00000",T735&amp;U735&amp;V735&amp;W735&amp;X735&lt;&gt;検索!J$5),0,1)</f>
        <v>0</v>
      </c>
      <c r="Z735" s="16">
        <f t="shared" si="59"/>
        <v>0</v>
      </c>
      <c r="AA735" s="13">
        <f>IF(OR(ISERROR(FIND(DBCS(検索!C$7),DBCS(B735))),検索!C$7=""),0,1)</f>
        <v>0</v>
      </c>
      <c r="AB735" s="13">
        <f>IF(OR(ISERROR(FIND(DBCS(検索!D$7),DBCS(C735))),検索!D$7=""),0,1)</f>
        <v>0</v>
      </c>
      <c r="AC735" s="13">
        <f>IF(OR(ISERROR(FIND(検索!E$7,D735)),検索!E$7=""),0,1)</f>
        <v>0</v>
      </c>
      <c r="AD735" s="13">
        <f>IF(OR(ISERROR(FIND(検索!F$7,E735)),検索!F$7=""),0,1)</f>
        <v>0</v>
      </c>
      <c r="AE735" s="13">
        <f>IF(OR(ISERROR(FIND(検索!G$7,F735)),検索!G$7=""),0,1)</f>
        <v>0</v>
      </c>
      <c r="AF735" s="15">
        <f>IF(OR(検索!J$7="00000",AA735&amp;AB735&amp;AC735&amp;AD735&amp;AE735&lt;&gt;検索!J$7),0,1)</f>
        <v>0</v>
      </c>
      <c r="AG735" s="16">
        <f t="shared" si="60"/>
        <v>0</v>
      </c>
      <c r="AH735" s="13">
        <f>IF(検索!K$3=0,R735,S735)</f>
        <v>0</v>
      </c>
      <c r="AI735" s="13">
        <f>IF(検索!K$5=0,Y735,Z735)</f>
        <v>0</v>
      </c>
      <c r="AJ735" s="13">
        <f>IF(検索!K$7=0,AF735,AG735)</f>
        <v>0</v>
      </c>
      <c r="AK735" s="20">
        <f>IF(IF(検索!J$5="00000",AH735,IF(検索!K$4=0,AH735+AI735,AH735*AI735)*IF(AND(検索!K$6=1,検索!J$7&lt;&gt;"00000"),AJ735,1)+IF(AND(検索!K$6=0,検索!J$7&lt;&gt;"00000"),AJ735,0))&gt;0,MAX($AK$2:AK734)+1,0)</f>
        <v>0</v>
      </c>
    </row>
    <row r="736" spans="1:37" ht="12.6" customHeight="1" x14ac:dyDescent="0.15">
      <c r="A736" s="9">
        <v>7550</v>
      </c>
      <c r="B736" s="2" t="s">
        <v>2001</v>
      </c>
      <c r="C736" s="2" t="s">
        <v>2002</v>
      </c>
      <c r="D736" s="2" t="s">
        <v>669</v>
      </c>
      <c r="E736" s="10" t="s">
        <v>49</v>
      </c>
      <c r="F736" s="11" t="s">
        <v>2003</v>
      </c>
      <c r="G736" s="2">
        <v>735</v>
      </c>
      <c r="H736" s="153">
        <f t="shared" si="61"/>
        <v>100000</v>
      </c>
      <c r="J736" s="158">
        <f>IFERROR(INDEX(単価!D$3:G$16,MATCH(D736,単価!B$3:B$16,0),1+((I736&gt;29)+(I736&gt;59)+(I736&gt;89))*INDEX(単価!A:A,MATCH(D736,単価!B:B,0))),0)</f>
        <v>100000</v>
      </c>
      <c r="K736" s="153" t="str">
        <f>IFERROR(INDEX(単価!C:C,MATCH(D736,単価!B:B,0))&amp;IF(INDEX(単価!A:A,MATCH(D736,単価!B:B,0))=1,"（"&amp;INDEX(単価!D$2:G$2,1,1+(I736&gt;29)+(I736&gt;59)+(I736&gt;89))&amp;"）",""),D736)</f>
        <v>就労継続支援（Ｂ型）</v>
      </c>
      <c r="L736" s="2">
        <f t="shared" ca="1" si="62"/>
        <v>7453</v>
      </c>
      <c r="M736" s="14">
        <f>IF(OR(ISERROR(FIND(DBCS(検索!C$3),DBCS(B736))),検索!C$3=""),0,1)</f>
        <v>0</v>
      </c>
      <c r="N736" s="15">
        <f>IF(OR(ISERROR(FIND(DBCS(検索!D$3),DBCS(C736))),検索!D$3=""),0,1)</f>
        <v>0</v>
      </c>
      <c r="O736" s="15">
        <f>IF(OR(ISERROR(FIND(検索!E$3,D736)),検索!E$3=""),0,1)</f>
        <v>0</v>
      </c>
      <c r="P736" s="13">
        <f>IF(OR(ISERROR(FIND(検索!F$3,E736)),検索!F$3=""),0,1)</f>
        <v>0</v>
      </c>
      <c r="Q736" s="13">
        <f>IF(OR(ISERROR(FIND(検索!G$3,F736)),検索!G$3=""),0,1)</f>
        <v>0</v>
      </c>
      <c r="R736" s="13">
        <f>IF(OR(検索!J$3="00000",M736&amp;N736&amp;O736&amp;P736&amp;Q736&lt;&gt;検索!J$3),0,1)</f>
        <v>0</v>
      </c>
      <c r="S736" s="13">
        <f t="shared" si="58"/>
        <v>0</v>
      </c>
      <c r="T736" s="14">
        <f>IF(OR(ISERROR(FIND(DBCS(検索!C$5),DBCS(B736))),検索!C$5=""),0,1)</f>
        <v>0</v>
      </c>
      <c r="U736" s="15">
        <f>IF(OR(ISERROR(FIND(DBCS(検索!D$5),DBCS(C736))),検索!D$5=""),0,1)</f>
        <v>0</v>
      </c>
      <c r="V736" s="15">
        <f>IF(OR(ISERROR(FIND(検索!E$5,D736)),検索!E$5=""),0,1)</f>
        <v>0</v>
      </c>
      <c r="W736" s="15">
        <f>IF(OR(ISERROR(FIND(検索!F$5,E736)),検索!F$5=""),0,1)</f>
        <v>0</v>
      </c>
      <c r="X736" s="15">
        <f>IF(OR(ISERROR(FIND(検索!G$5,F736)),検索!G$5=""),0,1)</f>
        <v>0</v>
      </c>
      <c r="Y736" s="13">
        <f>IF(OR(検索!J$5="00000",T736&amp;U736&amp;V736&amp;W736&amp;X736&lt;&gt;検索!J$5),0,1)</f>
        <v>0</v>
      </c>
      <c r="Z736" s="16">
        <f t="shared" si="59"/>
        <v>0</v>
      </c>
      <c r="AA736" s="13">
        <f>IF(OR(ISERROR(FIND(DBCS(検索!C$7),DBCS(B736))),検索!C$7=""),0,1)</f>
        <v>0</v>
      </c>
      <c r="AB736" s="13">
        <f>IF(OR(ISERROR(FIND(DBCS(検索!D$7),DBCS(C736))),検索!D$7=""),0,1)</f>
        <v>0</v>
      </c>
      <c r="AC736" s="13">
        <f>IF(OR(ISERROR(FIND(検索!E$7,D736)),検索!E$7=""),0,1)</f>
        <v>0</v>
      </c>
      <c r="AD736" s="13">
        <f>IF(OR(ISERROR(FIND(検索!F$7,E736)),検索!F$7=""),0,1)</f>
        <v>0</v>
      </c>
      <c r="AE736" s="13">
        <f>IF(OR(ISERROR(FIND(検索!G$7,F736)),検索!G$7=""),0,1)</f>
        <v>0</v>
      </c>
      <c r="AF736" s="15">
        <f>IF(OR(検索!J$7="00000",AA736&amp;AB736&amp;AC736&amp;AD736&amp;AE736&lt;&gt;検索!J$7),0,1)</f>
        <v>0</v>
      </c>
      <c r="AG736" s="16">
        <f t="shared" si="60"/>
        <v>0</v>
      </c>
      <c r="AH736" s="13">
        <f>IF(検索!K$3=0,R736,S736)</f>
        <v>0</v>
      </c>
      <c r="AI736" s="13">
        <f>IF(検索!K$5=0,Y736,Z736)</f>
        <v>0</v>
      </c>
      <c r="AJ736" s="13">
        <f>IF(検索!K$7=0,AF736,AG736)</f>
        <v>0</v>
      </c>
      <c r="AK736" s="20">
        <f>IF(IF(検索!J$5="00000",AH736,IF(検索!K$4=0,AH736+AI736,AH736*AI736)*IF(AND(検索!K$6=1,検索!J$7&lt;&gt;"00000"),AJ736,1)+IF(AND(検索!K$6=0,検索!J$7&lt;&gt;"00000"),AJ736,0))&gt;0,MAX($AK$2:AK735)+1,0)</f>
        <v>0</v>
      </c>
    </row>
    <row r="737" spans="1:37" ht="12.6" customHeight="1" x14ac:dyDescent="0.15">
      <c r="A737" s="9">
        <v>7561</v>
      </c>
      <c r="B737" s="2" t="s">
        <v>2004</v>
      </c>
      <c r="C737" s="2" t="s">
        <v>2005</v>
      </c>
      <c r="D737" s="2" t="s">
        <v>669</v>
      </c>
      <c r="E737" s="10" t="s">
        <v>49</v>
      </c>
      <c r="F737" s="11" t="s">
        <v>2006</v>
      </c>
      <c r="G737" s="2">
        <v>736</v>
      </c>
      <c r="H737" s="153">
        <f t="shared" si="61"/>
        <v>100000</v>
      </c>
      <c r="J737" s="158">
        <f>IFERROR(INDEX(単価!D$3:G$16,MATCH(D737,単価!B$3:B$16,0),1+((I737&gt;29)+(I737&gt;59)+(I737&gt;89))*INDEX(単価!A:A,MATCH(D737,単価!B:B,0))),0)</f>
        <v>100000</v>
      </c>
      <c r="K737" s="153" t="str">
        <f>IFERROR(INDEX(単価!C:C,MATCH(D737,単価!B:B,0))&amp;IF(INDEX(単価!A:A,MATCH(D737,単価!B:B,0))=1,"（"&amp;INDEX(単価!D$2:G$2,1,1+(I737&gt;29)+(I737&gt;59)+(I737&gt;89))&amp;"）",""),D737)</f>
        <v>就労継続支援（Ｂ型）</v>
      </c>
      <c r="L737" s="2">
        <f t="shared" ca="1" si="62"/>
        <v>7463</v>
      </c>
      <c r="M737" s="14">
        <f>IF(OR(ISERROR(FIND(DBCS(検索!C$3),DBCS(B737))),検索!C$3=""),0,1)</f>
        <v>0</v>
      </c>
      <c r="N737" s="15">
        <f>IF(OR(ISERROR(FIND(DBCS(検索!D$3),DBCS(C737))),検索!D$3=""),0,1)</f>
        <v>0</v>
      </c>
      <c r="O737" s="15">
        <f>IF(OR(ISERROR(FIND(検索!E$3,D737)),検索!E$3=""),0,1)</f>
        <v>0</v>
      </c>
      <c r="P737" s="13">
        <f>IF(OR(ISERROR(FIND(検索!F$3,E737)),検索!F$3=""),0,1)</f>
        <v>0</v>
      </c>
      <c r="Q737" s="13">
        <f>IF(OR(ISERROR(FIND(検索!G$3,F737)),検索!G$3=""),0,1)</f>
        <v>0</v>
      </c>
      <c r="R737" s="13">
        <f>IF(OR(検索!J$3="00000",M737&amp;N737&amp;O737&amp;P737&amp;Q737&lt;&gt;検索!J$3),0,1)</f>
        <v>0</v>
      </c>
      <c r="S737" s="13">
        <f t="shared" si="58"/>
        <v>0</v>
      </c>
      <c r="T737" s="14">
        <f>IF(OR(ISERROR(FIND(DBCS(検索!C$5),DBCS(B737))),検索!C$5=""),0,1)</f>
        <v>0</v>
      </c>
      <c r="U737" s="15">
        <f>IF(OR(ISERROR(FIND(DBCS(検索!D$5),DBCS(C737))),検索!D$5=""),0,1)</f>
        <v>0</v>
      </c>
      <c r="V737" s="15">
        <f>IF(OR(ISERROR(FIND(検索!E$5,D737)),検索!E$5=""),0,1)</f>
        <v>0</v>
      </c>
      <c r="W737" s="15">
        <f>IF(OR(ISERROR(FIND(検索!F$5,E737)),検索!F$5=""),0,1)</f>
        <v>0</v>
      </c>
      <c r="X737" s="15">
        <f>IF(OR(ISERROR(FIND(検索!G$5,F737)),検索!G$5=""),0,1)</f>
        <v>0</v>
      </c>
      <c r="Y737" s="13">
        <f>IF(OR(検索!J$5="00000",T737&amp;U737&amp;V737&amp;W737&amp;X737&lt;&gt;検索!J$5),0,1)</f>
        <v>0</v>
      </c>
      <c r="Z737" s="16">
        <f t="shared" si="59"/>
        <v>0</v>
      </c>
      <c r="AA737" s="13">
        <f>IF(OR(ISERROR(FIND(DBCS(検索!C$7),DBCS(B737))),検索!C$7=""),0,1)</f>
        <v>0</v>
      </c>
      <c r="AB737" s="13">
        <f>IF(OR(ISERROR(FIND(DBCS(検索!D$7),DBCS(C737))),検索!D$7=""),0,1)</f>
        <v>0</v>
      </c>
      <c r="AC737" s="13">
        <f>IF(OR(ISERROR(FIND(検索!E$7,D737)),検索!E$7=""),0,1)</f>
        <v>0</v>
      </c>
      <c r="AD737" s="13">
        <f>IF(OR(ISERROR(FIND(検索!F$7,E737)),検索!F$7=""),0,1)</f>
        <v>0</v>
      </c>
      <c r="AE737" s="13">
        <f>IF(OR(ISERROR(FIND(検索!G$7,F737)),検索!G$7=""),0,1)</f>
        <v>0</v>
      </c>
      <c r="AF737" s="15">
        <f>IF(OR(検索!J$7="00000",AA737&amp;AB737&amp;AC737&amp;AD737&amp;AE737&lt;&gt;検索!J$7),0,1)</f>
        <v>0</v>
      </c>
      <c r="AG737" s="16">
        <f t="shared" si="60"/>
        <v>0</v>
      </c>
      <c r="AH737" s="13">
        <f>IF(検索!K$3=0,R737,S737)</f>
        <v>0</v>
      </c>
      <c r="AI737" s="13">
        <f>IF(検索!K$5=0,Y737,Z737)</f>
        <v>0</v>
      </c>
      <c r="AJ737" s="13">
        <f>IF(検索!K$7=0,AF737,AG737)</f>
        <v>0</v>
      </c>
      <c r="AK737" s="20">
        <f>IF(IF(検索!J$5="00000",AH737,IF(検索!K$4=0,AH737+AI737,AH737*AI737)*IF(AND(検索!K$6=1,検索!J$7&lt;&gt;"00000"),AJ737,1)+IF(AND(検索!K$6=0,検索!J$7&lt;&gt;"00000"),AJ737,0))&gt;0,MAX($AK$2:AK736)+1,0)</f>
        <v>0</v>
      </c>
    </row>
    <row r="738" spans="1:37" ht="12.6" customHeight="1" x14ac:dyDescent="0.15">
      <c r="A738" s="9">
        <v>7577</v>
      </c>
      <c r="B738" s="2" t="s">
        <v>2007</v>
      </c>
      <c r="C738" s="2" t="s">
        <v>2008</v>
      </c>
      <c r="D738" s="2" t="s">
        <v>669</v>
      </c>
      <c r="E738" s="10" t="s">
        <v>125</v>
      </c>
      <c r="F738" s="11" t="s">
        <v>2009</v>
      </c>
      <c r="G738" s="2">
        <v>737</v>
      </c>
      <c r="H738" s="153">
        <f t="shared" si="61"/>
        <v>100000</v>
      </c>
      <c r="J738" s="158">
        <f>IFERROR(INDEX(単価!D$3:G$16,MATCH(D738,単価!B$3:B$16,0),1+((I738&gt;29)+(I738&gt;59)+(I738&gt;89))*INDEX(単価!A:A,MATCH(D738,単価!B:B,0))),0)</f>
        <v>100000</v>
      </c>
      <c r="K738" s="153" t="str">
        <f>IFERROR(INDEX(単価!C:C,MATCH(D738,単価!B:B,0))&amp;IF(INDEX(単価!A:A,MATCH(D738,単価!B:B,0))=1,"（"&amp;INDEX(単価!D$2:G$2,1,1+(I738&gt;29)+(I738&gt;59)+(I738&gt;89))&amp;"）",""),D738)</f>
        <v>就労継続支援（Ｂ型）</v>
      </c>
      <c r="L738" s="2">
        <f t="shared" ca="1" si="62"/>
        <v>7479</v>
      </c>
      <c r="M738" s="14">
        <f>IF(OR(ISERROR(FIND(DBCS(検索!C$3),DBCS(B738))),検索!C$3=""),0,1)</f>
        <v>0</v>
      </c>
      <c r="N738" s="15">
        <f>IF(OR(ISERROR(FIND(DBCS(検索!D$3),DBCS(C738))),検索!D$3=""),0,1)</f>
        <v>0</v>
      </c>
      <c r="O738" s="15">
        <f>IF(OR(ISERROR(FIND(検索!E$3,D738)),検索!E$3=""),0,1)</f>
        <v>0</v>
      </c>
      <c r="P738" s="13">
        <f>IF(OR(ISERROR(FIND(検索!F$3,E738)),検索!F$3=""),0,1)</f>
        <v>0</v>
      </c>
      <c r="Q738" s="13">
        <f>IF(OR(ISERROR(FIND(検索!G$3,F738)),検索!G$3=""),0,1)</f>
        <v>0</v>
      </c>
      <c r="R738" s="13">
        <f>IF(OR(検索!J$3="00000",M738&amp;N738&amp;O738&amp;P738&amp;Q738&lt;&gt;検索!J$3),0,1)</f>
        <v>0</v>
      </c>
      <c r="S738" s="13">
        <f t="shared" si="58"/>
        <v>0</v>
      </c>
      <c r="T738" s="14">
        <f>IF(OR(ISERROR(FIND(DBCS(検索!C$5),DBCS(B738))),検索!C$5=""),0,1)</f>
        <v>0</v>
      </c>
      <c r="U738" s="15">
        <f>IF(OR(ISERROR(FIND(DBCS(検索!D$5),DBCS(C738))),検索!D$5=""),0,1)</f>
        <v>0</v>
      </c>
      <c r="V738" s="15">
        <f>IF(OR(ISERROR(FIND(検索!E$5,D738)),検索!E$5=""),0,1)</f>
        <v>0</v>
      </c>
      <c r="W738" s="15">
        <f>IF(OR(ISERROR(FIND(検索!F$5,E738)),検索!F$5=""),0,1)</f>
        <v>0</v>
      </c>
      <c r="X738" s="15">
        <f>IF(OR(ISERROR(FIND(検索!G$5,F738)),検索!G$5=""),0,1)</f>
        <v>0</v>
      </c>
      <c r="Y738" s="13">
        <f>IF(OR(検索!J$5="00000",T738&amp;U738&amp;V738&amp;W738&amp;X738&lt;&gt;検索!J$5),0,1)</f>
        <v>0</v>
      </c>
      <c r="Z738" s="16">
        <f t="shared" si="59"/>
        <v>0</v>
      </c>
      <c r="AA738" s="13">
        <f>IF(OR(ISERROR(FIND(DBCS(検索!C$7),DBCS(B738))),検索!C$7=""),0,1)</f>
        <v>0</v>
      </c>
      <c r="AB738" s="13">
        <f>IF(OR(ISERROR(FIND(DBCS(検索!D$7),DBCS(C738))),検索!D$7=""),0,1)</f>
        <v>0</v>
      </c>
      <c r="AC738" s="13">
        <f>IF(OR(ISERROR(FIND(検索!E$7,D738)),検索!E$7=""),0,1)</f>
        <v>0</v>
      </c>
      <c r="AD738" s="13">
        <f>IF(OR(ISERROR(FIND(検索!F$7,E738)),検索!F$7=""),0,1)</f>
        <v>0</v>
      </c>
      <c r="AE738" s="13">
        <f>IF(OR(ISERROR(FIND(検索!G$7,F738)),検索!G$7=""),0,1)</f>
        <v>0</v>
      </c>
      <c r="AF738" s="15">
        <f>IF(OR(検索!J$7="00000",AA738&amp;AB738&amp;AC738&amp;AD738&amp;AE738&lt;&gt;検索!J$7),0,1)</f>
        <v>0</v>
      </c>
      <c r="AG738" s="16">
        <f t="shared" si="60"/>
        <v>0</v>
      </c>
      <c r="AH738" s="13">
        <f>IF(検索!K$3=0,R738,S738)</f>
        <v>0</v>
      </c>
      <c r="AI738" s="13">
        <f>IF(検索!K$5=0,Y738,Z738)</f>
        <v>0</v>
      </c>
      <c r="AJ738" s="13">
        <f>IF(検索!K$7=0,AF738,AG738)</f>
        <v>0</v>
      </c>
      <c r="AK738" s="20">
        <f>IF(IF(検索!J$5="00000",AH738,IF(検索!K$4=0,AH738+AI738,AH738*AI738)*IF(AND(検索!K$6=1,検索!J$7&lt;&gt;"00000"),AJ738,1)+IF(AND(検索!K$6=0,検索!J$7&lt;&gt;"00000"),AJ738,0))&gt;0,MAX($AK$2:AK737)+1,0)</f>
        <v>0</v>
      </c>
    </row>
    <row r="739" spans="1:37" ht="12.6" customHeight="1" x14ac:dyDescent="0.15">
      <c r="A739" s="9">
        <v>7581</v>
      </c>
      <c r="B739" s="2" t="s">
        <v>2010</v>
      </c>
      <c r="C739" s="2" t="s">
        <v>2011</v>
      </c>
      <c r="D739" s="2" t="s">
        <v>669</v>
      </c>
      <c r="E739" s="10" t="s">
        <v>82</v>
      </c>
      <c r="F739" s="11" t="s">
        <v>2012</v>
      </c>
      <c r="G739" s="2">
        <v>738</v>
      </c>
      <c r="H739" s="153">
        <f t="shared" si="61"/>
        <v>100000</v>
      </c>
      <c r="J739" s="158">
        <f>IFERROR(INDEX(単価!D$3:G$16,MATCH(D739,単価!B$3:B$16,0),1+((I739&gt;29)+(I739&gt;59)+(I739&gt;89))*INDEX(単価!A:A,MATCH(D739,単価!B:B,0))),0)</f>
        <v>100000</v>
      </c>
      <c r="K739" s="153" t="str">
        <f>IFERROR(INDEX(単価!C:C,MATCH(D739,単価!B:B,0))&amp;IF(INDEX(単価!A:A,MATCH(D739,単価!B:B,0))=1,"（"&amp;INDEX(単価!D$2:G$2,1,1+(I739&gt;29)+(I739&gt;59)+(I739&gt;89))&amp;"）",""),D739)</f>
        <v>就労継続支援（Ｂ型）</v>
      </c>
      <c r="L739" s="2">
        <f t="shared" ca="1" si="62"/>
        <v>7480</v>
      </c>
      <c r="M739" s="14">
        <f>IF(OR(ISERROR(FIND(DBCS(検索!C$3),DBCS(B739))),検索!C$3=""),0,1)</f>
        <v>0</v>
      </c>
      <c r="N739" s="15">
        <f>IF(OR(ISERROR(FIND(DBCS(検索!D$3),DBCS(C739))),検索!D$3=""),0,1)</f>
        <v>0</v>
      </c>
      <c r="O739" s="15">
        <f>IF(OR(ISERROR(FIND(検索!E$3,D739)),検索!E$3=""),0,1)</f>
        <v>0</v>
      </c>
      <c r="P739" s="13">
        <f>IF(OR(ISERROR(FIND(検索!F$3,E739)),検索!F$3=""),0,1)</f>
        <v>0</v>
      </c>
      <c r="Q739" s="13">
        <f>IF(OR(ISERROR(FIND(検索!G$3,F739)),検索!G$3=""),0,1)</f>
        <v>0</v>
      </c>
      <c r="R739" s="13">
        <f>IF(OR(検索!J$3="00000",M739&amp;N739&amp;O739&amp;P739&amp;Q739&lt;&gt;検索!J$3),0,1)</f>
        <v>0</v>
      </c>
      <c r="S739" s="13">
        <f t="shared" si="58"/>
        <v>0</v>
      </c>
      <c r="T739" s="14">
        <f>IF(OR(ISERROR(FIND(DBCS(検索!C$5),DBCS(B739))),検索!C$5=""),0,1)</f>
        <v>0</v>
      </c>
      <c r="U739" s="15">
        <f>IF(OR(ISERROR(FIND(DBCS(検索!D$5),DBCS(C739))),検索!D$5=""),0,1)</f>
        <v>0</v>
      </c>
      <c r="V739" s="15">
        <f>IF(OR(ISERROR(FIND(検索!E$5,D739)),検索!E$5=""),0,1)</f>
        <v>0</v>
      </c>
      <c r="W739" s="15">
        <f>IF(OR(ISERROR(FIND(検索!F$5,E739)),検索!F$5=""),0,1)</f>
        <v>0</v>
      </c>
      <c r="X739" s="15">
        <f>IF(OR(ISERROR(FIND(検索!G$5,F739)),検索!G$5=""),0,1)</f>
        <v>0</v>
      </c>
      <c r="Y739" s="13">
        <f>IF(OR(検索!J$5="00000",T739&amp;U739&amp;V739&amp;W739&amp;X739&lt;&gt;検索!J$5),0,1)</f>
        <v>0</v>
      </c>
      <c r="Z739" s="16">
        <f t="shared" si="59"/>
        <v>0</v>
      </c>
      <c r="AA739" s="13">
        <f>IF(OR(ISERROR(FIND(DBCS(検索!C$7),DBCS(B739))),検索!C$7=""),0,1)</f>
        <v>0</v>
      </c>
      <c r="AB739" s="13">
        <f>IF(OR(ISERROR(FIND(DBCS(検索!D$7),DBCS(C739))),検索!D$7=""),0,1)</f>
        <v>0</v>
      </c>
      <c r="AC739" s="13">
        <f>IF(OR(ISERROR(FIND(検索!E$7,D739)),検索!E$7=""),0,1)</f>
        <v>0</v>
      </c>
      <c r="AD739" s="13">
        <f>IF(OR(ISERROR(FIND(検索!F$7,E739)),検索!F$7=""),0,1)</f>
        <v>0</v>
      </c>
      <c r="AE739" s="13">
        <f>IF(OR(ISERROR(FIND(検索!G$7,F739)),検索!G$7=""),0,1)</f>
        <v>0</v>
      </c>
      <c r="AF739" s="15">
        <f>IF(OR(検索!J$7="00000",AA739&amp;AB739&amp;AC739&amp;AD739&amp;AE739&lt;&gt;検索!J$7),0,1)</f>
        <v>0</v>
      </c>
      <c r="AG739" s="16">
        <f t="shared" si="60"/>
        <v>0</v>
      </c>
      <c r="AH739" s="13">
        <f>IF(検索!K$3=0,R739,S739)</f>
        <v>0</v>
      </c>
      <c r="AI739" s="13">
        <f>IF(検索!K$5=0,Y739,Z739)</f>
        <v>0</v>
      </c>
      <c r="AJ739" s="13">
        <f>IF(検索!K$7=0,AF739,AG739)</f>
        <v>0</v>
      </c>
      <c r="AK739" s="20">
        <f>IF(IF(検索!J$5="00000",AH739,IF(検索!K$4=0,AH739+AI739,AH739*AI739)*IF(AND(検索!K$6=1,検索!J$7&lt;&gt;"00000"),AJ739,1)+IF(AND(検索!K$6=0,検索!J$7&lt;&gt;"00000"),AJ739,0))&gt;0,MAX($AK$2:AK738)+1,0)</f>
        <v>0</v>
      </c>
    </row>
    <row r="740" spans="1:37" ht="12.6" customHeight="1" x14ac:dyDescent="0.15">
      <c r="A740" s="9">
        <v>7597</v>
      </c>
      <c r="B740" s="2" t="s">
        <v>2013</v>
      </c>
      <c r="C740" s="2" t="s">
        <v>2014</v>
      </c>
      <c r="D740" s="2" t="s">
        <v>669</v>
      </c>
      <c r="E740" s="10" t="s">
        <v>47</v>
      </c>
      <c r="F740" s="11" t="s">
        <v>2015</v>
      </c>
      <c r="G740" s="2">
        <v>739</v>
      </c>
      <c r="H740" s="153">
        <f t="shared" si="61"/>
        <v>100000</v>
      </c>
      <c r="J740" s="158">
        <f>IFERROR(INDEX(単価!D$3:G$16,MATCH(D740,単価!B$3:B$16,0),1+((I740&gt;29)+(I740&gt;59)+(I740&gt;89))*INDEX(単価!A:A,MATCH(D740,単価!B:B,0))),0)</f>
        <v>100000</v>
      </c>
      <c r="K740" s="153" t="str">
        <f>IFERROR(INDEX(単価!C:C,MATCH(D740,単価!B:B,0))&amp;IF(INDEX(単価!A:A,MATCH(D740,単価!B:B,0))=1,"（"&amp;INDEX(単価!D$2:G$2,1,1+(I740&gt;29)+(I740&gt;59)+(I740&gt;89))&amp;"）",""),D740)</f>
        <v>就労継続支援（Ｂ型）</v>
      </c>
      <c r="L740" s="2">
        <f t="shared" ca="1" si="62"/>
        <v>7498</v>
      </c>
      <c r="M740" s="14">
        <f>IF(OR(ISERROR(FIND(DBCS(検索!C$3),DBCS(B740))),検索!C$3=""),0,1)</f>
        <v>0</v>
      </c>
      <c r="N740" s="15">
        <f>IF(OR(ISERROR(FIND(DBCS(検索!D$3),DBCS(C740))),検索!D$3=""),0,1)</f>
        <v>0</v>
      </c>
      <c r="O740" s="15">
        <f>IF(OR(ISERROR(FIND(検索!E$3,D740)),検索!E$3=""),0,1)</f>
        <v>0</v>
      </c>
      <c r="P740" s="13">
        <f>IF(OR(ISERROR(FIND(検索!F$3,E740)),検索!F$3=""),0,1)</f>
        <v>0</v>
      </c>
      <c r="Q740" s="13">
        <f>IF(OR(ISERROR(FIND(検索!G$3,F740)),検索!G$3=""),0,1)</f>
        <v>0</v>
      </c>
      <c r="R740" s="13">
        <f>IF(OR(検索!J$3="00000",M740&amp;N740&amp;O740&amp;P740&amp;Q740&lt;&gt;検索!J$3),0,1)</f>
        <v>0</v>
      </c>
      <c r="S740" s="13">
        <f t="shared" si="58"/>
        <v>0</v>
      </c>
      <c r="T740" s="14">
        <f>IF(OR(ISERROR(FIND(DBCS(検索!C$5),DBCS(B740))),検索!C$5=""),0,1)</f>
        <v>0</v>
      </c>
      <c r="U740" s="15">
        <f>IF(OR(ISERROR(FIND(DBCS(検索!D$5),DBCS(C740))),検索!D$5=""),0,1)</f>
        <v>0</v>
      </c>
      <c r="V740" s="15">
        <f>IF(OR(ISERROR(FIND(検索!E$5,D740)),検索!E$5=""),0,1)</f>
        <v>0</v>
      </c>
      <c r="W740" s="15">
        <f>IF(OR(ISERROR(FIND(検索!F$5,E740)),検索!F$5=""),0,1)</f>
        <v>0</v>
      </c>
      <c r="X740" s="15">
        <f>IF(OR(ISERROR(FIND(検索!G$5,F740)),検索!G$5=""),0,1)</f>
        <v>0</v>
      </c>
      <c r="Y740" s="13">
        <f>IF(OR(検索!J$5="00000",T740&amp;U740&amp;V740&amp;W740&amp;X740&lt;&gt;検索!J$5),0,1)</f>
        <v>0</v>
      </c>
      <c r="Z740" s="16">
        <f t="shared" si="59"/>
        <v>0</v>
      </c>
      <c r="AA740" s="13">
        <f>IF(OR(ISERROR(FIND(DBCS(検索!C$7),DBCS(B740))),検索!C$7=""),0,1)</f>
        <v>0</v>
      </c>
      <c r="AB740" s="13">
        <f>IF(OR(ISERROR(FIND(DBCS(検索!D$7),DBCS(C740))),検索!D$7=""),0,1)</f>
        <v>0</v>
      </c>
      <c r="AC740" s="13">
        <f>IF(OR(ISERROR(FIND(検索!E$7,D740)),検索!E$7=""),0,1)</f>
        <v>0</v>
      </c>
      <c r="AD740" s="13">
        <f>IF(OR(ISERROR(FIND(検索!F$7,E740)),検索!F$7=""),0,1)</f>
        <v>0</v>
      </c>
      <c r="AE740" s="13">
        <f>IF(OR(ISERROR(FIND(検索!G$7,F740)),検索!G$7=""),0,1)</f>
        <v>0</v>
      </c>
      <c r="AF740" s="15">
        <f>IF(OR(検索!J$7="00000",AA740&amp;AB740&amp;AC740&amp;AD740&amp;AE740&lt;&gt;検索!J$7),0,1)</f>
        <v>0</v>
      </c>
      <c r="AG740" s="16">
        <f t="shared" si="60"/>
        <v>0</v>
      </c>
      <c r="AH740" s="13">
        <f>IF(検索!K$3=0,R740,S740)</f>
        <v>0</v>
      </c>
      <c r="AI740" s="13">
        <f>IF(検索!K$5=0,Y740,Z740)</f>
        <v>0</v>
      </c>
      <c r="AJ740" s="13">
        <f>IF(検索!K$7=0,AF740,AG740)</f>
        <v>0</v>
      </c>
      <c r="AK740" s="20">
        <f>IF(IF(検索!J$5="00000",AH740,IF(検索!K$4=0,AH740+AI740,AH740*AI740)*IF(AND(検索!K$6=1,検索!J$7&lt;&gt;"00000"),AJ740,1)+IF(AND(検索!K$6=0,検索!J$7&lt;&gt;"00000"),AJ740,0))&gt;0,MAX($AK$2:AK739)+1,0)</f>
        <v>0</v>
      </c>
    </row>
    <row r="741" spans="1:37" ht="12.6" customHeight="1" x14ac:dyDescent="0.15">
      <c r="A741" s="9">
        <v>7607</v>
      </c>
      <c r="B741" s="2" t="s">
        <v>1307</v>
      </c>
      <c r="C741" s="2" t="s">
        <v>2016</v>
      </c>
      <c r="D741" s="2" t="s">
        <v>669</v>
      </c>
      <c r="E741" s="10" t="s">
        <v>149</v>
      </c>
      <c r="F741" s="11" t="s">
        <v>2017</v>
      </c>
      <c r="G741" s="2">
        <v>740</v>
      </c>
      <c r="H741" s="153">
        <f t="shared" si="61"/>
        <v>250000</v>
      </c>
      <c r="J741" s="158">
        <f>IFERROR(INDEX(単価!D$3:G$16,MATCH(D741,単価!B$3:B$16,0),1+((I741&gt;29)+(I741&gt;59)+(I741&gt;89))*INDEX(単価!A:A,MATCH(D741,単価!B:B,0))),0)</f>
        <v>100000</v>
      </c>
      <c r="K741" s="153" t="str">
        <f>IFERROR(INDEX(単価!C:C,MATCH(D741,単価!B:B,0))&amp;IF(INDEX(単価!A:A,MATCH(D741,単価!B:B,0))=1,"（"&amp;INDEX(単価!D$2:G$2,1,1+(I741&gt;29)+(I741&gt;59)+(I741&gt;89))&amp;"）",""),D741)</f>
        <v>就労継続支援（Ｂ型）</v>
      </c>
      <c r="L741" s="2">
        <f t="shared" ca="1" si="62"/>
        <v>7502</v>
      </c>
      <c r="M741" s="14">
        <f>IF(OR(ISERROR(FIND(DBCS(検索!C$3),DBCS(B741))),検索!C$3=""),0,1)</f>
        <v>0</v>
      </c>
      <c r="N741" s="15">
        <f>IF(OR(ISERROR(FIND(DBCS(検索!D$3),DBCS(C741))),検索!D$3=""),0,1)</f>
        <v>0</v>
      </c>
      <c r="O741" s="15">
        <f>IF(OR(ISERROR(FIND(検索!E$3,D741)),検索!E$3=""),0,1)</f>
        <v>0</v>
      </c>
      <c r="P741" s="13">
        <f>IF(OR(ISERROR(FIND(検索!F$3,E741)),検索!F$3=""),0,1)</f>
        <v>0</v>
      </c>
      <c r="Q741" s="13">
        <f>IF(OR(ISERROR(FIND(検索!G$3,F741)),検索!G$3=""),0,1)</f>
        <v>0</v>
      </c>
      <c r="R741" s="13">
        <f>IF(OR(検索!J$3="00000",M741&amp;N741&amp;O741&amp;P741&amp;Q741&lt;&gt;検索!J$3),0,1)</f>
        <v>0</v>
      </c>
      <c r="S741" s="13">
        <f t="shared" si="58"/>
        <v>0</v>
      </c>
      <c r="T741" s="14">
        <f>IF(OR(ISERROR(FIND(DBCS(検索!C$5),DBCS(B741))),検索!C$5=""),0,1)</f>
        <v>0</v>
      </c>
      <c r="U741" s="15">
        <f>IF(OR(ISERROR(FIND(DBCS(検索!D$5),DBCS(C741))),検索!D$5=""),0,1)</f>
        <v>0</v>
      </c>
      <c r="V741" s="15">
        <f>IF(OR(ISERROR(FIND(検索!E$5,D741)),検索!E$5=""),0,1)</f>
        <v>0</v>
      </c>
      <c r="W741" s="15">
        <f>IF(OR(ISERROR(FIND(検索!F$5,E741)),検索!F$5=""),0,1)</f>
        <v>0</v>
      </c>
      <c r="X741" s="15">
        <f>IF(OR(ISERROR(FIND(検索!G$5,F741)),検索!G$5=""),0,1)</f>
        <v>0</v>
      </c>
      <c r="Y741" s="13">
        <f>IF(OR(検索!J$5="00000",T741&amp;U741&amp;V741&amp;W741&amp;X741&lt;&gt;検索!J$5),0,1)</f>
        <v>0</v>
      </c>
      <c r="Z741" s="16">
        <f t="shared" si="59"/>
        <v>0</v>
      </c>
      <c r="AA741" s="13">
        <f>IF(OR(ISERROR(FIND(DBCS(検索!C$7),DBCS(B741))),検索!C$7=""),0,1)</f>
        <v>0</v>
      </c>
      <c r="AB741" s="13">
        <f>IF(OR(ISERROR(FIND(DBCS(検索!D$7),DBCS(C741))),検索!D$7=""),0,1)</f>
        <v>0</v>
      </c>
      <c r="AC741" s="13">
        <f>IF(OR(ISERROR(FIND(検索!E$7,D741)),検索!E$7=""),0,1)</f>
        <v>0</v>
      </c>
      <c r="AD741" s="13">
        <f>IF(OR(ISERROR(FIND(検索!F$7,E741)),検索!F$7=""),0,1)</f>
        <v>0</v>
      </c>
      <c r="AE741" s="13">
        <f>IF(OR(ISERROR(FIND(検索!G$7,F741)),検索!G$7=""),0,1)</f>
        <v>0</v>
      </c>
      <c r="AF741" s="15">
        <f>IF(OR(検索!J$7="00000",AA741&amp;AB741&amp;AC741&amp;AD741&amp;AE741&lt;&gt;検索!J$7),0,1)</f>
        <v>0</v>
      </c>
      <c r="AG741" s="16">
        <f t="shared" si="60"/>
        <v>0</v>
      </c>
      <c r="AH741" s="13">
        <f>IF(検索!K$3=0,R741,S741)</f>
        <v>0</v>
      </c>
      <c r="AI741" s="13">
        <f>IF(検索!K$5=0,Y741,Z741)</f>
        <v>0</v>
      </c>
      <c r="AJ741" s="13">
        <f>IF(検索!K$7=0,AF741,AG741)</f>
        <v>0</v>
      </c>
      <c r="AK741" s="20">
        <f>IF(IF(検索!J$5="00000",AH741,IF(検索!K$4=0,AH741+AI741,AH741*AI741)*IF(AND(検索!K$6=1,検索!J$7&lt;&gt;"00000"),AJ741,1)+IF(AND(検索!K$6=0,検索!J$7&lt;&gt;"00000"),AJ741,0))&gt;0,MAX($AK$2:AK740)+1,0)</f>
        <v>0</v>
      </c>
    </row>
    <row r="742" spans="1:37" ht="12.6" customHeight="1" x14ac:dyDescent="0.15">
      <c r="A742" s="9">
        <v>7611</v>
      </c>
      <c r="B742" s="2" t="s">
        <v>1763</v>
      </c>
      <c r="C742" s="2" t="s">
        <v>1764</v>
      </c>
      <c r="D742" s="2" t="s">
        <v>669</v>
      </c>
      <c r="E742" s="10" t="s">
        <v>76</v>
      </c>
      <c r="F742" s="11" t="s">
        <v>1765</v>
      </c>
      <c r="G742" s="2">
        <v>741</v>
      </c>
      <c r="H742" s="153">
        <f t="shared" si="61"/>
        <v>200000</v>
      </c>
      <c r="J742" s="158">
        <f>IFERROR(INDEX(単価!D$3:G$16,MATCH(D742,単価!B$3:B$16,0),1+((I742&gt;29)+(I742&gt;59)+(I742&gt;89))*INDEX(単価!A:A,MATCH(D742,単価!B:B,0))),0)</f>
        <v>100000</v>
      </c>
      <c r="K742" s="153" t="str">
        <f>IFERROR(INDEX(単価!C:C,MATCH(D742,単価!B:B,0))&amp;IF(INDEX(単価!A:A,MATCH(D742,単価!B:B,0))=1,"（"&amp;INDEX(単価!D$2:G$2,1,1+(I742&gt;29)+(I742&gt;59)+(I742&gt;89))&amp;"）",""),D742)</f>
        <v>就労継続支援（Ｂ型）</v>
      </c>
      <c r="L742" s="2">
        <f t="shared" ca="1" si="62"/>
        <v>7518</v>
      </c>
      <c r="M742" s="14">
        <f>IF(OR(ISERROR(FIND(DBCS(検索!C$3),DBCS(B742))),検索!C$3=""),0,1)</f>
        <v>0</v>
      </c>
      <c r="N742" s="15">
        <f>IF(OR(ISERROR(FIND(DBCS(検索!D$3),DBCS(C742))),検索!D$3=""),0,1)</f>
        <v>0</v>
      </c>
      <c r="O742" s="15">
        <f>IF(OR(ISERROR(FIND(検索!E$3,D742)),検索!E$3=""),0,1)</f>
        <v>0</v>
      </c>
      <c r="P742" s="13">
        <f>IF(OR(ISERROR(FIND(検索!F$3,E742)),検索!F$3=""),0,1)</f>
        <v>0</v>
      </c>
      <c r="Q742" s="13">
        <f>IF(OR(ISERROR(FIND(検索!G$3,F742)),検索!G$3=""),0,1)</f>
        <v>0</v>
      </c>
      <c r="R742" s="13">
        <f>IF(OR(検索!J$3="00000",M742&amp;N742&amp;O742&amp;P742&amp;Q742&lt;&gt;検索!J$3),0,1)</f>
        <v>0</v>
      </c>
      <c r="S742" s="13">
        <f t="shared" si="58"/>
        <v>0</v>
      </c>
      <c r="T742" s="14">
        <f>IF(OR(ISERROR(FIND(DBCS(検索!C$5),DBCS(B742))),検索!C$5=""),0,1)</f>
        <v>0</v>
      </c>
      <c r="U742" s="15">
        <f>IF(OR(ISERROR(FIND(DBCS(検索!D$5),DBCS(C742))),検索!D$5=""),0,1)</f>
        <v>0</v>
      </c>
      <c r="V742" s="15">
        <f>IF(OR(ISERROR(FIND(検索!E$5,D742)),検索!E$5=""),0,1)</f>
        <v>0</v>
      </c>
      <c r="W742" s="15">
        <f>IF(OR(ISERROR(FIND(検索!F$5,E742)),検索!F$5=""),0,1)</f>
        <v>0</v>
      </c>
      <c r="X742" s="15">
        <f>IF(OR(ISERROR(FIND(検索!G$5,F742)),検索!G$5=""),0,1)</f>
        <v>0</v>
      </c>
      <c r="Y742" s="13">
        <f>IF(OR(検索!J$5="00000",T742&amp;U742&amp;V742&amp;W742&amp;X742&lt;&gt;検索!J$5),0,1)</f>
        <v>0</v>
      </c>
      <c r="Z742" s="16">
        <f t="shared" si="59"/>
        <v>0</v>
      </c>
      <c r="AA742" s="13">
        <f>IF(OR(ISERROR(FIND(DBCS(検索!C$7),DBCS(B742))),検索!C$7=""),0,1)</f>
        <v>0</v>
      </c>
      <c r="AB742" s="13">
        <f>IF(OR(ISERROR(FIND(DBCS(検索!D$7),DBCS(C742))),検索!D$7=""),0,1)</f>
        <v>0</v>
      </c>
      <c r="AC742" s="13">
        <f>IF(OR(ISERROR(FIND(検索!E$7,D742)),検索!E$7=""),0,1)</f>
        <v>0</v>
      </c>
      <c r="AD742" s="13">
        <f>IF(OR(ISERROR(FIND(検索!F$7,E742)),検索!F$7=""),0,1)</f>
        <v>0</v>
      </c>
      <c r="AE742" s="13">
        <f>IF(OR(ISERROR(FIND(検索!G$7,F742)),検索!G$7=""),0,1)</f>
        <v>0</v>
      </c>
      <c r="AF742" s="15">
        <f>IF(OR(検索!J$7="00000",AA742&amp;AB742&amp;AC742&amp;AD742&amp;AE742&lt;&gt;検索!J$7),0,1)</f>
        <v>0</v>
      </c>
      <c r="AG742" s="16">
        <f t="shared" si="60"/>
        <v>0</v>
      </c>
      <c r="AH742" s="13">
        <f>IF(検索!K$3=0,R742,S742)</f>
        <v>0</v>
      </c>
      <c r="AI742" s="13">
        <f>IF(検索!K$5=0,Y742,Z742)</f>
        <v>0</v>
      </c>
      <c r="AJ742" s="13">
        <f>IF(検索!K$7=0,AF742,AG742)</f>
        <v>0</v>
      </c>
      <c r="AK742" s="20">
        <f>IF(IF(検索!J$5="00000",AH742,IF(検索!K$4=0,AH742+AI742,AH742*AI742)*IF(AND(検索!K$6=1,検索!J$7&lt;&gt;"00000"),AJ742,1)+IF(AND(検索!K$6=0,検索!J$7&lt;&gt;"00000"),AJ742,0))&gt;0,MAX($AK$2:AK741)+1,0)</f>
        <v>0</v>
      </c>
    </row>
    <row r="743" spans="1:37" ht="12.6" customHeight="1" x14ac:dyDescent="0.15">
      <c r="A743" s="9">
        <v>7622</v>
      </c>
      <c r="B743" s="2" t="s">
        <v>2018</v>
      </c>
      <c r="C743" s="2" t="s">
        <v>2019</v>
      </c>
      <c r="D743" s="2" t="s">
        <v>669</v>
      </c>
      <c r="E743" s="10" t="s">
        <v>93</v>
      </c>
      <c r="F743" s="11" t="s">
        <v>2020</v>
      </c>
      <c r="G743" s="2">
        <v>742</v>
      </c>
      <c r="H743" s="153">
        <f t="shared" si="61"/>
        <v>200000</v>
      </c>
      <c r="J743" s="158">
        <f>IFERROR(INDEX(単価!D$3:G$16,MATCH(D743,単価!B$3:B$16,0),1+((I743&gt;29)+(I743&gt;59)+(I743&gt;89))*INDEX(単価!A:A,MATCH(D743,単価!B:B,0))),0)</f>
        <v>100000</v>
      </c>
      <c r="K743" s="153" t="str">
        <f>IFERROR(INDEX(単価!C:C,MATCH(D743,単価!B:B,0))&amp;IF(INDEX(単価!A:A,MATCH(D743,単価!B:B,0))=1,"（"&amp;INDEX(単価!D$2:G$2,1,1+(I743&gt;29)+(I743&gt;59)+(I743&gt;89))&amp;"）",""),D743)</f>
        <v>就労継続支援（Ｂ型）</v>
      </c>
      <c r="L743" s="2">
        <f t="shared" ca="1" si="62"/>
        <v>7525</v>
      </c>
      <c r="M743" s="14">
        <f>IF(OR(ISERROR(FIND(DBCS(検索!C$3),DBCS(B743))),検索!C$3=""),0,1)</f>
        <v>0</v>
      </c>
      <c r="N743" s="15">
        <f>IF(OR(ISERROR(FIND(DBCS(検索!D$3),DBCS(C743))),検索!D$3=""),0,1)</f>
        <v>0</v>
      </c>
      <c r="O743" s="15">
        <f>IF(OR(ISERROR(FIND(検索!E$3,D743)),検索!E$3=""),0,1)</f>
        <v>0</v>
      </c>
      <c r="P743" s="13">
        <f>IF(OR(ISERROR(FIND(検索!F$3,E743)),検索!F$3=""),0,1)</f>
        <v>0</v>
      </c>
      <c r="Q743" s="13">
        <f>IF(OR(ISERROR(FIND(検索!G$3,F743)),検索!G$3=""),0,1)</f>
        <v>0</v>
      </c>
      <c r="R743" s="13">
        <f>IF(OR(検索!J$3="00000",M743&amp;N743&amp;O743&amp;P743&amp;Q743&lt;&gt;検索!J$3),0,1)</f>
        <v>0</v>
      </c>
      <c r="S743" s="13">
        <f t="shared" si="58"/>
        <v>0</v>
      </c>
      <c r="T743" s="14">
        <f>IF(OR(ISERROR(FIND(DBCS(検索!C$5),DBCS(B743))),検索!C$5=""),0,1)</f>
        <v>0</v>
      </c>
      <c r="U743" s="15">
        <f>IF(OR(ISERROR(FIND(DBCS(検索!D$5),DBCS(C743))),検索!D$5=""),0,1)</f>
        <v>0</v>
      </c>
      <c r="V743" s="15">
        <f>IF(OR(ISERROR(FIND(検索!E$5,D743)),検索!E$5=""),0,1)</f>
        <v>0</v>
      </c>
      <c r="W743" s="15">
        <f>IF(OR(ISERROR(FIND(検索!F$5,E743)),検索!F$5=""),0,1)</f>
        <v>0</v>
      </c>
      <c r="X743" s="15">
        <f>IF(OR(ISERROR(FIND(検索!G$5,F743)),検索!G$5=""),0,1)</f>
        <v>0</v>
      </c>
      <c r="Y743" s="13">
        <f>IF(OR(検索!J$5="00000",T743&amp;U743&amp;V743&amp;W743&amp;X743&lt;&gt;検索!J$5),0,1)</f>
        <v>0</v>
      </c>
      <c r="Z743" s="16">
        <f t="shared" si="59"/>
        <v>0</v>
      </c>
      <c r="AA743" s="13">
        <f>IF(OR(ISERROR(FIND(DBCS(検索!C$7),DBCS(B743))),検索!C$7=""),0,1)</f>
        <v>0</v>
      </c>
      <c r="AB743" s="13">
        <f>IF(OR(ISERROR(FIND(DBCS(検索!D$7),DBCS(C743))),検索!D$7=""),0,1)</f>
        <v>0</v>
      </c>
      <c r="AC743" s="13">
        <f>IF(OR(ISERROR(FIND(検索!E$7,D743)),検索!E$7=""),0,1)</f>
        <v>0</v>
      </c>
      <c r="AD743" s="13">
        <f>IF(OR(ISERROR(FIND(検索!F$7,E743)),検索!F$7=""),0,1)</f>
        <v>0</v>
      </c>
      <c r="AE743" s="13">
        <f>IF(OR(ISERROR(FIND(検索!G$7,F743)),検索!G$7=""),0,1)</f>
        <v>0</v>
      </c>
      <c r="AF743" s="15">
        <f>IF(OR(検索!J$7="00000",AA743&amp;AB743&amp;AC743&amp;AD743&amp;AE743&lt;&gt;検索!J$7),0,1)</f>
        <v>0</v>
      </c>
      <c r="AG743" s="16">
        <f t="shared" si="60"/>
        <v>0</v>
      </c>
      <c r="AH743" s="13">
        <f>IF(検索!K$3=0,R743,S743)</f>
        <v>0</v>
      </c>
      <c r="AI743" s="13">
        <f>IF(検索!K$5=0,Y743,Z743)</f>
        <v>0</v>
      </c>
      <c r="AJ743" s="13">
        <f>IF(検索!K$7=0,AF743,AG743)</f>
        <v>0</v>
      </c>
      <c r="AK743" s="20">
        <f>IF(IF(検索!J$5="00000",AH743,IF(検索!K$4=0,AH743+AI743,AH743*AI743)*IF(AND(検索!K$6=1,検索!J$7&lt;&gt;"00000"),AJ743,1)+IF(AND(検索!K$6=0,検索!J$7&lt;&gt;"00000"),AJ743,0))&gt;0,MAX($AK$2:AK742)+1,0)</f>
        <v>0</v>
      </c>
    </row>
    <row r="744" spans="1:37" ht="12.6" customHeight="1" x14ac:dyDescent="0.15">
      <c r="A744" s="9">
        <v>7638</v>
      </c>
      <c r="B744" s="2" t="s">
        <v>2018</v>
      </c>
      <c r="C744" s="2" t="s">
        <v>2021</v>
      </c>
      <c r="D744" s="2" t="s">
        <v>669</v>
      </c>
      <c r="E744" s="10" t="s">
        <v>74</v>
      </c>
      <c r="F744" s="11" t="s">
        <v>2022</v>
      </c>
      <c r="G744" s="2">
        <v>743</v>
      </c>
      <c r="H744" s="153">
        <f t="shared" si="61"/>
        <v>200000</v>
      </c>
      <c r="J744" s="158">
        <f>IFERROR(INDEX(単価!D$3:G$16,MATCH(D744,単価!B$3:B$16,0),1+((I744&gt;29)+(I744&gt;59)+(I744&gt;89))*INDEX(単価!A:A,MATCH(D744,単価!B:B,0))),0)</f>
        <v>100000</v>
      </c>
      <c r="K744" s="153" t="str">
        <f>IFERROR(INDEX(単価!C:C,MATCH(D744,単価!B:B,0))&amp;IF(INDEX(単価!A:A,MATCH(D744,単価!B:B,0))=1,"（"&amp;INDEX(単価!D$2:G$2,1,1+(I744&gt;29)+(I744&gt;59)+(I744&gt;89))&amp;"）",""),D744)</f>
        <v>就労継続支援（Ｂ型）</v>
      </c>
      <c r="L744" s="2">
        <f t="shared" ca="1" si="62"/>
        <v>7534</v>
      </c>
      <c r="M744" s="14">
        <f>IF(OR(ISERROR(FIND(DBCS(検索!C$3),DBCS(B744))),検索!C$3=""),0,1)</f>
        <v>0</v>
      </c>
      <c r="N744" s="15">
        <f>IF(OR(ISERROR(FIND(DBCS(検索!D$3),DBCS(C744))),検索!D$3=""),0,1)</f>
        <v>0</v>
      </c>
      <c r="O744" s="15">
        <f>IF(OR(ISERROR(FIND(検索!E$3,D744)),検索!E$3=""),0,1)</f>
        <v>0</v>
      </c>
      <c r="P744" s="13">
        <f>IF(OR(ISERROR(FIND(検索!F$3,E744)),検索!F$3=""),0,1)</f>
        <v>0</v>
      </c>
      <c r="Q744" s="13">
        <f>IF(OR(ISERROR(FIND(検索!G$3,F744)),検索!G$3=""),0,1)</f>
        <v>0</v>
      </c>
      <c r="R744" s="13">
        <f>IF(OR(検索!J$3="00000",M744&amp;N744&amp;O744&amp;P744&amp;Q744&lt;&gt;検索!J$3),0,1)</f>
        <v>0</v>
      </c>
      <c r="S744" s="13">
        <f t="shared" si="58"/>
        <v>0</v>
      </c>
      <c r="T744" s="14">
        <f>IF(OR(ISERROR(FIND(DBCS(検索!C$5),DBCS(B744))),検索!C$5=""),0,1)</f>
        <v>0</v>
      </c>
      <c r="U744" s="15">
        <f>IF(OR(ISERROR(FIND(DBCS(検索!D$5),DBCS(C744))),検索!D$5=""),0,1)</f>
        <v>0</v>
      </c>
      <c r="V744" s="15">
        <f>IF(OR(ISERROR(FIND(検索!E$5,D744)),検索!E$5=""),0,1)</f>
        <v>0</v>
      </c>
      <c r="W744" s="15">
        <f>IF(OR(ISERROR(FIND(検索!F$5,E744)),検索!F$5=""),0,1)</f>
        <v>0</v>
      </c>
      <c r="X744" s="15">
        <f>IF(OR(ISERROR(FIND(検索!G$5,F744)),検索!G$5=""),0,1)</f>
        <v>0</v>
      </c>
      <c r="Y744" s="13">
        <f>IF(OR(検索!J$5="00000",T744&amp;U744&amp;V744&amp;W744&amp;X744&lt;&gt;検索!J$5),0,1)</f>
        <v>0</v>
      </c>
      <c r="Z744" s="16">
        <f t="shared" si="59"/>
        <v>0</v>
      </c>
      <c r="AA744" s="13">
        <f>IF(OR(ISERROR(FIND(DBCS(検索!C$7),DBCS(B744))),検索!C$7=""),0,1)</f>
        <v>0</v>
      </c>
      <c r="AB744" s="13">
        <f>IF(OR(ISERROR(FIND(DBCS(検索!D$7),DBCS(C744))),検索!D$7=""),0,1)</f>
        <v>0</v>
      </c>
      <c r="AC744" s="13">
        <f>IF(OR(ISERROR(FIND(検索!E$7,D744)),検索!E$7=""),0,1)</f>
        <v>0</v>
      </c>
      <c r="AD744" s="13">
        <f>IF(OR(ISERROR(FIND(検索!F$7,E744)),検索!F$7=""),0,1)</f>
        <v>0</v>
      </c>
      <c r="AE744" s="13">
        <f>IF(OR(ISERROR(FIND(検索!G$7,F744)),検索!G$7=""),0,1)</f>
        <v>0</v>
      </c>
      <c r="AF744" s="15">
        <f>IF(OR(検索!J$7="00000",AA744&amp;AB744&amp;AC744&amp;AD744&amp;AE744&lt;&gt;検索!J$7),0,1)</f>
        <v>0</v>
      </c>
      <c r="AG744" s="16">
        <f t="shared" si="60"/>
        <v>0</v>
      </c>
      <c r="AH744" s="13">
        <f>IF(検索!K$3=0,R744,S744)</f>
        <v>0</v>
      </c>
      <c r="AI744" s="13">
        <f>IF(検索!K$5=0,Y744,Z744)</f>
        <v>0</v>
      </c>
      <c r="AJ744" s="13">
        <f>IF(検索!K$7=0,AF744,AG744)</f>
        <v>0</v>
      </c>
      <c r="AK744" s="20">
        <f>IF(IF(検索!J$5="00000",AH744,IF(検索!K$4=0,AH744+AI744,AH744*AI744)*IF(AND(検索!K$6=1,検索!J$7&lt;&gt;"00000"),AJ744,1)+IF(AND(検索!K$6=0,検索!J$7&lt;&gt;"00000"),AJ744,0))&gt;0,MAX($AK$2:AK743)+1,0)</f>
        <v>0</v>
      </c>
    </row>
    <row r="745" spans="1:37" ht="12.6" customHeight="1" x14ac:dyDescent="0.15">
      <c r="A745" s="9">
        <v>7641</v>
      </c>
      <c r="B745" s="2" t="s">
        <v>1284</v>
      </c>
      <c r="C745" s="2" t="s">
        <v>2023</v>
      </c>
      <c r="D745" s="2" t="s">
        <v>669</v>
      </c>
      <c r="E745" s="10" t="s">
        <v>133</v>
      </c>
      <c r="F745" s="11" t="s">
        <v>2024</v>
      </c>
      <c r="G745" s="2">
        <v>744</v>
      </c>
      <c r="H745" s="153">
        <f t="shared" si="61"/>
        <v>150000</v>
      </c>
      <c r="J745" s="158">
        <f>IFERROR(INDEX(単価!D$3:G$16,MATCH(D745,単価!B$3:B$16,0),1+((I745&gt;29)+(I745&gt;59)+(I745&gt;89))*INDEX(単価!A:A,MATCH(D745,単価!B:B,0))),0)</f>
        <v>100000</v>
      </c>
      <c r="K745" s="153" t="str">
        <f>IFERROR(INDEX(単価!C:C,MATCH(D745,単価!B:B,0))&amp;IF(INDEX(単価!A:A,MATCH(D745,単価!B:B,0))=1,"（"&amp;INDEX(単価!D$2:G$2,1,1+(I745&gt;29)+(I745&gt;59)+(I745&gt;89))&amp;"）",""),D745)</f>
        <v>就労継続支援（Ｂ型）</v>
      </c>
      <c r="L745" s="2">
        <f t="shared" ca="1" si="62"/>
        <v>7544</v>
      </c>
      <c r="M745" s="14">
        <f>IF(OR(ISERROR(FIND(DBCS(検索!C$3),DBCS(B745))),検索!C$3=""),0,1)</f>
        <v>0</v>
      </c>
      <c r="N745" s="15">
        <f>IF(OR(ISERROR(FIND(DBCS(検索!D$3),DBCS(C745))),検索!D$3=""),0,1)</f>
        <v>0</v>
      </c>
      <c r="O745" s="15">
        <f>IF(OR(ISERROR(FIND(検索!E$3,D745)),検索!E$3=""),0,1)</f>
        <v>0</v>
      </c>
      <c r="P745" s="13">
        <f>IF(OR(ISERROR(FIND(検索!F$3,E745)),検索!F$3=""),0,1)</f>
        <v>0</v>
      </c>
      <c r="Q745" s="13">
        <f>IF(OR(ISERROR(FIND(検索!G$3,F745)),検索!G$3=""),0,1)</f>
        <v>0</v>
      </c>
      <c r="R745" s="13">
        <f>IF(OR(検索!J$3="00000",M745&amp;N745&amp;O745&amp;P745&amp;Q745&lt;&gt;検索!J$3),0,1)</f>
        <v>0</v>
      </c>
      <c r="S745" s="13">
        <f t="shared" si="58"/>
        <v>0</v>
      </c>
      <c r="T745" s="14">
        <f>IF(OR(ISERROR(FIND(DBCS(検索!C$5),DBCS(B745))),検索!C$5=""),0,1)</f>
        <v>0</v>
      </c>
      <c r="U745" s="15">
        <f>IF(OR(ISERROR(FIND(DBCS(検索!D$5),DBCS(C745))),検索!D$5=""),0,1)</f>
        <v>0</v>
      </c>
      <c r="V745" s="15">
        <f>IF(OR(ISERROR(FIND(検索!E$5,D745)),検索!E$5=""),0,1)</f>
        <v>0</v>
      </c>
      <c r="W745" s="15">
        <f>IF(OR(ISERROR(FIND(検索!F$5,E745)),検索!F$5=""),0,1)</f>
        <v>0</v>
      </c>
      <c r="X745" s="15">
        <f>IF(OR(ISERROR(FIND(検索!G$5,F745)),検索!G$5=""),0,1)</f>
        <v>0</v>
      </c>
      <c r="Y745" s="13">
        <f>IF(OR(検索!J$5="00000",T745&amp;U745&amp;V745&amp;W745&amp;X745&lt;&gt;検索!J$5),0,1)</f>
        <v>0</v>
      </c>
      <c r="Z745" s="16">
        <f t="shared" si="59"/>
        <v>0</v>
      </c>
      <c r="AA745" s="13">
        <f>IF(OR(ISERROR(FIND(DBCS(検索!C$7),DBCS(B745))),検索!C$7=""),0,1)</f>
        <v>0</v>
      </c>
      <c r="AB745" s="13">
        <f>IF(OR(ISERROR(FIND(DBCS(検索!D$7),DBCS(C745))),検索!D$7=""),0,1)</f>
        <v>0</v>
      </c>
      <c r="AC745" s="13">
        <f>IF(OR(ISERROR(FIND(検索!E$7,D745)),検索!E$7=""),0,1)</f>
        <v>0</v>
      </c>
      <c r="AD745" s="13">
        <f>IF(OR(ISERROR(FIND(検索!F$7,E745)),検索!F$7=""),0,1)</f>
        <v>0</v>
      </c>
      <c r="AE745" s="13">
        <f>IF(OR(ISERROR(FIND(検索!G$7,F745)),検索!G$7=""),0,1)</f>
        <v>0</v>
      </c>
      <c r="AF745" s="15">
        <f>IF(OR(検索!J$7="00000",AA745&amp;AB745&amp;AC745&amp;AD745&amp;AE745&lt;&gt;検索!J$7),0,1)</f>
        <v>0</v>
      </c>
      <c r="AG745" s="16">
        <f t="shared" si="60"/>
        <v>0</v>
      </c>
      <c r="AH745" s="13">
        <f>IF(検索!K$3=0,R745,S745)</f>
        <v>0</v>
      </c>
      <c r="AI745" s="13">
        <f>IF(検索!K$5=0,Y745,Z745)</f>
        <v>0</v>
      </c>
      <c r="AJ745" s="13">
        <f>IF(検索!K$7=0,AF745,AG745)</f>
        <v>0</v>
      </c>
      <c r="AK745" s="20">
        <f>IF(IF(検索!J$5="00000",AH745,IF(検索!K$4=0,AH745+AI745,AH745*AI745)*IF(AND(検索!K$6=1,検索!J$7&lt;&gt;"00000"),AJ745,1)+IF(AND(検索!K$6=0,検索!J$7&lt;&gt;"00000"),AJ745,0))&gt;0,MAX($AK$2:AK744)+1,0)</f>
        <v>0</v>
      </c>
    </row>
    <row r="746" spans="1:37" ht="12.6" customHeight="1" x14ac:dyDescent="0.15">
      <c r="A746" s="9">
        <v>7653</v>
      </c>
      <c r="B746" s="2" t="s">
        <v>1008</v>
      </c>
      <c r="C746" s="2" t="s">
        <v>2025</v>
      </c>
      <c r="D746" s="2" t="s">
        <v>669</v>
      </c>
      <c r="E746" s="10" t="s">
        <v>1286</v>
      </c>
      <c r="F746" s="11" t="s">
        <v>2026</v>
      </c>
      <c r="G746" s="2">
        <v>745</v>
      </c>
      <c r="H746" s="153">
        <f t="shared" si="61"/>
        <v>1400000</v>
      </c>
      <c r="J746" s="158">
        <f>IFERROR(INDEX(単価!D$3:G$16,MATCH(D746,単価!B$3:B$16,0),1+((I746&gt;29)+(I746&gt;59)+(I746&gt;89))*INDEX(単価!A:A,MATCH(D746,単価!B:B,0))),0)</f>
        <v>100000</v>
      </c>
      <c r="K746" s="153" t="str">
        <f>IFERROR(INDEX(単価!C:C,MATCH(D746,単価!B:B,0))&amp;IF(INDEX(単価!A:A,MATCH(D746,単価!B:B,0))=1,"（"&amp;INDEX(単価!D$2:G$2,1,1+(I746&gt;29)+(I746&gt;59)+(I746&gt;89))&amp;"）",""),D746)</f>
        <v>就労継続支援（Ｂ型）</v>
      </c>
      <c r="L746" s="2">
        <f t="shared" ca="1" si="62"/>
        <v>7554</v>
      </c>
      <c r="M746" s="14">
        <f>IF(OR(ISERROR(FIND(DBCS(検索!C$3),DBCS(B746))),検索!C$3=""),0,1)</f>
        <v>0</v>
      </c>
      <c r="N746" s="15">
        <f>IF(OR(ISERROR(FIND(DBCS(検索!D$3),DBCS(C746))),検索!D$3=""),0,1)</f>
        <v>0</v>
      </c>
      <c r="O746" s="15">
        <f>IF(OR(ISERROR(FIND(検索!E$3,D746)),検索!E$3=""),0,1)</f>
        <v>0</v>
      </c>
      <c r="P746" s="13">
        <f>IF(OR(ISERROR(FIND(検索!F$3,E746)),検索!F$3=""),0,1)</f>
        <v>0</v>
      </c>
      <c r="Q746" s="13">
        <f>IF(OR(ISERROR(FIND(検索!G$3,F746)),検索!G$3=""),0,1)</f>
        <v>0</v>
      </c>
      <c r="R746" s="13">
        <f>IF(OR(検索!J$3="00000",M746&amp;N746&amp;O746&amp;P746&amp;Q746&lt;&gt;検索!J$3),0,1)</f>
        <v>0</v>
      </c>
      <c r="S746" s="13">
        <f t="shared" si="58"/>
        <v>0</v>
      </c>
      <c r="T746" s="14">
        <f>IF(OR(ISERROR(FIND(DBCS(検索!C$5),DBCS(B746))),検索!C$5=""),0,1)</f>
        <v>0</v>
      </c>
      <c r="U746" s="15">
        <f>IF(OR(ISERROR(FIND(DBCS(検索!D$5),DBCS(C746))),検索!D$5=""),0,1)</f>
        <v>0</v>
      </c>
      <c r="V746" s="15">
        <f>IF(OR(ISERROR(FIND(検索!E$5,D746)),検索!E$5=""),0,1)</f>
        <v>0</v>
      </c>
      <c r="W746" s="15">
        <f>IF(OR(ISERROR(FIND(検索!F$5,E746)),検索!F$5=""),0,1)</f>
        <v>0</v>
      </c>
      <c r="X746" s="15">
        <f>IF(OR(ISERROR(FIND(検索!G$5,F746)),検索!G$5=""),0,1)</f>
        <v>0</v>
      </c>
      <c r="Y746" s="13">
        <f>IF(OR(検索!J$5="00000",T746&amp;U746&amp;V746&amp;W746&amp;X746&lt;&gt;検索!J$5),0,1)</f>
        <v>0</v>
      </c>
      <c r="Z746" s="16">
        <f t="shared" si="59"/>
        <v>0</v>
      </c>
      <c r="AA746" s="13">
        <f>IF(OR(ISERROR(FIND(DBCS(検索!C$7),DBCS(B746))),検索!C$7=""),0,1)</f>
        <v>0</v>
      </c>
      <c r="AB746" s="13">
        <f>IF(OR(ISERROR(FIND(DBCS(検索!D$7),DBCS(C746))),検索!D$7=""),0,1)</f>
        <v>0</v>
      </c>
      <c r="AC746" s="13">
        <f>IF(OR(ISERROR(FIND(検索!E$7,D746)),検索!E$7=""),0,1)</f>
        <v>0</v>
      </c>
      <c r="AD746" s="13">
        <f>IF(OR(ISERROR(FIND(検索!F$7,E746)),検索!F$7=""),0,1)</f>
        <v>0</v>
      </c>
      <c r="AE746" s="13">
        <f>IF(OR(ISERROR(FIND(検索!G$7,F746)),検索!G$7=""),0,1)</f>
        <v>0</v>
      </c>
      <c r="AF746" s="15">
        <f>IF(OR(検索!J$7="00000",AA746&amp;AB746&amp;AC746&amp;AD746&amp;AE746&lt;&gt;検索!J$7),0,1)</f>
        <v>0</v>
      </c>
      <c r="AG746" s="16">
        <f t="shared" si="60"/>
        <v>0</v>
      </c>
      <c r="AH746" s="13">
        <f>IF(検索!K$3=0,R746,S746)</f>
        <v>0</v>
      </c>
      <c r="AI746" s="13">
        <f>IF(検索!K$5=0,Y746,Z746)</f>
        <v>0</v>
      </c>
      <c r="AJ746" s="13">
        <f>IF(検索!K$7=0,AF746,AG746)</f>
        <v>0</v>
      </c>
      <c r="AK746" s="20">
        <f>IF(IF(検索!J$5="00000",AH746,IF(検索!K$4=0,AH746+AI746,AH746*AI746)*IF(AND(検索!K$6=1,検索!J$7&lt;&gt;"00000"),AJ746,1)+IF(AND(検索!K$6=0,検索!J$7&lt;&gt;"00000"),AJ746,0))&gt;0,MAX($AK$2:AK745)+1,0)</f>
        <v>0</v>
      </c>
    </row>
    <row r="747" spans="1:37" ht="12.6" customHeight="1" x14ac:dyDescent="0.15">
      <c r="A747" s="9">
        <v>7666</v>
      </c>
      <c r="B747" s="2" t="s">
        <v>1554</v>
      </c>
      <c r="C747" s="2" t="s">
        <v>2027</v>
      </c>
      <c r="D747" s="2" t="s">
        <v>669</v>
      </c>
      <c r="E747" s="10" t="s">
        <v>74</v>
      </c>
      <c r="F747" s="11" t="s">
        <v>1556</v>
      </c>
      <c r="G747" s="2">
        <v>746</v>
      </c>
      <c r="H747" s="153">
        <f t="shared" si="61"/>
        <v>350000</v>
      </c>
      <c r="J747" s="158">
        <f>IFERROR(INDEX(単価!D$3:G$16,MATCH(D747,単価!B$3:B$16,0),1+((I747&gt;29)+(I747&gt;59)+(I747&gt;89))*INDEX(単価!A:A,MATCH(D747,単価!B:B,0))),0)</f>
        <v>100000</v>
      </c>
      <c r="K747" s="153" t="str">
        <f>IFERROR(INDEX(単価!C:C,MATCH(D747,単価!B:B,0))&amp;IF(INDEX(単価!A:A,MATCH(D747,単価!B:B,0))=1,"（"&amp;INDEX(単価!D$2:G$2,1,1+(I747&gt;29)+(I747&gt;59)+(I747&gt;89))&amp;"）",""),D747)</f>
        <v>就労継続支援（Ｂ型）</v>
      </c>
      <c r="L747" s="2">
        <f t="shared" ca="1" si="62"/>
        <v>7569</v>
      </c>
      <c r="M747" s="14">
        <f>IF(OR(ISERROR(FIND(DBCS(検索!C$3),DBCS(B747))),検索!C$3=""),0,1)</f>
        <v>0</v>
      </c>
      <c r="N747" s="15">
        <f>IF(OR(ISERROR(FIND(DBCS(検索!D$3),DBCS(C747))),検索!D$3=""),0,1)</f>
        <v>0</v>
      </c>
      <c r="O747" s="15">
        <f>IF(OR(ISERROR(FIND(検索!E$3,D747)),検索!E$3=""),0,1)</f>
        <v>0</v>
      </c>
      <c r="P747" s="13">
        <f>IF(OR(ISERROR(FIND(検索!F$3,E747)),検索!F$3=""),0,1)</f>
        <v>0</v>
      </c>
      <c r="Q747" s="13">
        <f>IF(OR(ISERROR(FIND(検索!G$3,F747)),検索!G$3=""),0,1)</f>
        <v>0</v>
      </c>
      <c r="R747" s="13">
        <f>IF(OR(検索!J$3="00000",M747&amp;N747&amp;O747&amp;P747&amp;Q747&lt;&gt;検索!J$3),0,1)</f>
        <v>0</v>
      </c>
      <c r="S747" s="13">
        <f t="shared" si="58"/>
        <v>0</v>
      </c>
      <c r="T747" s="14">
        <f>IF(OR(ISERROR(FIND(DBCS(検索!C$5),DBCS(B747))),検索!C$5=""),0,1)</f>
        <v>0</v>
      </c>
      <c r="U747" s="15">
        <f>IF(OR(ISERROR(FIND(DBCS(検索!D$5),DBCS(C747))),検索!D$5=""),0,1)</f>
        <v>0</v>
      </c>
      <c r="V747" s="15">
        <f>IF(OR(ISERROR(FIND(検索!E$5,D747)),検索!E$5=""),0,1)</f>
        <v>0</v>
      </c>
      <c r="W747" s="15">
        <f>IF(OR(ISERROR(FIND(検索!F$5,E747)),検索!F$5=""),0,1)</f>
        <v>0</v>
      </c>
      <c r="X747" s="15">
        <f>IF(OR(ISERROR(FIND(検索!G$5,F747)),検索!G$5=""),0,1)</f>
        <v>0</v>
      </c>
      <c r="Y747" s="13">
        <f>IF(OR(検索!J$5="00000",T747&amp;U747&amp;V747&amp;W747&amp;X747&lt;&gt;検索!J$5),0,1)</f>
        <v>0</v>
      </c>
      <c r="Z747" s="16">
        <f t="shared" si="59"/>
        <v>0</v>
      </c>
      <c r="AA747" s="13">
        <f>IF(OR(ISERROR(FIND(DBCS(検索!C$7),DBCS(B747))),検索!C$7=""),0,1)</f>
        <v>0</v>
      </c>
      <c r="AB747" s="13">
        <f>IF(OR(ISERROR(FIND(DBCS(検索!D$7),DBCS(C747))),検索!D$7=""),0,1)</f>
        <v>0</v>
      </c>
      <c r="AC747" s="13">
        <f>IF(OR(ISERROR(FIND(検索!E$7,D747)),検索!E$7=""),0,1)</f>
        <v>0</v>
      </c>
      <c r="AD747" s="13">
        <f>IF(OR(ISERROR(FIND(検索!F$7,E747)),検索!F$7=""),0,1)</f>
        <v>0</v>
      </c>
      <c r="AE747" s="13">
        <f>IF(OR(ISERROR(FIND(検索!G$7,F747)),検索!G$7=""),0,1)</f>
        <v>0</v>
      </c>
      <c r="AF747" s="15">
        <f>IF(OR(検索!J$7="00000",AA747&amp;AB747&amp;AC747&amp;AD747&amp;AE747&lt;&gt;検索!J$7),0,1)</f>
        <v>0</v>
      </c>
      <c r="AG747" s="16">
        <f t="shared" si="60"/>
        <v>0</v>
      </c>
      <c r="AH747" s="13">
        <f>IF(検索!K$3=0,R747,S747)</f>
        <v>0</v>
      </c>
      <c r="AI747" s="13">
        <f>IF(検索!K$5=0,Y747,Z747)</f>
        <v>0</v>
      </c>
      <c r="AJ747" s="13">
        <f>IF(検索!K$7=0,AF747,AG747)</f>
        <v>0</v>
      </c>
      <c r="AK747" s="20">
        <f>IF(IF(検索!J$5="00000",AH747,IF(検索!K$4=0,AH747+AI747,AH747*AI747)*IF(AND(検索!K$6=1,検索!J$7&lt;&gt;"00000"),AJ747,1)+IF(AND(検索!K$6=0,検索!J$7&lt;&gt;"00000"),AJ747,0))&gt;0,MAX($AK$2:AK746)+1,0)</f>
        <v>0</v>
      </c>
    </row>
    <row r="748" spans="1:37" ht="12.6" customHeight="1" x14ac:dyDescent="0.15">
      <c r="A748" s="9">
        <v>7679</v>
      </c>
      <c r="B748" s="2" t="s">
        <v>2028</v>
      </c>
      <c r="C748" s="2" t="s">
        <v>2029</v>
      </c>
      <c r="D748" s="2" t="s">
        <v>669</v>
      </c>
      <c r="E748" s="10" t="s">
        <v>81</v>
      </c>
      <c r="F748" s="11" t="s">
        <v>2030</v>
      </c>
      <c r="G748" s="2">
        <v>747</v>
      </c>
      <c r="H748" s="153">
        <f t="shared" si="61"/>
        <v>200000</v>
      </c>
      <c r="J748" s="158">
        <f>IFERROR(INDEX(単価!D$3:G$16,MATCH(D748,単価!B$3:B$16,0),1+((I748&gt;29)+(I748&gt;59)+(I748&gt;89))*INDEX(単価!A:A,MATCH(D748,単価!B:B,0))),0)</f>
        <v>100000</v>
      </c>
      <c r="K748" s="153" t="str">
        <f>IFERROR(INDEX(単価!C:C,MATCH(D748,単価!B:B,0))&amp;IF(INDEX(単価!A:A,MATCH(D748,単価!B:B,0))=1,"（"&amp;INDEX(単価!D$2:G$2,1,1+(I748&gt;29)+(I748&gt;59)+(I748&gt;89))&amp;"）",""),D748)</f>
        <v>就労継続支援（Ｂ型）</v>
      </c>
      <c r="L748" s="2">
        <f t="shared" ca="1" si="62"/>
        <v>7575</v>
      </c>
      <c r="M748" s="14">
        <f>IF(OR(ISERROR(FIND(DBCS(検索!C$3),DBCS(B748))),検索!C$3=""),0,1)</f>
        <v>0</v>
      </c>
      <c r="N748" s="15">
        <f>IF(OR(ISERROR(FIND(DBCS(検索!D$3),DBCS(C748))),検索!D$3=""),0,1)</f>
        <v>0</v>
      </c>
      <c r="O748" s="15">
        <f>IF(OR(ISERROR(FIND(検索!E$3,D748)),検索!E$3=""),0,1)</f>
        <v>0</v>
      </c>
      <c r="P748" s="13">
        <f>IF(OR(ISERROR(FIND(検索!F$3,E748)),検索!F$3=""),0,1)</f>
        <v>0</v>
      </c>
      <c r="Q748" s="13">
        <f>IF(OR(ISERROR(FIND(検索!G$3,F748)),検索!G$3=""),0,1)</f>
        <v>0</v>
      </c>
      <c r="R748" s="13">
        <f>IF(OR(検索!J$3="00000",M748&amp;N748&amp;O748&amp;P748&amp;Q748&lt;&gt;検索!J$3),0,1)</f>
        <v>0</v>
      </c>
      <c r="S748" s="13">
        <f t="shared" si="58"/>
        <v>0</v>
      </c>
      <c r="T748" s="14">
        <f>IF(OR(ISERROR(FIND(DBCS(検索!C$5),DBCS(B748))),検索!C$5=""),0,1)</f>
        <v>0</v>
      </c>
      <c r="U748" s="15">
        <f>IF(OR(ISERROR(FIND(DBCS(検索!D$5),DBCS(C748))),検索!D$5=""),0,1)</f>
        <v>0</v>
      </c>
      <c r="V748" s="15">
        <f>IF(OR(ISERROR(FIND(検索!E$5,D748)),検索!E$5=""),0,1)</f>
        <v>0</v>
      </c>
      <c r="W748" s="15">
        <f>IF(OR(ISERROR(FIND(検索!F$5,E748)),検索!F$5=""),0,1)</f>
        <v>0</v>
      </c>
      <c r="X748" s="15">
        <f>IF(OR(ISERROR(FIND(検索!G$5,F748)),検索!G$5=""),0,1)</f>
        <v>0</v>
      </c>
      <c r="Y748" s="13">
        <f>IF(OR(検索!J$5="00000",T748&amp;U748&amp;V748&amp;W748&amp;X748&lt;&gt;検索!J$5),0,1)</f>
        <v>0</v>
      </c>
      <c r="Z748" s="16">
        <f t="shared" si="59"/>
        <v>0</v>
      </c>
      <c r="AA748" s="13">
        <f>IF(OR(ISERROR(FIND(DBCS(検索!C$7),DBCS(B748))),検索!C$7=""),0,1)</f>
        <v>0</v>
      </c>
      <c r="AB748" s="13">
        <f>IF(OR(ISERROR(FIND(DBCS(検索!D$7),DBCS(C748))),検索!D$7=""),0,1)</f>
        <v>0</v>
      </c>
      <c r="AC748" s="13">
        <f>IF(OR(ISERROR(FIND(検索!E$7,D748)),検索!E$7=""),0,1)</f>
        <v>0</v>
      </c>
      <c r="AD748" s="13">
        <f>IF(OR(ISERROR(FIND(検索!F$7,E748)),検索!F$7=""),0,1)</f>
        <v>0</v>
      </c>
      <c r="AE748" s="13">
        <f>IF(OR(ISERROR(FIND(検索!G$7,F748)),検索!G$7=""),0,1)</f>
        <v>0</v>
      </c>
      <c r="AF748" s="15">
        <f>IF(OR(検索!J$7="00000",AA748&amp;AB748&amp;AC748&amp;AD748&amp;AE748&lt;&gt;検索!J$7),0,1)</f>
        <v>0</v>
      </c>
      <c r="AG748" s="16">
        <f t="shared" si="60"/>
        <v>0</v>
      </c>
      <c r="AH748" s="13">
        <f>IF(検索!K$3=0,R748,S748)</f>
        <v>0</v>
      </c>
      <c r="AI748" s="13">
        <f>IF(検索!K$5=0,Y748,Z748)</f>
        <v>0</v>
      </c>
      <c r="AJ748" s="13">
        <f>IF(検索!K$7=0,AF748,AG748)</f>
        <v>0</v>
      </c>
      <c r="AK748" s="20">
        <f>IF(IF(検索!J$5="00000",AH748,IF(検索!K$4=0,AH748+AI748,AH748*AI748)*IF(AND(検索!K$6=1,検索!J$7&lt;&gt;"00000"),AJ748,1)+IF(AND(検索!K$6=0,検索!J$7&lt;&gt;"00000"),AJ748,0))&gt;0,MAX($AK$2:AK747)+1,0)</f>
        <v>0</v>
      </c>
    </row>
    <row r="749" spans="1:37" ht="12.6" customHeight="1" x14ac:dyDescent="0.15">
      <c r="A749" s="9">
        <v>7689</v>
      </c>
      <c r="B749" s="2" t="s">
        <v>928</v>
      </c>
      <c r="C749" s="2" t="s">
        <v>2031</v>
      </c>
      <c r="D749" s="2" t="s">
        <v>669</v>
      </c>
      <c r="E749" s="10" t="s">
        <v>49</v>
      </c>
      <c r="F749" s="11" t="s">
        <v>1662</v>
      </c>
      <c r="G749" s="2">
        <v>748</v>
      </c>
      <c r="H749" s="153">
        <f t="shared" si="61"/>
        <v>800000</v>
      </c>
      <c r="J749" s="158">
        <f>IFERROR(INDEX(単価!D$3:G$16,MATCH(D749,単価!B$3:B$16,0),1+((I749&gt;29)+(I749&gt;59)+(I749&gt;89))*INDEX(単価!A:A,MATCH(D749,単価!B:B,0))),0)</f>
        <v>100000</v>
      </c>
      <c r="K749" s="153" t="str">
        <f>IFERROR(INDEX(単価!C:C,MATCH(D749,単価!B:B,0))&amp;IF(INDEX(単価!A:A,MATCH(D749,単価!B:B,0))=1,"（"&amp;INDEX(単価!D$2:G$2,1,1+(I749&gt;29)+(I749&gt;59)+(I749&gt;89))&amp;"）",""),D749)</f>
        <v>就労継続支援（Ｂ型）</v>
      </c>
      <c r="L749" s="2">
        <f t="shared" ca="1" si="62"/>
        <v>7589</v>
      </c>
      <c r="M749" s="14">
        <f>IF(OR(ISERROR(FIND(DBCS(検索!C$3),DBCS(B749))),検索!C$3=""),0,1)</f>
        <v>0</v>
      </c>
      <c r="N749" s="15">
        <f>IF(OR(ISERROR(FIND(DBCS(検索!D$3),DBCS(C749))),検索!D$3=""),0,1)</f>
        <v>0</v>
      </c>
      <c r="O749" s="15">
        <f>IF(OR(ISERROR(FIND(検索!E$3,D749)),検索!E$3=""),0,1)</f>
        <v>0</v>
      </c>
      <c r="P749" s="13">
        <f>IF(OR(ISERROR(FIND(検索!F$3,E749)),検索!F$3=""),0,1)</f>
        <v>0</v>
      </c>
      <c r="Q749" s="13">
        <f>IF(OR(ISERROR(FIND(検索!G$3,F749)),検索!G$3=""),0,1)</f>
        <v>0</v>
      </c>
      <c r="R749" s="13">
        <f>IF(OR(検索!J$3="00000",M749&amp;N749&amp;O749&amp;P749&amp;Q749&lt;&gt;検索!J$3),0,1)</f>
        <v>0</v>
      </c>
      <c r="S749" s="13">
        <f t="shared" si="58"/>
        <v>0</v>
      </c>
      <c r="T749" s="14">
        <f>IF(OR(ISERROR(FIND(DBCS(検索!C$5),DBCS(B749))),検索!C$5=""),0,1)</f>
        <v>0</v>
      </c>
      <c r="U749" s="15">
        <f>IF(OR(ISERROR(FIND(DBCS(検索!D$5),DBCS(C749))),検索!D$5=""),0,1)</f>
        <v>0</v>
      </c>
      <c r="V749" s="15">
        <f>IF(OR(ISERROR(FIND(検索!E$5,D749)),検索!E$5=""),0,1)</f>
        <v>0</v>
      </c>
      <c r="W749" s="15">
        <f>IF(OR(ISERROR(FIND(検索!F$5,E749)),検索!F$5=""),0,1)</f>
        <v>0</v>
      </c>
      <c r="X749" s="15">
        <f>IF(OR(ISERROR(FIND(検索!G$5,F749)),検索!G$5=""),0,1)</f>
        <v>0</v>
      </c>
      <c r="Y749" s="13">
        <f>IF(OR(検索!J$5="00000",T749&amp;U749&amp;V749&amp;W749&amp;X749&lt;&gt;検索!J$5),0,1)</f>
        <v>0</v>
      </c>
      <c r="Z749" s="16">
        <f t="shared" si="59"/>
        <v>0</v>
      </c>
      <c r="AA749" s="13">
        <f>IF(OR(ISERROR(FIND(DBCS(検索!C$7),DBCS(B749))),検索!C$7=""),0,1)</f>
        <v>0</v>
      </c>
      <c r="AB749" s="13">
        <f>IF(OR(ISERROR(FIND(DBCS(検索!D$7),DBCS(C749))),検索!D$7=""),0,1)</f>
        <v>0</v>
      </c>
      <c r="AC749" s="13">
        <f>IF(OR(ISERROR(FIND(検索!E$7,D749)),検索!E$7=""),0,1)</f>
        <v>0</v>
      </c>
      <c r="AD749" s="13">
        <f>IF(OR(ISERROR(FIND(検索!F$7,E749)),検索!F$7=""),0,1)</f>
        <v>0</v>
      </c>
      <c r="AE749" s="13">
        <f>IF(OR(ISERROR(FIND(検索!G$7,F749)),検索!G$7=""),0,1)</f>
        <v>0</v>
      </c>
      <c r="AF749" s="15">
        <f>IF(OR(検索!J$7="00000",AA749&amp;AB749&amp;AC749&amp;AD749&amp;AE749&lt;&gt;検索!J$7),0,1)</f>
        <v>0</v>
      </c>
      <c r="AG749" s="16">
        <f t="shared" si="60"/>
        <v>0</v>
      </c>
      <c r="AH749" s="13">
        <f>IF(検索!K$3=0,R749,S749)</f>
        <v>0</v>
      </c>
      <c r="AI749" s="13">
        <f>IF(検索!K$5=0,Y749,Z749)</f>
        <v>0</v>
      </c>
      <c r="AJ749" s="13">
        <f>IF(検索!K$7=0,AF749,AG749)</f>
        <v>0</v>
      </c>
      <c r="AK749" s="20">
        <f>IF(IF(検索!J$5="00000",AH749,IF(検索!K$4=0,AH749+AI749,AH749*AI749)*IF(AND(検索!K$6=1,検索!J$7&lt;&gt;"00000"),AJ749,1)+IF(AND(検索!K$6=0,検索!J$7&lt;&gt;"00000"),AJ749,0))&gt;0,MAX($AK$2:AK748)+1,0)</f>
        <v>0</v>
      </c>
    </row>
    <row r="750" spans="1:37" ht="12.6" customHeight="1" x14ac:dyDescent="0.15">
      <c r="A750" s="9">
        <v>7695</v>
      </c>
      <c r="B750" s="2" t="s">
        <v>1554</v>
      </c>
      <c r="C750" s="2" t="s">
        <v>2032</v>
      </c>
      <c r="D750" s="2" t="s">
        <v>669</v>
      </c>
      <c r="E750" s="10" t="s">
        <v>74</v>
      </c>
      <c r="F750" s="11" t="s">
        <v>2033</v>
      </c>
      <c r="G750" s="2">
        <v>749</v>
      </c>
      <c r="H750" s="153">
        <f t="shared" si="61"/>
        <v>350000</v>
      </c>
      <c r="J750" s="158">
        <f>IFERROR(INDEX(単価!D$3:G$16,MATCH(D750,単価!B$3:B$16,0),1+((I750&gt;29)+(I750&gt;59)+(I750&gt;89))*INDEX(単価!A:A,MATCH(D750,単価!B:B,0))),0)</f>
        <v>100000</v>
      </c>
      <c r="K750" s="153" t="str">
        <f>IFERROR(INDEX(単価!C:C,MATCH(D750,単価!B:B,0))&amp;IF(INDEX(単価!A:A,MATCH(D750,単価!B:B,0))=1,"（"&amp;INDEX(単価!D$2:G$2,1,1+(I750&gt;29)+(I750&gt;59)+(I750&gt;89))&amp;"）",""),D750)</f>
        <v>就労継続支援（Ｂ型）</v>
      </c>
      <c r="L750" s="2">
        <f t="shared" ca="1" si="62"/>
        <v>7592</v>
      </c>
      <c r="M750" s="14">
        <f>IF(OR(ISERROR(FIND(DBCS(検索!C$3),DBCS(B750))),検索!C$3=""),0,1)</f>
        <v>0</v>
      </c>
      <c r="N750" s="15">
        <f>IF(OR(ISERROR(FIND(DBCS(検索!D$3),DBCS(C750))),検索!D$3=""),0,1)</f>
        <v>0</v>
      </c>
      <c r="O750" s="15">
        <f>IF(OR(ISERROR(FIND(検索!E$3,D750)),検索!E$3=""),0,1)</f>
        <v>0</v>
      </c>
      <c r="P750" s="13">
        <f>IF(OR(ISERROR(FIND(検索!F$3,E750)),検索!F$3=""),0,1)</f>
        <v>0</v>
      </c>
      <c r="Q750" s="13">
        <f>IF(OR(ISERROR(FIND(検索!G$3,F750)),検索!G$3=""),0,1)</f>
        <v>0</v>
      </c>
      <c r="R750" s="13">
        <f>IF(OR(検索!J$3="00000",M750&amp;N750&amp;O750&amp;P750&amp;Q750&lt;&gt;検索!J$3),0,1)</f>
        <v>0</v>
      </c>
      <c r="S750" s="13">
        <f t="shared" si="58"/>
        <v>0</v>
      </c>
      <c r="T750" s="14">
        <f>IF(OR(ISERROR(FIND(DBCS(検索!C$5),DBCS(B750))),検索!C$5=""),0,1)</f>
        <v>0</v>
      </c>
      <c r="U750" s="15">
        <f>IF(OR(ISERROR(FIND(DBCS(検索!D$5),DBCS(C750))),検索!D$5=""),0,1)</f>
        <v>0</v>
      </c>
      <c r="V750" s="15">
        <f>IF(OR(ISERROR(FIND(検索!E$5,D750)),検索!E$5=""),0,1)</f>
        <v>0</v>
      </c>
      <c r="W750" s="15">
        <f>IF(OR(ISERROR(FIND(検索!F$5,E750)),検索!F$5=""),0,1)</f>
        <v>0</v>
      </c>
      <c r="X750" s="15">
        <f>IF(OR(ISERROR(FIND(検索!G$5,F750)),検索!G$5=""),0,1)</f>
        <v>0</v>
      </c>
      <c r="Y750" s="13">
        <f>IF(OR(検索!J$5="00000",T750&amp;U750&amp;V750&amp;W750&amp;X750&lt;&gt;検索!J$5),0,1)</f>
        <v>0</v>
      </c>
      <c r="Z750" s="16">
        <f t="shared" si="59"/>
        <v>0</v>
      </c>
      <c r="AA750" s="13">
        <f>IF(OR(ISERROR(FIND(DBCS(検索!C$7),DBCS(B750))),検索!C$7=""),0,1)</f>
        <v>0</v>
      </c>
      <c r="AB750" s="13">
        <f>IF(OR(ISERROR(FIND(DBCS(検索!D$7),DBCS(C750))),検索!D$7=""),0,1)</f>
        <v>0</v>
      </c>
      <c r="AC750" s="13">
        <f>IF(OR(ISERROR(FIND(検索!E$7,D750)),検索!E$7=""),0,1)</f>
        <v>0</v>
      </c>
      <c r="AD750" s="13">
        <f>IF(OR(ISERROR(FIND(検索!F$7,E750)),検索!F$7=""),0,1)</f>
        <v>0</v>
      </c>
      <c r="AE750" s="13">
        <f>IF(OR(ISERROR(FIND(検索!G$7,F750)),検索!G$7=""),0,1)</f>
        <v>0</v>
      </c>
      <c r="AF750" s="15">
        <f>IF(OR(検索!J$7="00000",AA750&amp;AB750&amp;AC750&amp;AD750&amp;AE750&lt;&gt;検索!J$7),0,1)</f>
        <v>0</v>
      </c>
      <c r="AG750" s="16">
        <f t="shared" si="60"/>
        <v>0</v>
      </c>
      <c r="AH750" s="13">
        <f>IF(検索!K$3=0,R750,S750)</f>
        <v>0</v>
      </c>
      <c r="AI750" s="13">
        <f>IF(検索!K$5=0,Y750,Z750)</f>
        <v>0</v>
      </c>
      <c r="AJ750" s="13">
        <f>IF(検索!K$7=0,AF750,AG750)</f>
        <v>0</v>
      </c>
      <c r="AK750" s="20">
        <f>IF(IF(検索!J$5="00000",AH750,IF(検索!K$4=0,AH750+AI750,AH750*AI750)*IF(AND(検索!K$6=1,検索!J$7&lt;&gt;"00000"),AJ750,1)+IF(AND(検索!K$6=0,検索!J$7&lt;&gt;"00000"),AJ750,0))&gt;0,MAX($AK$2:AK749)+1,0)</f>
        <v>0</v>
      </c>
    </row>
    <row r="751" spans="1:37" ht="12.6" customHeight="1" x14ac:dyDescent="0.15">
      <c r="A751" s="9">
        <v>7702</v>
      </c>
      <c r="B751" s="2" t="s">
        <v>1013</v>
      </c>
      <c r="C751" s="2" t="s">
        <v>2034</v>
      </c>
      <c r="D751" s="2" t="s">
        <v>669</v>
      </c>
      <c r="E751" s="10" t="s">
        <v>125</v>
      </c>
      <c r="F751" s="11" t="s">
        <v>2035</v>
      </c>
      <c r="G751" s="2">
        <v>750</v>
      </c>
      <c r="H751" s="153">
        <f t="shared" si="61"/>
        <v>250000</v>
      </c>
      <c r="J751" s="158">
        <f>IFERROR(INDEX(単価!D$3:G$16,MATCH(D751,単価!B$3:B$16,0),1+((I751&gt;29)+(I751&gt;59)+(I751&gt;89))*INDEX(単価!A:A,MATCH(D751,単価!B:B,0))),0)</f>
        <v>100000</v>
      </c>
      <c r="K751" s="153" t="str">
        <f>IFERROR(INDEX(単価!C:C,MATCH(D751,単価!B:B,0))&amp;IF(INDEX(単価!A:A,MATCH(D751,単価!B:B,0))=1,"（"&amp;INDEX(単価!D$2:G$2,1,1+(I751&gt;29)+(I751&gt;59)+(I751&gt;89))&amp;"）",""),D751)</f>
        <v>就労継続支援（Ｂ型）</v>
      </c>
      <c r="L751" s="2">
        <f t="shared" ca="1" si="62"/>
        <v>7606</v>
      </c>
      <c r="M751" s="14">
        <f>IF(OR(ISERROR(FIND(DBCS(検索!C$3),DBCS(B751))),検索!C$3=""),0,1)</f>
        <v>0</v>
      </c>
      <c r="N751" s="15">
        <f>IF(OR(ISERROR(FIND(DBCS(検索!D$3),DBCS(C751))),検索!D$3=""),0,1)</f>
        <v>0</v>
      </c>
      <c r="O751" s="15">
        <f>IF(OR(ISERROR(FIND(検索!E$3,D751)),検索!E$3=""),0,1)</f>
        <v>0</v>
      </c>
      <c r="P751" s="13">
        <f>IF(OR(ISERROR(FIND(検索!F$3,E751)),検索!F$3=""),0,1)</f>
        <v>0</v>
      </c>
      <c r="Q751" s="13">
        <f>IF(OR(ISERROR(FIND(検索!G$3,F751)),検索!G$3=""),0,1)</f>
        <v>0</v>
      </c>
      <c r="R751" s="13">
        <f>IF(OR(検索!J$3="00000",M751&amp;N751&amp;O751&amp;P751&amp;Q751&lt;&gt;検索!J$3),0,1)</f>
        <v>0</v>
      </c>
      <c r="S751" s="13">
        <f t="shared" si="58"/>
        <v>0</v>
      </c>
      <c r="T751" s="14">
        <f>IF(OR(ISERROR(FIND(DBCS(検索!C$5),DBCS(B751))),検索!C$5=""),0,1)</f>
        <v>0</v>
      </c>
      <c r="U751" s="15">
        <f>IF(OR(ISERROR(FIND(DBCS(検索!D$5),DBCS(C751))),検索!D$5=""),0,1)</f>
        <v>0</v>
      </c>
      <c r="V751" s="15">
        <f>IF(OR(ISERROR(FIND(検索!E$5,D751)),検索!E$5=""),0,1)</f>
        <v>0</v>
      </c>
      <c r="W751" s="15">
        <f>IF(OR(ISERROR(FIND(検索!F$5,E751)),検索!F$5=""),0,1)</f>
        <v>0</v>
      </c>
      <c r="X751" s="15">
        <f>IF(OR(ISERROR(FIND(検索!G$5,F751)),検索!G$5=""),0,1)</f>
        <v>0</v>
      </c>
      <c r="Y751" s="13">
        <f>IF(OR(検索!J$5="00000",T751&amp;U751&amp;V751&amp;W751&amp;X751&lt;&gt;検索!J$5),0,1)</f>
        <v>0</v>
      </c>
      <c r="Z751" s="16">
        <f t="shared" si="59"/>
        <v>0</v>
      </c>
      <c r="AA751" s="13">
        <f>IF(OR(ISERROR(FIND(DBCS(検索!C$7),DBCS(B751))),検索!C$7=""),0,1)</f>
        <v>0</v>
      </c>
      <c r="AB751" s="13">
        <f>IF(OR(ISERROR(FIND(DBCS(検索!D$7),DBCS(C751))),検索!D$7=""),0,1)</f>
        <v>0</v>
      </c>
      <c r="AC751" s="13">
        <f>IF(OR(ISERROR(FIND(検索!E$7,D751)),検索!E$7=""),0,1)</f>
        <v>0</v>
      </c>
      <c r="AD751" s="13">
        <f>IF(OR(ISERROR(FIND(検索!F$7,E751)),検索!F$7=""),0,1)</f>
        <v>0</v>
      </c>
      <c r="AE751" s="13">
        <f>IF(OR(ISERROR(FIND(検索!G$7,F751)),検索!G$7=""),0,1)</f>
        <v>0</v>
      </c>
      <c r="AF751" s="15">
        <f>IF(OR(検索!J$7="00000",AA751&amp;AB751&amp;AC751&amp;AD751&amp;AE751&lt;&gt;検索!J$7),0,1)</f>
        <v>0</v>
      </c>
      <c r="AG751" s="16">
        <f t="shared" si="60"/>
        <v>0</v>
      </c>
      <c r="AH751" s="13">
        <f>IF(検索!K$3=0,R751,S751)</f>
        <v>0</v>
      </c>
      <c r="AI751" s="13">
        <f>IF(検索!K$5=0,Y751,Z751)</f>
        <v>0</v>
      </c>
      <c r="AJ751" s="13">
        <f>IF(検索!K$7=0,AF751,AG751)</f>
        <v>0</v>
      </c>
      <c r="AK751" s="20">
        <f>IF(IF(検索!J$5="00000",AH751,IF(検索!K$4=0,AH751+AI751,AH751*AI751)*IF(AND(検索!K$6=1,検索!J$7&lt;&gt;"00000"),AJ751,1)+IF(AND(検索!K$6=0,検索!J$7&lt;&gt;"00000"),AJ751,0))&gt;0,MAX($AK$2:AK750)+1,0)</f>
        <v>0</v>
      </c>
    </row>
    <row r="752" spans="1:37" ht="12.6" customHeight="1" x14ac:dyDescent="0.15">
      <c r="A752" s="9">
        <v>7716</v>
      </c>
      <c r="B752" s="2" t="s">
        <v>2036</v>
      </c>
      <c r="C752" s="2" t="s">
        <v>2037</v>
      </c>
      <c r="D752" s="2" t="s">
        <v>669</v>
      </c>
      <c r="E752" s="10" t="s">
        <v>57</v>
      </c>
      <c r="F752" s="11" t="s">
        <v>2038</v>
      </c>
      <c r="G752" s="2">
        <v>751</v>
      </c>
      <c r="H752" s="153">
        <f t="shared" si="61"/>
        <v>100000</v>
      </c>
      <c r="J752" s="158">
        <f>IFERROR(INDEX(単価!D$3:G$16,MATCH(D752,単価!B$3:B$16,0),1+((I752&gt;29)+(I752&gt;59)+(I752&gt;89))*INDEX(単価!A:A,MATCH(D752,単価!B:B,0))),0)</f>
        <v>100000</v>
      </c>
      <c r="K752" s="153" t="str">
        <f>IFERROR(INDEX(単価!C:C,MATCH(D752,単価!B:B,0))&amp;IF(INDEX(単価!A:A,MATCH(D752,単価!B:B,0))=1,"（"&amp;INDEX(単価!D$2:G$2,1,1+(I752&gt;29)+(I752&gt;59)+(I752&gt;89))&amp;"）",""),D752)</f>
        <v>就労継続支援（Ｂ型）</v>
      </c>
      <c r="L752" s="2">
        <f t="shared" ca="1" si="62"/>
        <v>7617</v>
      </c>
      <c r="M752" s="14">
        <f>IF(OR(ISERROR(FIND(DBCS(検索!C$3),DBCS(B752))),検索!C$3=""),0,1)</f>
        <v>0</v>
      </c>
      <c r="N752" s="15">
        <f>IF(OR(ISERROR(FIND(DBCS(検索!D$3),DBCS(C752))),検索!D$3=""),0,1)</f>
        <v>0</v>
      </c>
      <c r="O752" s="15">
        <f>IF(OR(ISERROR(FIND(検索!E$3,D752)),検索!E$3=""),0,1)</f>
        <v>0</v>
      </c>
      <c r="P752" s="13">
        <f>IF(OR(ISERROR(FIND(検索!F$3,E752)),検索!F$3=""),0,1)</f>
        <v>0</v>
      </c>
      <c r="Q752" s="13">
        <f>IF(OR(ISERROR(FIND(検索!G$3,F752)),検索!G$3=""),0,1)</f>
        <v>0</v>
      </c>
      <c r="R752" s="13">
        <f>IF(OR(検索!J$3="00000",M752&amp;N752&amp;O752&amp;P752&amp;Q752&lt;&gt;検索!J$3),0,1)</f>
        <v>0</v>
      </c>
      <c r="S752" s="13">
        <f t="shared" si="58"/>
        <v>0</v>
      </c>
      <c r="T752" s="14">
        <f>IF(OR(ISERROR(FIND(DBCS(検索!C$5),DBCS(B752))),検索!C$5=""),0,1)</f>
        <v>0</v>
      </c>
      <c r="U752" s="15">
        <f>IF(OR(ISERROR(FIND(DBCS(検索!D$5),DBCS(C752))),検索!D$5=""),0,1)</f>
        <v>0</v>
      </c>
      <c r="V752" s="15">
        <f>IF(OR(ISERROR(FIND(検索!E$5,D752)),検索!E$5=""),0,1)</f>
        <v>0</v>
      </c>
      <c r="W752" s="15">
        <f>IF(OR(ISERROR(FIND(検索!F$5,E752)),検索!F$5=""),0,1)</f>
        <v>0</v>
      </c>
      <c r="X752" s="15">
        <f>IF(OR(ISERROR(FIND(検索!G$5,F752)),検索!G$5=""),0,1)</f>
        <v>0</v>
      </c>
      <c r="Y752" s="13">
        <f>IF(OR(検索!J$5="00000",T752&amp;U752&amp;V752&amp;W752&amp;X752&lt;&gt;検索!J$5),0,1)</f>
        <v>0</v>
      </c>
      <c r="Z752" s="16">
        <f t="shared" si="59"/>
        <v>0</v>
      </c>
      <c r="AA752" s="13">
        <f>IF(OR(ISERROR(FIND(DBCS(検索!C$7),DBCS(B752))),検索!C$7=""),0,1)</f>
        <v>0</v>
      </c>
      <c r="AB752" s="13">
        <f>IF(OR(ISERROR(FIND(DBCS(検索!D$7),DBCS(C752))),検索!D$7=""),0,1)</f>
        <v>0</v>
      </c>
      <c r="AC752" s="13">
        <f>IF(OR(ISERROR(FIND(検索!E$7,D752)),検索!E$7=""),0,1)</f>
        <v>0</v>
      </c>
      <c r="AD752" s="13">
        <f>IF(OR(ISERROR(FIND(検索!F$7,E752)),検索!F$7=""),0,1)</f>
        <v>0</v>
      </c>
      <c r="AE752" s="13">
        <f>IF(OR(ISERROR(FIND(検索!G$7,F752)),検索!G$7=""),0,1)</f>
        <v>0</v>
      </c>
      <c r="AF752" s="15">
        <f>IF(OR(検索!J$7="00000",AA752&amp;AB752&amp;AC752&amp;AD752&amp;AE752&lt;&gt;検索!J$7),0,1)</f>
        <v>0</v>
      </c>
      <c r="AG752" s="16">
        <f t="shared" si="60"/>
        <v>0</v>
      </c>
      <c r="AH752" s="13">
        <f>IF(検索!K$3=0,R752,S752)</f>
        <v>0</v>
      </c>
      <c r="AI752" s="13">
        <f>IF(検索!K$5=0,Y752,Z752)</f>
        <v>0</v>
      </c>
      <c r="AJ752" s="13">
        <f>IF(検索!K$7=0,AF752,AG752)</f>
        <v>0</v>
      </c>
      <c r="AK752" s="20">
        <f>IF(IF(検索!J$5="00000",AH752,IF(検索!K$4=0,AH752+AI752,AH752*AI752)*IF(AND(検索!K$6=1,検索!J$7&lt;&gt;"00000"),AJ752,1)+IF(AND(検索!K$6=0,検索!J$7&lt;&gt;"00000"),AJ752,0))&gt;0,MAX($AK$2:AK751)+1,0)</f>
        <v>0</v>
      </c>
    </row>
    <row r="753" spans="1:37" ht="12.6" customHeight="1" x14ac:dyDescent="0.15">
      <c r="A753" s="9">
        <v>7728</v>
      </c>
      <c r="B753" s="2" t="s">
        <v>707</v>
      </c>
      <c r="C753" s="2" t="s">
        <v>2039</v>
      </c>
      <c r="D753" s="2" t="s">
        <v>669</v>
      </c>
      <c r="E753" s="10" t="s">
        <v>92</v>
      </c>
      <c r="F753" s="11" t="s">
        <v>2040</v>
      </c>
      <c r="G753" s="2">
        <v>752</v>
      </c>
      <c r="H753" s="153">
        <f t="shared" si="61"/>
        <v>350000</v>
      </c>
      <c r="J753" s="158">
        <f>IFERROR(INDEX(単価!D$3:G$16,MATCH(D753,単価!B$3:B$16,0),1+((I753&gt;29)+(I753&gt;59)+(I753&gt;89))*INDEX(単価!A:A,MATCH(D753,単価!B:B,0))),0)</f>
        <v>100000</v>
      </c>
      <c r="K753" s="153" t="str">
        <f>IFERROR(INDEX(単価!C:C,MATCH(D753,単価!B:B,0))&amp;IF(INDEX(単価!A:A,MATCH(D753,単価!B:B,0))=1,"（"&amp;INDEX(単価!D$2:G$2,1,1+(I753&gt;29)+(I753&gt;59)+(I753&gt;89))&amp;"）",""),D753)</f>
        <v>就労継続支援（Ｂ型）</v>
      </c>
      <c r="L753" s="2">
        <f t="shared" ca="1" si="62"/>
        <v>7620</v>
      </c>
      <c r="M753" s="14">
        <f>IF(OR(ISERROR(FIND(DBCS(検索!C$3),DBCS(B753))),検索!C$3=""),0,1)</f>
        <v>0</v>
      </c>
      <c r="N753" s="15">
        <f>IF(OR(ISERROR(FIND(DBCS(検索!D$3),DBCS(C753))),検索!D$3=""),0,1)</f>
        <v>0</v>
      </c>
      <c r="O753" s="15">
        <f>IF(OR(ISERROR(FIND(検索!E$3,D753)),検索!E$3=""),0,1)</f>
        <v>0</v>
      </c>
      <c r="P753" s="13">
        <f>IF(OR(ISERROR(FIND(検索!F$3,E753)),検索!F$3=""),0,1)</f>
        <v>0</v>
      </c>
      <c r="Q753" s="13">
        <f>IF(OR(ISERROR(FIND(検索!G$3,F753)),検索!G$3=""),0,1)</f>
        <v>0</v>
      </c>
      <c r="R753" s="13">
        <f>IF(OR(検索!J$3="00000",M753&amp;N753&amp;O753&amp;P753&amp;Q753&lt;&gt;検索!J$3),0,1)</f>
        <v>0</v>
      </c>
      <c r="S753" s="13">
        <f t="shared" si="58"/>
        <v>0</v>
      </c>
      <c r="T753" s="14">
        <f>IF(OR(ISERROR(FIND(DBCS(検索!C$5),DBCS(B753))),検索!C$5=""),0,1)</f>
        <v>0</v>
      </c>
      <c r="U753" s="15">
        <f>IF(OR(ISERROR(FIND(DBCS(検索!D$5),DBCS(C753))),検索!D$5=""),0,1)</f>
        <v>0</v>
      </c>
      <c r="V753" s="15">
        <f>IF(OR(ISERROR(FIND(検索!E$5,D753)),検索!E$5=""),0,1)</f>
        <v>0</v>
      </c>
      <c r="W753" s="15">
        <f>IF(OR(ISERROR(FIND(検索!F$5,E753)),検索!F$5=""),0,1)</f>
        <v>0</v>
      </c>
      <c r="X753" s="15">
        <f>IF(OR(ISERROR(FIND(検索!G$5,F753)),検索!G$5=""),0,1)</f>
        <v>0</v>
      </c>
      <c r="Y753" s="13">
        <f>IF(OR(検索!J$5="00000",T753&amp;U753&amp;V753&amp;W753&amp;X753&lt;&gt;検索!J$5),0,1)</f>
        <v>0</v>
      </c>
      <c r="Z753" s="16">
        <f t="shared" si="59"/>
        <v>0</v>
      </c>
      <c r="AA753" s="13">
        <f>IF(OR(ISERROR(FIND(DBCS(検索!C$7),DBCS(B753))),検索!C$7=""),0,1)</f>
        <v>0</v>
      </c>
      <c r="AB753" s="13">
        <f>IF(OR(ISERROR(FIND(DBCS(検索!D$7),DBCS(C753))),検索!D$7=""),0,1)</f>
        <v>0</v>
      </c>
      <c r="AC753" s="13">
        <f>IF(OR(ISERROR(FIND(検索!E$7,D753)),検索!E$7=""),0,1)</f>
        <v>0</v>
      </c>
      <c r="AD753" s="13">
        <f>IF(OR(ISERROR(FIND(検索!F$7,E753)),検索!F$7=""),0,1)</f>
        <v>0</v>
      </c>
      <c r="AE753" s="13">
        <f>IF(OR(ISERROR(FIND(検索!G$7,F753)),検索!G$7=""),0,1)</f>
        <v>0</v>
      </c>
      <c r="AF753" s="15">
        <f>IF(OR(検索!J$7="00000",AA753&amp;AB753&amp;AC753&amp;AD753&amp;AE753&lt;&gt;検索!J$7),0,1)</f>
        <v>0</v>
      </c>
      <c r="AG753" s="16">
        <f t="shared" si="60"/>
        <v>0</v>
      </c>
      <c r="AH753" s="13">
        <f>IF(検索!K$3=0,R753,S753)</f>
        <v>0</v>
      </c>
      <c r="AI753" s="13">
        <f>IF(検索!K$5=0,Y753,Z753)</f>
        <v>0</v>
      </c>
      <c r="AJ753" s="13">
        <f>IF(検索!K$7=0,AF753,AG753)</f>
        <v>0</v>
      </c>
      <c r="AK753" s="20">
        <f>IF(IF(検索!J$5="00000",AH753,IF(検索!K$4=0,AH753+AI753,AH753*AI753)*IF(AND(検索!K$6=1,検索!J$7&lt;&gt;"00000"),AJ753,1)+IF(AND(検索!K$6=0,検索!J$7&lt;&gt;"00000"),AJ753,0))&gt;0,MAX($AK$2:AK752)+1,0)</f>
        <v>0</v>
      </c>
    </row>
    <row r="754" spans="1:37" ht="12.6" customHeight="1" x14ac:dyDescent="0.15">
      <c r="A754" s="9">
        <v>7730</v>
      </c>
      <c r="B754" s="2" t="s">
        <v>2041</v>
      </c>
      <c r="C754" s="2" t="s">
        <v>2042</v>
      </c>
      <c r="D754" s="2" t="s">
        <v>669</v>
      </c>
      <c r="E754" s="10" t="s">
        <v>77</v>
      </c>
      <c r="F754" s="11" t="s">
        <v>2043</v>
      </c>
      <c r="G754" s="2">
        <v>753</v>
      </c>
      <c r="H754" s="153">
        <f t="shared" si="61"/>
        <v>100000</v>
      </c>
      <c r="J754" s="158">
        <f>IFERROR(INDEX(単価!D$3:G$16,MATCH(D754,単価!B$3:B$16,0),1+((I754&gt;29)+(I754&gt;59)+(I754&gt;89))*INDEX(単価!A:A,MATCH(D754,単価!B:B,0))),0)</f>
        <v>100000</v>
      </c>
      <c r="K754" s="153" t="str">
        <f>IFERROR(INDEX(単価!C:C,MATCH(D754,単価!B:B,0))&amp;IF(INDEX(単価!A:A,MATCH(D754,単価!B:B,0))=1,"（"&amp;INDEX(単価!D$2:G$2,1,1+(I754&gt;29)+(I754&gt;59)+(I754&gt;89))&amp;"）",""),D754)</f>
        <v>就労継続支援（Ｂ型）</v>
      </c>
      <c r="L754" s="2">
        <f t="shared" ca="1" si="62"/>
        <v>7634</v>
      </c>
      <c r="M754" s="14">
        <f>IF(OR(ISERROR(FIND(DBCS(検索!C$3),DBCS(B754))),検索!C$3=""),0,1)</f>
        <v>0</v>
      </c>
      <c r="N754" s="15">
        <f>IF(OR(ISERROR(FIND(DBCS(検索!D$3),DBCS(C754))),検索!D$3=""),0,1)</f>
        <v>0</v>
      </c>
      <c r="O754" s="15">
        <f>IF(OR(ISERROR(FIND(検索!E$3,D754)),検索!E$3=""),0,1)</f>
        <v>0</v>
      </c>
      <c r="P754" s="13">
        <f>IF(OR(ISERROR(FIND(検索!F$3,E754)),検索!F$3=""),0,1)</f>
        <v>0</v>
      </c>
      <c r="Q754" s="13">
        <f>IF(OR(ISERROR(FIND(検索!G$3,F754)),検索!G$3=""),0,1)</f>
        <v>0</v>
      </c>
      <c r="R754" s="13">
        <f>IF(OR(検索!J$3="00000",M754&amp;N754&amp;O754&amp;P754&amp;Q754&lt;&gt;検索!J$3),0,1)</f>
        <v>0</v>
      </c>
      <c r="S754" s="13">
        <f t="shared" si="58"/>
        <v>0</v>
      </c>
      <c r="T754" s="14">
        <f>IF(OR(ISERROR(FIND(DBCS(検索!C$5),DBCS(B754))),検索!C$5=""),0,1)</f>
        <v>0</v>
      </c>
      <c r="U754" s="15">
        <f>IF(OR(ISERROR(FIND(DBCS(検索!D$5),DBCS(C754))),検索!D$5=""),0,1)</f>
        <v>0</v>
      </c>
      <c r="V754" s="15">
        <f>IF(OR(ISERROR(FIND(検索!E$5,D754)),検索!E$5=""),0,1)</f>
        <v>0</v>
      </c>
      <c r="W754" s="15">
        <f>IF(OR(ISERROR(FIND(検索!F$5,E754)),検索!F$5=""),0,1)</f>
        <v>0</v>
      </c>
      <c r="X754" s="15">
        <f>IF(OR(ISERROR(FIND(検索!G$5,F754)),検索!G$5=""),0,1)</f>
        <v>0</v>
      </c>
      <c r="Y754" s="13">
        <f>IF(OR(検索!J$5="00000",T754&amp;U754&amp;V754&amp;W754&amp;X754&lt;&gt;検索!J$5),0,1)</f>
        <v>0</v>
      </c>
      <c r="Z754" s="16">
        <f t="shared" si="59"/>
        <v>0</v>
      </c>
      <c r="AA754" s="13">
        <f>IF(OR(ISERROR(FIND(DBCS(検索!C$7),DBCS(B754))),検索!C$7=""),0,1)</f>
        <v>0</v>
      </c>
      <c r="AB754" s="13">
        <f>IF(OR(ISERROR(FIND(DBCS(検索!D$7),DBCS(C754))),検索!D$7=""),0,1)</f>
        <v>0</v>
      </c>
      <c r="AC754" s="13">
        <f>IF(OR(ISERROR(FIND(検索!E$7,D754)),検索!E$7=""),0,1)</f>
        <v>0</v>
      </c>
      <c r="AD754" s="13">
        <f>IF(OR(ISERROR(FIND(検索!F$7,E754)),検索!F$7=""),0,1)</f>
        <v>0</v>
      </c>
      <c r="AE754" s="13">
        <f>IF(OR(ISERROR(FIND(検索!G$7,F754)),検索!G$7=""),0,1)</f>
        <v>0</v>
      </c>
      <c r="AF754" s="15">
        <f>IF(OR(検索!J$7="00000",AA754&amp;AB754&amp;AC754&amp;AD754&amp;AE754&lt;&gt;検索!J$7),0,1)</f>
        <v>0</v>
      </c>
      <c r="AG754" s="16">
        <f t="shared" si="60"/>
        <v>0</v>
      </c>
      <c r="AH754" s="13">
        <f>IF(検索!K$3=0,R754,S754)</f>
        <v>0</v>
      </c>
      <c r="AI754" s="13">
        <f>IF(検索!K$5=0,Y754,Z754)</f>
        <v>0</v>
      </c>
      <c r="AJ754" s="13">
        <f>IF(検索!K$7=0,AF754,AG754)</f>
        <v>0</v>
      </c>
      <c r="AK754" s="20">
        <f>IF(IF(検索!J$5="00000",AH754,IF(検索!K$4=0,AH754+AI754,AH754*AI754)*IF(AND(検索!K$6=1,検索!J$7&lt;&gt;"00000"),AJ754,1)+IF(AND(検索!K$6=0,検索!J$7&lt;&gt;"00000"),AJ754,0))&gt;0,MAX($AK$2:AK753)+1,0)</f>
        <v>0</v>
      </c>
    </row>
    <row r="755" spans="1:37" ht="12.6" customHeight="1" x14ac:dyDescent="0.15">
      <c r="A755" s="9">
        <v>7741</v>
      </c>
      <c r="B755" s="2" t="s">
        <v>907</v>
      </c>
      <c r="C755" s="2" t="s">
        <v>2044</v>
      </c>
      <c r="D755" s="2" t="s">
        <v>669</v>
      </c>
      <c r="E755" s="10" t="s">
        <v>100</v>
      </c>
      <c r="F755" s="11" t="s">
        <v>2045</v>
      </c>
      <c r="G755" s="2">
        <v>754</v>
      </c>
      <c r="H755" s="153">
        <f t="shared" si="61"/>
        <v>650000</v>
      </c>
      <c r="J755" s="158">
        <f>IFERROR(INDEX(単価!D$3:G$16,MATCH(D755,単価!B$3:B$16,0),1+((I755&gt;29)+(I755&gt;59)+(I755&gt;89))*INDEX(単価!A:A,MATCH(D755,単価!B:B,0))),0)</f>
        <v>100000</v>
      </c>
      <c r="K755" s="153" t="str">
        <f>IFERROR(INDEX(単価!C:C,MATCH(D755,単価!B:B,0))&amp;IF(INDEX(単価!A:A,MATCH(D755,単価!B:B,0))=1,"（"&amp;INDEX(単価!D$2:G$2,1,1+(I755&gt;29)+(I755&gt;59)+(I755&gt;89))&amp;"）",""),D755)</f>
        <v>就労継続支援（Ｂ型）</v>
      </c>
      <c r="L755" s="2">
        <f t="shared" ca="1" si="62"/>
        <v>7645</v>
      </c>
      <c r="M755" s="14">
        <f>IF(OR(ISERROR(FIND(DBCS(検索!C$3),DBCS(B755))),検索!C$3=""),0,1)</f>
        <v>0</v>
      </c>
      <c r="N755" s="15">
        <f>IF(OR(ISERROR(FIND(DBCS(検索!D$3),DBCS(C755))),検索!D$3=""),0,1)</f>
        <v>0</v>
      </c>
      <c r="O755" s="15">
        <f>IF(OR(ISERROR(FIND(検索!E$3,D755)),検索!E$3=""),0,1)</f>
        <v>0</v>
      </c>
      <c r="P755" s="13">
        <f>IF(OR(ISERROR(FIND(検索!F$3,E755)),検索!F$3=""),0,1)</f>
        <v>0</v>
      </c>
      <c r="Q755" s="13">
        <f>IF(OR(ISERROR(FIND(検索!G$3,F755)),検索!G$3=""),0,1)</f>
        <v>0</v>
      </c>
      <c r="R755" s="13">
        <f>IF(OR(検索!J$3="00000",M755&amp;N755&amp;O755&amp;P755&amp;Q755&lt;&gt;検索!J$3),0,1)</f>
        <v>0</v>
      </c>
      <c r="S755" s="13">
        <f t="shared" si="58"/>
        <v>0</v>
      </c>
      <c r="T755" s="14">
        <f>IF(OR(ISERROR(FIND(DBCS(検索!C$5),DBCS(B755))),検索!C$5=""),0,1)</f>
        <v>0</v>
      </c>
      <c r="U755" s="15">
        <f>IF(OR(ISERROR(FIND(DBCS(検索!D$5),DBCS(C755))),検索!D$5=""),0,1)</f>
        <v>0</v>
      </c>
      <c r="V755" s="15">
        <f>IF(OR(ISERROR(FIND(検索!E$5,D755)),検索!E$5=""),0,1)</f>
        <v>0</v>
      </c>
      <c r="W755" s="15">
        <f>IF(OR(ISERROR(FIND(検索!F$5,E755)),検索!F$5=""),0,1)</f>
        <v>0</v>
      </c>
      <c r="X755" s="15">
        <f>IF(OR(ISERROR(FIND(検索!G$5,F755)),検索!G$5=""),0,1)</f>
        <v>0</v>
      </c>
      <c r="Y755" s="13">
        <f>IF(OR(検索!J$5="00000",T755&amp;U755&amp;V755&amp;W755&amp;X755&lt;&gt;検索!J$5),0,1)</f>
        <v>0</v>
      </c>
      <c r="Z755" s="16">
        <f t="shared" si="59"/>
        <v>0</v>
      </c>
      <c r="AA755" s="13">
        <f>IF(OR(ISERROR(FIND(DBCS(検索!C$7),DBCS(B755))),検索!C$7=""),0,1)</f>
        <v>0</v>
      </c>
      <c r="AB755" s="13">
        <f>IF(OR(ISERROR(FIND(DBCS(検索!D$7),DBCS(C755))),検索!D$7=""),0,1)</f>
        <v>0</v>
      </c>
      <c r="AC755" s="13">
        <f>IF(OR(ISERROR(FIND(検索!E$7,D755)),検索!E$7=""),0,1)</f>
        <v>0</v>
      </c>
      <c r="AD755" s="13">
        <f>IF(OR(ISERROR(FIND(検索!F$7,E755)),検索!F$7=""),0,1)</f>
        <v>0</v>
      </c>
      <c r="AE755" s="13">
        <f>IF(OR(ISERROR(FIND(検索!G$7,F755)),検索!G$7=""),0,1)</f>
        <v>0</v>
      </c>
      <c r="AF755" s="15">
        <f>IF(OR(検索!J$7="00000",AA755&amp;AB755&amp;AC755&amp;AD755&amp;AE755&lt;&gt;検索!J$7),0,1)</f>
        <v>0</v>
      </c>
      <c r="AG755" s="16">
        <f t="shared" si="60"/>
        <v>0</v>
      </c>
      <c r="AH755" s="13">
        <f>IF(検索!K$3=0,R755,S755)</f>
        <v>0</v>
      </c>
      <c r="AI755" s="13">
        <f>IF(検索!K$5=0,Y755,Z755)</f>
        <v>0</v>
      </c>
      <c r="AJ755" s="13">
        <f>IF(検索!K$7=0,AF755,AG755)</f>
        <v>0</v>
      </c>
      <c r="AK755" s="20">
        <f>IF(IF(検索!J$5="00000",AH755,IF(検索!K$4=0,AH755+AI755,AH755*AI755)*IF(AND(検索!K$6=1,検索!J$7&lt;&gt;"00000"),AJ755,1)+IF(AND(検索!K$6=0,検索!J$7&lt;&gt;"00000"),AJ755,0))&gt;0,MAX($AK$2:AK754)+1,0)</f>
        <v>0</v>
      </c>
    </row>
    <row r="756" spans="1:37" ht="12.6" customHeight="1" x14ac:dyDescent="0.15">
      <c r="A756" s="9">
        <v>7755</v>
      </c>
      <c r="B756" s="2" t="s">
        <v>907</v>
      </c>
      <c r="C756" s="2" t="s">
        <v>2046</v>
      </c>
      <c r="D756" s="2" t="s">
        <v>670</v>
      </c>
      <c r="E756" s="10" t="s">
        <v>100</v>
      </c>
      <c r="F756" s="11" t="s">
        <v>2047</v>
      </c>
      <c r="G756" s="2">
        <v>755</v>
      </c>
      <c r="H756" s="153">
        <f t="shared" si="61"/>
        <v>650000</v>
      </c>
      <c r="J756" s="158">
        <f>IFERROR(INDEX(単価!D$3:G$16,MATCH(D756,単価!B$3:B$16,0),1+((I756&gt;29)+(I756&gt;59)+(I756&gt;89))*INDEX(単価!A:A,MATCH(D756,単価!B:B,0))),0)</f>
        <v>100000</v>
      </c>
      <c r="K756" s="153" t="str">
        <f>IFERROR(INDEX(単価!C:C,MATCH(D756,単価!B:B,0))&amp;IF(INDEX(単価!A:A,MATCH(D756,単価!B:B,0))=1,"（"&amp;INDEX(単価!D$2:G$2,1,1+(I756&gt;29)+(I756&gt;59)+(I756&gt;89))&amp;"）",""),D756)</f>
        <v>生活介護</v>
      </c>
      <c r="L756" s="2">
        <f t="shared" ca="1" si="62"/>
        <v>7651</v>
      </c>
      <c r="M756" s="14">
        <f>IF(OR(ISERROR(FIND(DBCS(検索!C$3),DBCS(B756))),検索!C$3=""),0,1)</f>
        <v>0</v>
      </c>
      <c r="N756" s="15">
        <f>IF(OR(ISERROR(FIND(DBCS(検索!D$3),DBCS(C756))),検索!D$3=""),0,1)</f>
        <v>0</v>
      </c>
      <c r="O756" s="15">
        <f>IF(OR(ISERROR(FIND(検索!E$3,D756)),検索!E$3=""),0,1)</f>
        <v>0</v>
      </c>
      <c r="P756" s="13">
        <f>IF(OR(ISERROR(FIND(検索!F$3,E756)),検索!F$3=""),0,1)</f>
        <v>0</v>
      </c>
      <c r="Q756" s="13">
        <f>IF(OR(ISERROR(FIND(検索!G$3,F756)),検索!G$3=""),0,1)</f>
        <v>0</v>
      </c>
      <c r="R756" s="13">
        <f>IF(OR(検索!J$3="00000",M756&amp;N756&amp;O756&amp;P756&amp;Q756&lt;&gt;検索!J$3),0,1)</f>
        <v>0</v>
      </c>
      <c r="S756" s="13">
        <f t="shared" si="58"/>
        <v>0</v>
      </c>
      <c r="T756" s="14">
        <f>IF(OR(ISERROR(FIND(DBCS(検索!C$5),DBCS(B756))),検索!C$5=""),0,1)</f>
        <v>0</v>
      </c>
      <c r="U756" s="15">
        <f>IF(OR(ISERROR(FIND(DBCS(検索!D$5),DBCS(C756))),検索!D$5=""),0,1)</f>
        <v>0</v>
      </c>
      <c r="V756" s="15">
        <f>IF(OR(ISERROR(FIND(検索!E$5,D756)),検索!E$5=""),0,1)</f>
        <v>0</v>
      </c>
      <c r="W756" s="15">
        <f>IF(OR(ISERROR(FIND(検索!F$5,E756)),検索!F$5=""),0,1)</f>
        <v>0</v>
      </c>
      <c r="X756" s="15">
        <f>IF(OR(ISERROR(FIND(検索!G$5,F756)),検索!G$5=""),0,1)</f>
        <v>0</v>
      </c>
      <c r="Y756" s="13">
        <f>IF(OR(検索!J$5="00000",T756&amp;U756&amp;V756&amp;W756&amp;X756&lt;&gt;検索!J$5),0,1)</f>
        <v>0</v>
      </c>
      <c r="Z756" s="16">
        <f t="shared" si="59"/>
        <v>0</v>
      </c>
      <c r="AA756" s="13">
        <f>IF(OR(ISERROR(FIND(DBCS(検索!C$7),DBCS(B756))),検索!C$7=""),0,1)</f>
        <v>0</v>
      </c>
      <c r="AB756" s="13">
        <f>IF(OR(ISERROR(FIND(DBCS(検索!D$7),DBCS(C756))),検索!D$7=""),0,1)</f>
        <v>0</v>
      </c>
      <c r="AC756" s="13">
        <f>IF(OR(ISERROR(FIND(検索!E$7,D756)),検索!E$7=""),0,1)</f>
        <v>0</v>
      </c>
      <c r="AD756" s="13">
        <f>IF(OR(ISERROR(FIND(検索!F$7,E756)),検索!F$7=""),0,1)</f>
        <v>0</v>
      </c>
      <c r="AE756" s="13">
        <f>IF(OR(ISERROR(FIND(検索!G$7,F756)),検索!G$7=""),0,1)</f>
        <v>0</v>
      </c>
      <c r="AF756" s="15">
        <f>IF(OR(検索!J$7="00000",AA756&amp;AB756&amp;AC756&amp;AD756&amp;AE756&lt;&gt;検索!J$7),0,1)</f>
        <v>0</v>
      </c>
      <c r="AG756" s="16">
        <f t="shared" si="60"/>
        <v>0</v>
      </c>
      <c r="AH756" s="13">
        <f>IF(検索!K$3=0,R756,S756)</f>
        <v>0</v>
      </c>
      <c r="AI756" s="13">
        <f>IF(検索!K$5=0,Y756,Z756)</f>
        <v>0</v>
      </c>
      <c r="AJ756" s="13">
        <f>IF(検索!K$7=0,AF756,AG756)</f>
        <v>0</v>
      </c>
      <c r="AK756" s="20">
        <f>IF(IF(検索!J$5="00000",AH756,IF(検索!K$4=0,AH756+AI756,AH756*AI756)*IF(AND(検索!K$6=1,検索!J$7&lt;&gt;"00000"),AJ756,1)+IF(AND(検索!K$6=0,検索!J$7&lt;&gt;"00000"),AJ756,0))&gt;0,MAX($AK$2:AK755)+1,0)</f>
        <v>0</v>
      </c>
    </row>
    <row r="757" spans="1:37" ht="12.6" customHeight="1" x14ac:dyDescent="0.15">
      <c r="A757" s="9">
        <v>7762</v>
      </c>
      <c r="B757" s="2" t="s">
        <v>1118</v>
      </c>
      <c r="C757" s="2" t="s">
        <v>2048</v>
      </c>
      <c r="D757" s="2" t="s">
        <v>670</v>
      </c>
      <c r="E757" s="10" t="s">
        <v>66</v>
      </c>
      <c r="F757" s="11" t="s">
        <v>2049</v>
      </c>
      <c r="G757" s="2">
        <v>756</v>
      </c>
      <c r="H757" s="153">
        <f t="shared" si="61"/>
        <v>150000</v>
      </c>
      <c r="J757" s="158">
        <f>IFERROR(INDEX(単価!D$3:G$16,MATCH(D757,単価!B$3:B$16,0),1+((I757&gt;29)+(I757&gt;59)+(I757&gt;89))*INDEX(単価!A:A,MATCH(D757,単価!B:B,0))),0)</f>
        <v>100000</v>
      </c>
      <c r="K757" s="153" t="str">
        <f>IFERROR(INDEX(単価!C:C,MATCH(D757,単価!B:B,0))&amp;IF(INDEX(単価!A:A,MATCH(D757,単価!B:B,0))=1,"（"&amp;INDEX(単価!D$2:G$2,1,1+(I757&gt;29)+(I757&gt;59)+(I757&gt;89))&amp;"）",""),D757)</f>
        <v>生活介護</v>
      </c>
      <c r="L757" s="2">
        <f t="shared" ca="1" si="62"/>
        <v>7660</v>
      </c>
      <c r="M757" s="14">
        <f>IF(OR(ISERROR(FIND(DBCS(検索!C$3),DBCS(B757))),検索!C$3=""),0,1)</f>
        <v>0</v>
      </c>
      <c r="N757" s="15">
        <f>IF(OR(ISERROR(FIND(DBCS(検索!D$3),DBCS(C757))),検索!D$3=""),0,1)</f>
        <v>0</v>
      </c>
      <c r="O757" s="15">
        <f>IF(OR(ISERROR(FIND(検索!E$3,D757)),検索!E$3=""),0,1)</f>
        <v>0</v>
      </c>
      <c r="P757" s="13">
        <f>IF(OR(ISERROR(FIND(検索!F$3,E757)),検索!F$3=""),0,1)</f>
        <v>0</v>
      </c>
      <c r="Q757" s="13">
        <f>IF(OR(ISERROR(FIND(検索!G$3,F757)),検索!G$3=""),0,1)</f>
        <v>0</v>
      </c>
      <c r="R757" s="13">
        <f>IF(OR(検索!J$3="00000",M757&amp;N757&amp;O757&amp;P757&amp;Q757&lt;&gt;検索!J$3),0,1)</f>
        <v>0</v>
      </c>
      <c r="S757" s="13">
        <f t="shared" ref="S757:S820" si="63">IF(SUM(M757:Q757)=0,0,1)</f>
        <v>0</v>
      </c>
      <c r="T757" s="14">
        <f>IF(OR(ISERROR(FIND(DBCS(検索!C$5),DBCS(B757))),検索!C$5=""),0,1)</f>
        <v>0</v>
      </c>
      <c r="U757" s="15">
        <f>IF(OR(ISERROR(FIND(DBCS(検索!D$5),DBCS(C757))),検索!D$5=""),0,1)</f>
        <v>0</v>
      </c>
      <c r="V757" s="15">
        <f>IF(OR(ISERROR(FIND(検索!E$5,D757)),検索!E$5=""),0,1)</f>
        <v>0</v>
      </c>
      <c r="W757" s="15">
        <f>IF(OR(ISERROR(FIND(検索!F$5,E757)),検索!F$5=""),0,1)</f>
        <v>0</v>
      </c>
      <c r="X757" s="15">
        <f>IF(OR(ISERROR(FIND(検索!G$5,F757)),検索!G$5=""),0,1)</f>
        <v>0</v>
      </c>
      <c r="Y757" s="13">
        <f>IF(OR(検索!J$5="00000",T757&amp;U757&amp;V757&amp;W757&amp;X757&lt;&gt;検索!J$5),0,1)</f>
        <v>0</v>
      </c>
      <c r="Z757" s="16">
        <f t="shared" ref="Z757:Z820" si="64">IF(SUM(T757:X757)=0,0,1)</f>
        <v>0</v>
      </c>
      <c r="AA757" s="13">
        <f>IF(OR(ISERROR(FIND(DBCS(検索!C$7),DBCS(B757))),検索!C$7=""),0,1)</f>
        <v>0</v>
      </c>
      <c r="AB757" s="13">
        <f>IF(OR(ISERROR(FIND(DBCS(検索!D$7),DBCS(C757))),検索!D$7=""),0,1)</f>
        <v>0</v>
      </c>
      <c r="AC757" s="13">
        <f>IF(OR(ISERROR(FIND(検索!E$7,D757)),検索!E$7=""),0,1)</f>
        <v>0</v>
      </c>
      <c r="AD757" s="13">
        <f>IF(OR(ISERROR(FIND(検索!F$7,E757)),検索!F$7=""),0,1)</f>
        <v>0</v>
      </c>
      <c r="AE757" s="13">
        <f>IF(OR(ISERROR(FIND(検索!G$7,F757)),検索!G$7=""),0,1)</f>
        <v>0</v>
      </c>
      <c r="AF757" s="15">
        <f>IF(OR(検索!J$7="00000",AA757&amp;AB757&amp;AC757&amp;AD757&amp;AE757&lt;&gt;検索!J$7),0,1)</f>
        <v>0</v>
      </c>
      <c r="AG757" s="16">
        <f t="shared" ref="AG757:AG820" si="65">IF(SUM(AA757:AE757)=0,0,1)</f>
        <v>0</v>
      </c>
      <c r="AH757" s="13">
        <f>IF(検索!K$3=0,R757,S757)</f>
        <v>0</v>
      </c>
      <c r="AI757" s="13">
        <f>IF(検索!K$5=0,Y757,Z757)</f>
        <v>0</v>
      </c>
      <c r="AJ757" s="13">
        <f>IF(検索!K$7=0,AF757,AG757)</f>
        <v>0</v>
      </c>
      <c r="AK757" s="20">
        <f>IF(IF(検索!J$5="00000",AH757,IF(検索!K$4=0,AH757+AI757,AH757*AI757)*IF(AND(検索!K$6=1,検索!J$7&lt;&gt;"00000"),AJ757,1)+IF(AND(検索!K$6=0,検索!J$7&lt;&gt;"00000"),AJ757,0))&gt;0,MAX($AK$2:AK756)+1,0)</f>
        <v>0</v>
      </c>
    </row>
    <row r="758" spans="1:37" ht="12.6" customHeight="1" x14ac:dyDescent="0.15">
      <c r="A758" s="9">
        <v>7772</v>
      </c>
      <c r="B758" s="2" t="s">
        <v>867</v>
      </c>
      <c r="C758" s="2" t="s">
        <v>2050</v>
      </c>
      <c r="D758" s="2" t="s">
        <v>670</v>
      </c>
      <c r="E758" s="10" t="s">
        <v>74</v>
      </c>
      <c r="F758" s="11" t="s">
        <v>2051</v>
      </c>
      <c r="G758" s="2">
        <v>757</v>
      </c>
      <c r="H758" s="153">
        <f t="shared" si="61"/>
        <v>250000</v>
      </c>
      <c r="J758" s="158">
        <f>IFERROR(INDEX(単価!D$3:G$16,MATCH(D758,単価!B$3:B$16,0),1+((I758&gt;29)+(I758&gt;59)+(I758&gt;89))*INDEX(単価!A:A,MATCH(D758,単価!B:B,0))),0)</f>
        <v>100000</v>
      </c>
      <c r="K758" s="153" t="str">
        <f>IFERROR(INDEX(単価!C:C,MATCH(D758,単価!B:B,0))&amp;IF(INDEX(単価!A:A,MATCH(D758,単価!B:B,0))=1,"（"&amp;INDEX(単価!D$2:G$2,1,1+(I758&gt;29)+(I758&gt;59)+(I758&gt;89))&amp;"）",""),D758)</f>
        <v>生活介護</v>
      </c>
      <c r="L758" s="2">
        <f t="shared" ca="1" si="62"/>
        <v>7678</v>
      </c>
      <c r="M758" s="14">
        <f>IF(OR(ISERROR(FIND(DBCS(検索!C$3),DBCS(B758))),検索!C$3=""),0,1)</f>
        <v>0</v>
      </c>
      <c r="N758" s="15">
        <f>IF(OR(ISERROR(FIND(DBCS(検索!D$3),DBCS(C758))),検索!D$3=""),0,1)</f>
        <v>0</v>
      </c>
      <c r="O758" s="15">
        <f>IF(OR(ISERROR(FIND(検索!E$3,D758)),検索!E$3=""),0,1)</f>
        <v>0</v>
      </c>
      <c r="P758" s="13">
        <f>IF(OR(ISERROR(FIND(検索!F$3,E758)),検索!F$3=""),0,1)</f>
        <v>0</v>
      </c>
      <c r="Q758" s="13">
        <f>IF(OR(ISERROR(FIND(検索!G$3,F758)),検索!G$3=""),0,1)</f>
        <v>0</v>
      </c>
      <c r="R758" s="13">
        <f>IF(OR(検索!J$3="00000",M758&amp;N758&amp;O758&amp;P758&amp;Q758&lt;&gt;検索!J$3),0,1)</f>
        <v>0</v>
      </c>
      <c r="S758" s="13">
        <f t="shared" si="63"/>
        <v>0</v>
      </c>
      <c r="T758" s="14">
        <f>IF(OR(ISERROR(FIND(DBCS(検索!C$5),DBCS(B758))),検索!C$5=""),0,1)</f>
        <v>0</v>
      </c>
      <c r="U758" s="15">
        <f>IF(OR(ISERROR(FIND(DBCS(検索!D$5),DBCS(C758))),検索!D$5=""),0,1)</f>
        <v>0</v>
      </c>
      <c r="V758" s="15">
        <f>IF(OR(ISERROR(FIND(検索!E$5,D758)),検索!E$5=""),0,1)</f>
        <v>0</v>
      </c>
      <c r="W758" s="15">
        <f>IF(OR(ISERROR(FIND(検索!F$5,E758)),検索!F$5=""),0,1)</f>
        <v>0</v>
      </c>
      <c r="X758" s="15">
        <f>IF(OR(ISERROR(FIND(検索!G$5,F758)),検索!G$5=""),0,1)</f>
        <v>0</v>
      </c>
      <c r="Y758" s="13">
        <f>IF(OR(検索!J$5="00000",T758&amp;U758&amp;V758&amp;W758&amp;X758&lt;&gt;検索!J$5),0,1)</f>
        <v>0</v>
      </c>
      <c r="Z758" s="16">
        <f t="shared" si="64"/>
        <v>0</v>
      </c>
      <c r="AA758" s="13">
        <f>IF(OR(ISERROR(FIND(DBCS(検索!C$7),DBCS(B758))),検索!C$7=""),0,1)</f>
        <v>0</v>
      </c>
      <c r="AB758" s="13">
        <f>IF(OR(ISERROR(FIND(DBCS(検索!D$7),DBCS(C758))),検索!D$7=""),0,1)</f>
        <v>0</v>
      </c>
      <c r="AC758" s="13">
        <f>IF(OR(ISERROR(FIND(検索!E$7,D758)),検索!E$7=""),0,1)</f>
        <v>0</v>
      </c>
      <c r="AD758" s="13">
        <f>IF(OR(ISERROR(FIND(検索!F$7,E758)),検索!F$7=""),0,1)</f>
        <v>0</v>
      </c>
      <c r="AE758" s="13">
        <f>IF(OR(ISERROR(FIND(検索!G$7,F758)),検索!G$7=""),0,1)</f>
        <v>0</v>
      </c>
      <c r="AF758" s="15">
        <f>IF(OR(検索!J$7="00000",AA758&amp;AB758&amp;AC758&amp;AD758&amp;AE758&lt;&gt;検索!J$7),0,1)</f>
        <v>0</v>
      </c>
      <c r="AG758" s="16">
        <f t="shared" si="65"/>
        <v>0</v>
      </c>
      <c r="AH758" s="13">
        <f>IF(検索!K$3=0,R758,S758)</f>
        <v>0</v>
      </c>
      <c r="AI758" s="13">
        <f>IF(検索!K$5=0,Y758,Z758)</f>
        <v>0</v>
      </c>
      <c r="AJ758" s="13">
        <f>IF(検索!K$7=0,AF758,AG758)</f>
        <v>0</v>
      </c>
      <c r="AK758" s="20">
        <f>IF(IF(検索!J$5="00000",AH758,IF(検索!K$4=0,AH758+AI758,AH758*AI758)*IF(AND(検索!K$6=1,検索!J$7&lt;&gt;"00000"),AJ758,1)+IF(AND(検索!K$6=0,検索!J$7&lt;&gt;"00000"),AJ758,0))&gt;0,MAX($AK$2:AK757)+1,0)</f>
        <v>0</v>
      </c>
    </row>
    <row r="759" spans="1:37" ht="12.6" customHeight="1" x14ac:dyDescent="0.15">
      <c r="A759" s="9">
        <v>7780</v>
      </c>
      <c r="B759" s="2" t="s">
        <v>692</v>
      </c>
      <c r="C759" s="2" t="s">
        <v>144</v>
      </c>
      <c r="D759" s="2" t="s">
        <v>670</v>
      </c>
      <c r="E759" s="10" t="s">
        <v>108</v>
      </c>
      <c r="F759" s="11" t="s">
        <v>2052</v>
      </c>
      <c r="G759" s="2">
        <v>758</v>
      </c>
      <c r="H759" s="153">
        <f t="shared" si="61"/>
        <v>350000</v>
      </c>
      <c r="J759" s="158">
        <f>IFERROR(INDEX(単価!D$3:G$16,MATCH(D759,単価!B$3:B$16,0),1+((I759&gt;29)+(I759&gt;59)+(I759&gt;89))*INDEX(単価!A:A,MATCH(D759,単価!B:B,0))),0)</f>
        <v>100000</v>
      </c>
      <c r="K759" s="153" t="str">
        <f>IFERROR(INDEX(単価!C:C,MATCH(D759,単価!B:B,0))&amp;IF(INDEX(単価!A:A,MATCH(D759,単価!B:B,0))=1,"（"&amp;INDEX(単価!D$2:G$2,1,1+(I759&gt;29)+(I759&gt;59)+(I759&gt;89))&amp;"）",""),D759)</f>
        <v>生活介護</v>
      </c>
      <c r="L759" s="2">
        <f t="shared" ca="1" si="62"/>
        <v>7684</v>
      </c>
      <c r="M759" s="14">
        <f>IF(OR(ISERROR(FIND(DBCS(検索!C$3),DBCS(B759))),検索!C$3=""),0,1)</f>
        <v>0</v>
      </c>
      <c r="N759" s="15">
        <f>IF(OR(ISERROR(FIND(DBCS(検索!D$3),DBCS(C759))),検索!D$3=""),0,1)</f>
        <v>0</v>
      </c>
      <c r="O759" s="15">
        <f>IF(OR(ISERROR(FIND(検索!E$3,D759)),検索!E$3=""),0,1)</f>
        <v>0</v>
      </c>
      <c r="P759" s="13">
        <f>IF(OR(ISERROR(FIND(検索!F$3,E759)),検索!F$3=""),0,1)</f>
        <v>0</v>
      </c>
      <c r="Q759" s="13">
        <f>IF(OR(ISERROR(FIND(検索!G$3,F759)),検索!G$3=""),0,1)</f>
        <v>0</v>
      </c>
      <c r="R759" s="13">
        <f>IF(OR(検索!J$3="00000",M759&amp;N759&amp;O759&amp;P759&amp;Q759&lt;&gt;検索!J$3),0,1)</f>
        <v>0</v>
      </c>
      <c r="S759" s="13">
        <f t="shared" si="63"/>
        <v>0</v>
      </c>
      <c r="T759" s="14">
        <f>IF(OR(ISERROR(FIND(DBCS(検索!C$5),DBCS(B759))),検索!C$5=""),0,1)</f>
        <v>0</v>
      </c>
      <c r="U759" s="15">
        <f>IF(OR(ISERROR(FIND(DBCS(検索!D$5),DBCS(C759))),検索!D$5=""),0,1)</f>
        <v>0</v>
      </c>
      <c r="V759" s="15">
        <f>IF(OR(ISERROR(FIND(検索!E$5,D759)),検索!E$5=""),0,1)</f>
        <v>0</v>
      </c>
      <c r="W759" s="15">
        <f>IF(OR(ISERROR(FIND(検索!F$5,E759)),検索!F$5=""),0,1)</f>
        <v>0</v>
      </c>
      <c r="X759" s="15">
        <f>IF(OR(ISERROR(FIND(検索!G$5,F759)),検索!G$5=""),0,1)</f>
        <v>0</v>
      </c>
      <c r="Y759" s="13">
        <f>IF(OR(検索!J$5="00000",T759&amp;U759&amp;V759&amp;W759&amp;X759&lt;&gt;検索!J$5),0,1)</f>
        <v>0</v>
      </c>
      <c r="Z759" s="16">
        <f t="shared" si="64"/>
        <v>0</v>
      </c>
      <c r="AA759" s="13">
        <f>IF(OR(ISERROR(FIND(DBCS(検索!C$7),DBCS(B759))),検索!C$7=""),0,1)</f>
        <v>0</v>
      </c>
      <c r="AB759" s="13">
        <f>IF(OR(ISERROR(FIND(DBCS(検索!D$7),DBCS(C759))),検索!D$7=""),0,1)</f>
        <v>0</v>
      </c>
      <c r="AC759" s="13">
        <f>IF(OR(ISERROR(FIND(検索!E$7,D759)),検索!E$7=""),0,1)</f>
        <v>0</v>
      </c>
      <c r="AD759" s="13">
        <f>IF(OR(ISERROR(FIND(検索!F$7,E759)),検索!F$7=""),0,1)</f>
        <v>0</v>
      </c>
      <c r="AE759" s="13">
        <f>IF(OR(ISERROR(FIND(検索!G$7,F759)),検索!G$7=""),0,1)</f>
        <v>0</v>
      </c>
      <c r="AF759" s="15">
        <f>IF(OR(検索!J$7="00000",AA759&amp;AB759&amp;AC759&amp;AD759&amp;AE759&lt;&gt;検索!J$7),0,1)</f>
        <v>0</v>
      </c>
      <c r="AG759" s="16">
        <f t="shared" si="65"/>
        <v>0</v>
      </c>
      <c r="AH759" s="13">
        <f>IF(検索!K$3=0,R759,S759)</f>
        <v>0</v>
      </c>
      <c r="AI759" s="13">
        <f>IF(検索!K$5=0,Y759,Z759)</f>
        <v>0</v>
      </c>
      <c r="AJ759" s="13">
        <f>IF(検索!K$7=0,AF759,AG759)</f>
        <v>0</v>
      </c>
      <c r="AK759" s="20">
        <f>IF(IF(検索!J$5="00000",AH759,IF(検索!K$4=0,AH759+AI759,AH759*AI759)*IF(AND(検索!K$6=1,検索!J$7&lt;&gt;"00000"),AJ759,1)+IF(AND(検索!K$6=0,検索!J$7&lt;&gt;"00000"),AJ759,0))&gt;0,MAX($AK$2:AK758)+1,0)</f>
        <v>0</v>
      </c>
    </row>
    <row r="760" spans="1:37" ht="12.6" customHeight="1" x14ac:dyDescent="0.15">
      <c r="A760" s="9">
        <v>7796</v>
      </c>
      <c r="B760" s="2" t="s">
        <v>692</v>
      </c>
      <c r="C760" s="2" t="s">
        <v>2053</v>
      </c>
      <c r="D760" s="2" t="s">
        <v>670</v>
      </c>
      <c r="E760" s="10" t="s">
        <v>142</v>
      </c>
      <c r="F760" s="11" t="s">
        <v>2054</v>
      </c>
      <c r="G760" s="2">
        <v>759</v>
      </c>
      <c r="H760" s="153">
        <f t="shared" si="61"/>
        <v>350000</v>
      </c>
      <c r="J760" s="158">
        <f>IFERROR(INDEX(単価!D$3:G$16,MATCH(D760,単価!B$3:B$16,0),1+((I760&gt;29)+(I760&gt;59)+(I760&gt;89))*INDEX(単価!A:A,MATCH(D760,単価!B:B,0))),0)</f>
        <v>100000</v>
      </c>
      <c r="K760" s="153" t="str">
        <f>IFERROR(INDEX(単価!C:C,MATCH(D760,単価!B:B,0))&amp;IF(INDEX(単価!A:A,MATCH(D760,単価!B:B,0))=1,"（"&amp;INDEX(単価!D$2:G$2,1,1+(I760&gt;29)+(I760&gt;59)+(I760&gt;89))&amp;"）",""),D760)</f>
        <v>生活介護</v>
      </c>
      <c r="L760" s="2">
        <f t="shared" ca="1" si="62"/>
        <v>7697</v>
      </c>
      <c r="M760" s="14">
        <f>IF(OR(ISERROR(FIND(DBCS(検索!C$3),DBCS(B760))),検索!C$3=""),0,1)</f>
        <v>0</v>
      </c>
      <c r="N760" s="15">
        <f>IF(OR(ISERROR(FIND(DBCS(検索!D$3),DBCS(C760))),検索!D$3=""),0,1)</f>
        <v>0</v>
      </c>
      <c r="O760" s="15">
        <f>IF(OR(ISERROR(FIND(検索!E$3,D760)),検索!E$3=""),0,1)</f>
        <v>0</v>
      </c>
      <c r="P760" s="13">
        <f>IF(OR(ISERROR(FIND(検索!F$3,E760)),検索!F$3=""),0,1)</f>
        <v>0</v>
      </c>
      <c r="Q760" s="13">
        <f>IF(OR(ISERROR(FIND(検索!G$3,F760)),検索!G$3=""),0,1)</f>
        <v>0</v>
      </c>
      <c r="R760" s="13">
        <f>IF(OR(検索!J$3="00000",M760&amp;N760&amp;O760&amp;P760&amp;Q760&lt;&gt;検索!J$3),0,1)</f>
        <v>0</v>
      </c>
      <c r="S760" s="13">
        <f t="shared" si="63"/>
        <v>0</v>
      </c>
      <c r="T760" s="14">
        <f>IF(OR(ISERROR(FIND(DBCS(検索!C$5),DBCS(B760))),検索!C$5=""),0,1)</f>
        <v>0</v>
      </c>
      <c r="U760" s="15">
        <f>IF(OR(ISERROR(FIND(DBCS(検索!D$5),DBCS(C760))),検索!D$5=""),0,1)</f>
        <v>0</v>
      </c>
      <c r="V760" s="15">
        <f>IF(OR(ISERROR(FIND(検索!E$5,D760)),検索!E$5=""),0,1)</f>
        <v>0</v>
      </c>
      <c r="W760" s="15">
        <f>IF(OR(ISERROR(FIND(検索!F$5,E760)),検索!F$5=""),0,1)</f>
        <v>0</v>
      </c>
      <c r="X760" s="15">
        <f>IF(OR(ISERROR(FIND(検索!G$5,F760)),検索!G$5=""),0,1)</f>
        <v>0</v>
      </c>
      <c r="Y760" s="13">
        <f>IF(OR(検索!J$5="00000",T760&amp;U760&amp;V760&amp;W760&amp;X760&lt;&gt;検索!J$5),0,1)</f>
        <v>0</v>
      </c>
      <c r="Z760" s="16">
        <f t="shared" si="64"/>
        <v>0</v>
      </c>
      <c r="AA760" s="13">
        <f>IF(OR(ISERROR(FIND(DBCS(検索!C$7),DBCS(B760))),検索!C$7=""),0,1)</f>
        <v>0</v>
      </c>
      <c r="AB760" s="13">
        <f>IF(OR(ISERROR(FIND(DBCS(検索!D$7),DBCS(C760))),検索!D$7=""),0,1)</f>
        <v>0</v>
      </c>
      <c r="AC760" s="13">
        <f>IF(OR(ISERROR(FIND(検索!E$7,D760)),検索!E$7=""),0,1)</f>
        <v>0</v>
      </c>
      <c r="AD760" s="13">
        <f>IF(OR(ISERROR(FIND(検索!F$7,E760)),検索!F$7=""),0,1)</f>
        <v>0</v>
      </c>
      <c r="AE760" s="13">
        <f>IF(OR(ISERROR(FIND(検索!G$7,F760)),検索!G$7=""),0,1)</f>
        <v>0</v>
      </c>
      <c r="AF760" s="15">
        <f>IF(OR(検索!J$7="00000",AA760&amp;AB760&amp;AC760&amp;AD760&amp;AE760&lt;&gt;検索!J$7),0,1)</f>
        <v>0</v>
      </c>
      <c r="AG760" s="16">
        <f t="shared" si="65"/>
        <v>0</v>
      </c>
      <c r="AH760" s="13">
        <f>IF(検索!K$3=0,R760,S760)</f>
        <v>0</v>
      </c>
      <c r="AI760" s="13">
        <f>IF(検索!K$5=0,Y760,Z760)</f>
        <v>0</v>
      </c>
      <c r="AJ760" s="13">
        <f>IF(検索!K$7=0,AF760,AG760)</f>
        <v>0</v>
      </c>
      <c r="AK760" s="20">
        <f>IF(IF(検索!J$5="00000",AH760,IF(検索!K$4=0,AH760+AI760,AH760*AI760)*IF(AND(検索!K$6=1,検索!J$7&lt;&gt;"00000"),AJ760,1)+IF(AND(検索!K$6=0,検索!J$7&lt;&gt;"00000"),AJ760,0))&gt;0,MAX($AK$2:AK759)+1,0)</f>
        <v>0</v>
      </c>
    </row>
    <row r="761" spans="1:37" ht="12.6" customHeight="1" x14ac:dyDescent="0.15">
      <c r="A761" s="9">
        <v>7807</v>
      </c>
      <c r="B761" s="2" t="s">
        <v>920</v>
      </c>
      <c r="C761" s="2" t="s">
        <v>296</v>
      </c>
      <c r="D761" s="2" t="s">
        <v>670</v>
      </c>
      <c r="E761" s="10" t="s">
        <v>65</v>
      </c>
      <c r="F761" s="11" t="s">
        <v>1799</v>
      </c>
      <c r="G761" s="2">
        <v>760</v>
      </c>
      <c r="H761" s="153">
        <f t="shared" si="61"/>
        <v>300000</v>
      </c>
      <c r="J761" s="158">
        <f>IFERROR(INDEX(単価!D$3:G$16,MATCH(D761,単価!B$3:B$16,0),1+((I761&gt;29)+(I761&gt;59)+(I761&gt;89))*INDEX(単価!A:A,MATCH(D761,単価!B:B,0))),0)</f>
        <v>100000</v>
      </c>
      <c r="K761" s="153" t="str">
        <f>IFERROR(INDEX(単価!C:C,MATCH(D761,単価!B:B,0))&amp;IF(INDEX(単価!A:A,MATCH(D761,単価!B:B,0))=1,"（"&amp;INDEX(単価!D$2:G$2,1,1+(I761&gt;29)+(I761&gt;59)+(I761&gt;89))&amp;"）",""),D761)</f>
        <v>生活介護</v>
      </c>
      <c r="L761" s="2">
        <f t="shared" ca="1" si="62"/>
        <v>7706</v>
      </c>
      <c r="M761" s="14">
        <f>IF(OR(ISERROR(FIND(DBCS(検索!C$3),DBCS(B761))),検索!C$3=""),0,1)</f>
        <v>0</v>
      </c>
      <c r="N761" s="15">
        <f>IF(OR(ISERROR(FIND(DBCS(検索!D$3),DBCS(C761))),検索!D$3=""),0,1)</f>
        <v>0</v>
      </c>
      <c r="O761" s="15">
        <f>IF(OR(ISERROR(FIND(検索!E$3,D761)),検索!E$3=""),0,1)</f>
        <v>0</v>
      </c>
      <c r="P761" s="13">
        <f>IF(OR(ISERROR(FIND(検索!F$3,E761)),検索!F$3=""),0,1)</f>
        <v>0</v>
      </c>
      <c r="Q761" s="13">
        <f>IF(OR(ISERROR(FIND(検索!G$3,F761)),検索!G$3=""),0,1)</f>
        <v>0</v>
      </c>
      <c r="R761" s="13">
        <f>IF(OR(検索!J$3="00000",M761&amp;N761&amp;O761&amp;P761&amp;Q761&lt;&gt;検索!J$3),0,1)</f>
        <v>0</v>
      </c>
      <c r="S761" s="13">
        <f t="shared" si="63"/>
        <v>0</v>
      </c>
      <c r="T761" s="14">
        <f>IF(OR(ISERROR(FIND(DBCS(検索!C$5),DBCS(B761))),検索!C$5=""),0,1)</f>
        <v>0</v>
      </c>
      <c r="U761" s="15">
        <f>IF(OR(ISERROR(FIND(DBCS(検索!D$5),DBCS(C761))),検索!D$5=""),0,1)</f>
        <v>0</v>
      </c>
      <c r="V761" s="15">
        <f>IF(OR(ISERROR(FIND(検索!E$5,D761)),検索!E$5=""),0,1)</f>
        <v>0</v>
      </c>
      <c r="W761" s="15">
        <f>IF(OR(ISERROR(FIND(検索!F$5,E761)),検索!F$5=""),0,1)</f>
        <v>0</v>
      </c>
      <c r="X761" s="15">
        <f>IF(OR(ISERROR(FIND(検索!G$5,F761)),検索!G$5=""),0,1)</f>
        <v>0</v>
      </c>
      <c r="Y761" s="13">
        <f>IF(OR(検索!J$5="00000",T761&amp;U761&amp;V761&amp;W761&amp;X761&lt;&gt;検索!J$5),0,1)</f>
        <v>0</v>
      </c>
      <c r="Z761" s="16">
        <f t="shared" si="64"/>
        <v>0</v>
      </c>
      <c r="AA761" s="13">
        <f>IF(OR(ISERROR(FIND(DBCS(検索!C$7),DBCS(B761))),検索!C$7=""),0,1)</f>
        <v>0</v>
      </c>
      <c r="AB761" s="13">
        <f>IF(OR(ISERROR(FIND(DBCS(検索!D$7),DBCS(C761))),検索!D$7=""),0,1)</f>
        <v>0</v>
      </c>
      <c r="AC761" s="13">
        <f>IF(OR(ISERROR(FIND(検索!E$7,D761)),検索!E$7=""),0,1)</f>
        <v>0</v>
      </c>
      <c r="AD761" s="13">
        <f>IF(OR(ISERROR(FIND(検索!F$7,E761)),検索!F$7=""),0,1)</f>
        <v>0</v>
      </c>
      <c r="AE761" s="13">
        <f>IF(OR(ISERROR(FIND(検索!G$7,F761)),検索!G$7=""),0,1)</f>
        <v>0</v>
      </c>
      <c r="AF761" s="15">
        <f>IF(OR(検索!J$7="00000",AA761&amp;AB761&amp;AC761&amp;AD761&amp;AE761&lt;&gt;検索!J$7),0,1)</f>
        <v>0</v>
      </c>
      <c r="AG761" s="16">
        <f t="shared" si="65"/>
        <v>0</v>
      </c>
      <c r="AH761" s="13">
        <f>IF(検索!K$3=0,R761,S761)</f>
        <v>0</v>
      </c>
      <c r="AI761" s="13">
        <f>IF(検索!K$5=0,Y761,Z761)</f>
        <v>0</v>
      </c>
      <c r="AJ761" s="13">
        <f>IF(検索!K$7=0,AF761,AG761)</f>
        <v>0</v>
      </c>
      <c r="AK761" s="20">
        <f>IF(IF(検索!J$5="00000",AH761,IF(検索!K$4=0,AH761+AI761,AH761*AI761)*IF(AND(検索!K$6=1,検索!J$7&lt;&gt;"00000"),AJ761,1)+IF(AND(検索!K$6=0,検索!J$7&lt;&gt;"00000"),AJ761,0))&gt;0,MAX($AK$2:AK760)+1,0)</f>
        <v>0</v>
      </c>
    </row>
    <row r="762" spans="1:37" ht="12.6" customHeight="1" x14ac:dyDescent="0.15">
      <c r="A762" s="9">
        <v>7817</v>
      </c>
      <c r="B762" s="2" t="s">
        <v>1442</v>
      </c>
      <c r="C762" s="2" t="s">
        <v>2055</v>
      </c>
      <c r="D762" s="2" t="s">
        <v>670</v>
      </c>
      <c r="E762" s="10" t="s">
        <v>51</v>
      </c>
      <c r="F762" s="11" t="s">
        <v>2056</v>
      </c>
      <c r="G762" s="2">
        <v>761</v>
      </c>
      <c r="H762" s="153">
        <f t="shared" si="61"/>
        <v>400000</v>
      </c>
      <c r="J762" s="158">
        <f>IFERROR(INDEX(単価!D$3:G$16,MATCH(D762,単価!B$3:B$16,0),1+((I762&gt;29)+(I762&gt;59)+(I762&gt;89))*INDEX(単価!A:A,MATCH(D762,単価!B:B,0))),0)</f>
        <v>100000</v>
      </c>
      <c r="K762" s="153" t="str">
        <f>IFERROR(INDEX(単価!C:C,MATCH(D762,単価!B:B,0))&amp;IF(INDEX(単価!A:A,MATCH(D762,単価!B:B,0))=1,"（"&amp;INDEX(単価!D$2:G$2,1,1+(I762&gt;29)+(I762&gt;59)+(I762&gt;89))&amp;"）",""),D762)</f>
        <v>生活介護</v>
      </c>
      <c r="L762" s="2">
        <f t="shared" ca="1" si="62"/>
        <v>7712</v>
      </c>
      <c r="M762" s="14">
        <f>IF(OR(ISERROR(FIND(DBCS(検索!C$3),DBCS(B762))),検索!C$3=""),0,1)</f>
        <v>0</v>
      </c>
      <c r="N762" s="15">
        <f>IF(OR(ISERROR(FIND(DBCS(検索!D$3),DBCS(C762))),検索!D$3=""),0,1)</f>
        <v>0</v>
      </c>
      <c r="O762" s="15">
        <f>IF(OR(ISERROR(FIND(検索!E$3,D762)),検索!E$3=""),0,1)</f>
        <v>0</v>
      </c>
      <c r="P762" s="13">
        <f>IF(OR(ISERROR(FIND(検索!F$3,E762)),検索!F$3=""),0,1)</f>
        <v>0</v>
      </c>
      <c r="Q762" s="13">
        <f>IF(OR(ISERROR(FIND(検索!G$3,F762)),検索!G$3=""),0,1)</f>
        <v>0</v>
      </c>
      <c r="R762" s="13">
        <f>IF(OR(検索!J$3="00000",M762&amp;N762&amp;O762&amp;P762&amp;Q762&lt;&gt;検索!J$3),0,1)</f>
        <v>0</v>
      </c>
      <c r="S762" s="13">
        <f t="shared" si="63"/>
        <v>0</v>
      </c>
      <c r="T762" s="14">
        <f>IF(OR(ISERROR(FIND(DBCS(検索!C$5),DBCS(B762))),検索!C$5=""),0,1)</f>
        <v>0</v>
      </c>
      <c r="U762" s="15">
        <f>IF(OR(ISERROR(FIND(DBCS(検索!D$5),DBCS(C762))),検索!D$5=""),0,1)</f>
        <v>0</v>
      </c>
      <c r="V762" s="15">
        <f>IF(OR(ISERROR(FIND(検索!E$5,D762)),検索!E$5=""),0,1)</f>
        <v>0</v>
      </c>
      <c r="W762" s="15">
        <f>IF(OR(ISERROR(FIND(検索!F$5,E762)),検索!F$5=""),0,1)</f>
        <v>0</v>
      </c>
      <c r="X762" s="15">
        <f>IF(OR(ISERROR(FIND(検索!G$5,F762)),検索!G$5=""),0,1)</f>
        <v>0</v>
      </c>
      <c r="Y762" s="13">
        <f>IF(OR(検索!J$5="00000",T762&amp;U762&amp;V762&amp;W762&amp;X762&lt;&gt;検索!J$5),0,1)</f>
        <v>0</v>
      </c>
      <c r="Z762" s="16">
        <f t="shared" si="64"/>
        <v>0</v>
      </c>
      <c r="AA762" s="13">
        <f>IF(OR(ISERROR(FIND(DBCS(検索!C$7),DBCS(B762))),検索!C$7=""),0,1)</f>
        <v>0</v>
      </c>
      <c r="AB762" s="13">
        <f>IF(OR(ISERROR(FIND(DBCS(検索!D$7),DBCS(C762))),検索!D$7=""),0,1)</f>
        <v>0</v>
      </c>
      <c r="AC762" s="13">
        <f>IF(OR(ISERROR(FIND(検索!E$7,D762)),検索!E$7=""),0,1)</f>
        <v>0</v>
      </c>
      <c r="AD762" s="13">
        <f>IF(OR(ISERROR(FIND(検索!F$7,E762)),検索!F$7=""),0,1)</f>
        <v>0</v>
      </c>
      <c r="AE762" s="13">
        <f>IF(OR(ISERROR(FIND(検索!G$7,F762)),検索!G$7=""),0,1)</f>
        <v>0</v>
      </c>
      <c r="AF762" s="15">
        <f>IF(OR(検索!J$7="00000",AA762&amp;AB762&amp;AC762&amp;AD762&amp;AE762&lt;&gt;検索!J$7),0,1)</f>
        <v>0</v>
      </c>
      <c r="AG762" s="16">
        <f t="shared" si="65"/>
        <v>0</v>
      </c>
      <c r="AH762" s="13">
        <f>IF(検索!K$3=0,R762,S762)</f>
        <v>0</v>
      </c>
      <c r="AI762" s="13">
        <f>IF(検索!K$5=0,Y762,Z762)</f>
        <v>0</v>
      </c>
      <c r="AJ762" s="13">
        <f>IF(検索!K$7=0,AF762,AG762)</f>
        <v>0</v>
      </c>
      <c r="AK762" s="20">
        <f>IF(IF(検索!J$5="00000",AH762,IF(検索!K$4=0,AH762+AI762,AH762*AI762)*IF(AND(検索!K$6=1,検索!J$7&lt;&gt;"00000"),AJ762,1)+IF(AND(検索!K$6=0,検索!J$7&lt;&gt;"00000"),AJ762,0))&gt;0,MAX($AK$2:AK761)+1,0)</f>
        <v>0</v>
      </c>
    </row>
    <row r="763" spans="1:37" ht="12.6" customHeight="1" x14ac:dyDescent="0.15">
      <c r="A763" s="9">
        <v>7829</v>
      </c>
      <c r="B763" s="2" t="s">
        <v>1442</v>
      </c>
      <c r="C763" s="2" t="s">
        <v>2057</v>
      </c>
      <c r="D763" s="2" t="s">
        <v>670</v>
      </c>
      <c r="E763" s="10" t="s">
        <v>442</v>
      </c>
      <c r="F763" s="11" t="s">
        <v>2058</v>
      </c>
      <c r="G763" s="2">
        <v>762</v>
      </c>
      <c r="H763" s="153">
        <f t="shared" si="61"/>
        <v>400000</v>
      </c>
      <c r="J763" s="158">
        <f>IFERROR(INDEX(単価!D$3:G$16,MATCH(D763,単価!B$3:B$16,0),1+((I763&gt;29)+(I763&gt;59)+(I763&gt;89))*INDEX(単価!A:A,MATCH(D763,単価!B:B,0))),0)</f>
        <v>100000</v>
      </c>
      <c r="K763" s="153" t="str">
        <f>IFERROR(INDEX(単価!C:C,MATCH(D763,単価!B:B,0))&amp;IF(INDEX(単価!A:A,MATCH(D763,単価!B:B,0))=1,"（"&amp;INDEX(単価!D$2:G$2,1,1+(I763&gt;29)+(I763&gt;59)+(I763&gt;89))&amp;"）",""),D763)</f>
        <v>生活介護</v>
      </c>
      <c r="L763" s="2">
        <f t="shared" ca="1" si="62"/>
        <v>7725</v>
      </c>
      <c r="M763" s="14">
        <f>IF(OR(ISERROR(FIND(DBCS(検索!C$3),DBCS(B763))),検索!C$3=""),0,1)</f>
        <v>0</v>
      </c>
      <c r="N763" s="15">
        <f>IF(OR(ISERROR(FIND(DBCS(検索!D$3),DBCS(C763))),検索!D$3=""),0,1)</f>
        <v>0</v>
      </c>
      <c r="O763" s="15">
        <f>IF(OR(ISERROR(FIND(検索!E$3,D763)),検索!E$3=""),0,1)</f>
        <v>0</v>
      </c>
      <c r="P763" s="13">
        <f>IF(OR(ISERROR(FIND(検索!F$3,E763)),検索!F$3=""),0,1)</f>
        <v>0</v>
      </c>
      <c r="Q763" s="13">
        <f>IF(OR(ISERROR(FIND(検索!G$3,F763)),検索!G$3=""),0,1)</f>
        <v>0</v>
      </c>
      <c r="R763" s="13">
        <f>IF(OR(検索!J$3="00000",M763&amp;N763&amp;O763&amp;P763&amp;Q763&lt;&gt;検索!J$3),0,1)</f>
        <v>0</v>
      </c>
      <c r="S763" s="13">
        <f t="shared" si="63"/>
        <v>0</v>
      </c>
      <c r="T763" s="14">
        <f>IF(OR(ISERROR(FIND(DBCS(検索!C$5),DBCS(B763))),検索!C$5=""),0,1)</f>
        <v>0</v>
      </c>
      <c r="U763" s="15">
        <f>IF(OR(ISERROR(FIND(DBCS(検索!D$5),DBCS(C763))),検索!D$5=""),0,1)</f>
        <v>0</v>
      </c>
      <c r="V763" s="15">
        <f>IF(OR(ISERROR(FIND(検索!E$5,D763)),検索!E$5=""),0,1)</f>
        <v>0</v>
      </c>
      <c r="W763" s="15">
        <f>IF(OR(ISERROR(FIND(検索!F$5,E763)),検索!F$5=""),0,1)</f>
        <v>0</v>
      </c>
      <c r="X763" s="15">
        <f>IF(OR(ISERROR(FIND(検索!G$5,F763)),検索!G$5=""),0,1)</f>
        <v>0</v>
      </c>
      <c r="Y763" s="13">
        <f>IF(OR(検索!J$5="00000",T763&amp;U763&amp;V763&amp;W763&amp;X763&lt;&gt;検索!J$5),0,1)</f>
        <v>0</v>
      </c>
      <c r="Z763" s="16">
        <f t="shared" si="64"/>
        <v>0</v>
      </c>
      <c r="AA763" s="13">
        <f>IF(OR(ISERROR(FIND(DBCS(検索!C$7),DBCS(B763))),検索!C$7=""),0,1)</f>
        <v>0</v>
      </c>
      <c r="AB763" s="13">
        <f>IF(OR(ISERROR(FIND(DBCS(検索!D$7),DBCS(C763))),検索!D$7=""),0,1)</f>
        <v>0</v>
      </c>
      <c r="AC763" s="13">
        <f>IF(OR(ISERROR(FIND(検索!E$7,D763)),検索!E$7=""),0,1)</f>
        <v>0</v>
      </c>
      <c r="AD763" s="13">
        <f>IF(OR(ISERROR(FIND(検索!F$7,E763)),検索!F$7=""),0,1)</f>
        <v>0</v>
      </c>
      <c r="AE763" s="13">
        <f>IF(OR(ISERROR(FIND(検索!G$7,F763)),検索!G$7=""),0,1)</f>
        <v>0</v>
      </c>
      <c r="AF763" s="15">
        <f>IF(OR(検索!J$7="00000",AA763&amp;AB763&amp;AC763&amp;AD763&amp;AE763&lt;&gt;検索!J$7),0,1)</f>
        <v>0</v>
      </c>
      <c r="AG763" s="16">
        <f t="shared" si="65"/>
        <v>0</v>
      </c>
      <c r="AH763" s="13">
        <f>IF(検索!K$3=0,R763,S763)</f>
        <v>0</v>
      </c>
      <c r="AI763" s="13">
        <f>IF(検索!K$5=0,Y763,Z763)</f>
        <v>0</v>
      </c>
      <c r="AJ763" s="13">
        <f>IF(検索!K$7=0,AF763,AG763)</f>
        <v>0</v>
      </c>
      <c r="AK763" s="20">
        <f>IF(IF(検索!J$5="00000",AH763,IF(検索!K$4=0,AH763+AI763,AH763*AI763)*IF(AND(検索!K$6=1,検索!J$7&lt;&gt;"00000"),AJ763,1)+IF(AND(検索!K$6=0,検索!J$7&lt;&gt;"00000"),AJ763,0))&gt;0,MAX($AK$2:AK762)+1,0)</f>
        <v>0</v>
      </c>
    </row>
    <row r="764" spans="1:37" ht="12.6" customHeight="1" x14ac:dyDescent="0.15">
      <c r="A764" s="9">
        <v>7833</v>
      </c>
      <c r="B764" s="2" t="s">
        <v>1803</v>
      </c>
      <c r="C764" s="2" t="s">
        <v>1804</v>
      </c>
      <c r="D764" s="2" t="s">
        <v>670</v>
      </c>
      <c r="E764" s="10" t="s">
        <v>432</v>
      </c>
      <c r="F764" s="11" t="s">
        <v>1805</v>
      </c>
      <c r="G764" s="2">
        <v>763</v>
      </c>
      <c r="H764" s="153">
        <f t="shared" si="61"/>
        <v>200000</v>
      </c>
      <c r="J764" s="158">
        <f>IFERROR(INDEX(単価!D$3:G$16,MATCH(D764,単価!B$3:B$16,0),1+((I764&gt;29)+(I764&gt;59)+(I764&gt;89))*INDEX(単価!A:A,MATCH(D764,単価!B:B,0))),0)</f>
        <v>100000</v>
      </c>
      <c r="K764" s="153" t="str">
        <f>IFERROR(INDEX(単価!C:C,MATCH(D764,単価!B:B,0))&amp;IF(INDEX(単価!A:A,MATCH(D764,単価!B:B,0))=1,"（"&amp;INDEX(単価!D$2:G$2,1,1+(I764&gt;29)+(I764&gt;59)+(I764&gt;89))&amp;"）",""),D764)</f>
        <v>生活介護</v>
      </c>
      <c r="L764" s="2">
        <f t="shared" ca="1" si="62"/>
        <v>7734</v>
      </c>
      <c r="M764" s="14">
        <f>IF(OR(ISERROR(FIND(DBCS(検索!C$3),DBCS(B764))),検索!C$3=""),0,1)</f>
        <v>0</v>
      </c>
      <c r="N764" s="15">
        <f>IF(OR(ISERROR(FIND(DBCS(検索!D$3),DBCS(C764))),検索!D$3=""),0,1)</f>
        <v>0</v>
      </c>
      <c r="O764" s="15">
        <f>IF(OR(ISERROR(FIND(検索!E$3,D764)),検索!E$3=""),0,1)</f>
        <v>0</v>
      </c>
      <c r="P764" s="13">
        <f>IF(OR(ISERROR(FIND(検索!F$3,E764)),検索!F$3=""),0,1)</f>
        <v>0</v>
      </c>
      <c r="Q764" s="13">
        <f>IF(OR(ISERROR(FIND(検索!G$3,F764)),検索!G$3=""),0,1)</f>
        <v>0</v>
      </c>
      <c r="R764" s="13">
        <f>IF(OR(検索!J$3="00000",M764&amp;N764&amp;O764&amp;P764&amp;Q764&lt;&gt;検索!J$3),0,1)</f>
        <v>0</v>
      </c>
      <c r="S764" s="13">
        <f t="shared" si="63"/>
        <v>0</v>
      </c>
      <c r="T764" s="14">
        <f>IF(OR(ISERROR(FIND(DBCS(検索!C$5),DBCS(B764))),検索!C$5=""),0,1)</f>
        <v>0</v>
      </c>
      <c r="U764" s="15">
        <f>IF(OR(ISERROR(FIND(DBCS(検索!D$5),DBCS(C764))),検索!D$5=""),0,1)</f>
        <v>0</v>
      </c>
      <c r="V764" s="15">
        <f>IF(OR(ISERROR(FIND(検索!E$5,D764)),検索!E$5=""),0,1)</f>
        <v>0</v>
      </c>
      <c r="W764" s="15">
        <f>IF(OR(ISERROR(FIND(検索!F$5,E764)),検索!F$5=""),0,1)</f>
        <v>0</v>
      </c>
      <c r="X764" s="15">
        <f>IF(OR(ISERROR(FIND(検索!G$5,F764)),検索!G$5=""),0,1)</f>
        <v>0</v>
      </c>
      <c r="Y764" s="13">
        <f>IF(OR(検索!J$5="00000",T764&amp;U764&amp;V764&amp;W764&amp;X764&lt;&gt;検索!J$5),0,1)</f>
        <v>0</v>
      </c>
      <c r="Z764" s="16">
        <f t="shared" si="64"/>
        <v>0</v>
      </c>
      <c r="AA764" s="13">
        <f>IF(OR(ISERROR(FIND(DBCS(検索!C$7),DBCS(B764))),検索!C$7=""),0,1)</f>
        <v>0</v>
      </c>
      <c r="AB764" s="13">
        <f>IF(OR(ISERROR(FIND(DBCS(検索!D$7),DBCS(C764))),検索!D$7=""),0,1)</f>
        <v>0</v>
      </c>
      <c r="AC764" s="13">
        <f>IF(OR(ISERROR(FIND(検索!E$7,D764)),検索!E$7=""),0,1)</f>
        <v>0</v>
      </c>
      <c r="AD764" s="13">
        <f>IF(OR(ISERROR(FIND(検索!F$7,E764)),検索!F$7=""),0,1)</f>
        <v>0</v>
      </c>
      <c r="AE764" s="13">
        <f>IF(OR(ISERROR(FIND(検索!G$7,F764)),検索!G$7=""),0,1)</f>
        <v>0</v>
      </c>
      <c r="AF764" s="15">
        <f>IF(OR(検索!J$7="00000",AA764&amp;AB764&amp;AC764&amp;AD764&amp;AE764&lt;&gt;検索!J$7),0,1)</f>
        <v>0</v>
      </c>
      <c r="AG764" s="16">
        <f t="shared" si="65"/>
        <v>0</v>
      </c>
      <c r="AH764" s="13">
        <f>IF(検索!K$3=0,R764,S764)</f>
        <v>0</v>
      </c>
      <c r="AI764" s="13">
        <f>IF(検索!K$5=0,Y764,Z764)</f>
        <v>0</v>
      </c>
      <c r="AJ764" s="13">
        <f>IF(検索!K$7=0,AF764,AG764)</f>
        <v>0</v>
      </c>
      <c r="AK764" s="20">
        <f>IF(IF(検索!J$5="00000",AH764,IF(検索!K$4=0,AH764+AI764,AH764*AI764)*IF(AND(検索!K$6=1,検索!J$7&lt;&gt;"00000"),AJ764,1)+IF(AND(検索!K$6=0,検索!J$7&lt;&gt;"00000"),AJ764,0))&gt;0,MAX($AK$2:AK763)+1,0)</f>
        <v>0</v>
      </c>
    </row>
    <row r="765" spans="1:37" ht="12.6" customHeight="1" x14ac:dyDescent="0.15">
      <c r="A765" s="9">
        <v>7848</v>
      </c>
      <c r="B765" s="2" t="s">
        <v>1008</v>
      </c>
      <c r="C765" s="2" t="s">
        <v>297</v>
      </c>
      <c r="D765" s="2" t="s">
        <v>670</v>
      </c>
      <c r="E765" s="10" t="s">
        <v>108</v>
      </c>
      <c r="F765" s="11" t="s">
        <v>1010</v>
      </c>
      <c r="G765" s="2">
        <v>764</v>
      </c>
      <c r="H765" s="153">
        <f t="shared" si="61"/>
        <v>1400000</v>
      </c>
      <c r="J765" s="158">
        <f>IFERROR(INDEX(単価!D$3:G$16,MATCH(D765,単価!B$3:B$16,0),1+((I765&gt;29)+(I765&gt;59)+(I765&gt;89))*INDEX(単価!A:A,MATCH(D765,単価!B:B,0))),0)</f>
        <v>100000</v>
      </c>
      <c r="K765" s="153" t="str">
        <f>IFERROR(INDEX(単価!C:C,MATCH(D765,単価!B:B,0))&amp;IF(INDEX(単価!A:A,MATCH(D765,単価!B:B,0))=1,"（"&amp;INDEX(単価!D$2:G$2,1,1+(I765&gt;29)+(I765&gt;59)+(I765&gt;89))&amp;"）",""),D765)</f>
        <v>生活介護</v>
      </c>
      <c r="L765" s="2">
        <f t="shared" ca="1" si="62"/>
        <v>7743</v>
      </c>
      <c r="M765" s="14">
        <f>IF(OR(ISERROR(FIND(DBCS(検索!C$3),DBCS(B765))),検索!C$3=""),0,1)</f>
        <v>0</v>
      </c>
      <c r="N765" s="15">
        <f>IF(OR(ISERROR(FIND(DBCS(検索!D$3),DBCS(C765))),検索!D$3=""),0,1)</f>
        <v>0</v>
      </c>
      <c r="O765" s="15">
        <f>IF(OR(ISERROR(FIND(検索!E$3,D765)),検索!E$3=""),0,1)</f>
        <v>0</v>
      </c>
      <c r="P765" s="13">
        <f>IF(OR(ISERROR(FIND(検索!F$3,E765)),検索!F$3=""),0,1)</f>
        <v>0</v>
      </c>
      <c r="Q765" s="13">
        <f>IF(OR(ISERROR(FIND(検索!G$3,F765)),検索!G$3=""),0,1)</f>
        <v>0</v>
      </c>
      <c r="R765" s="13">
        <f>IF(OR(検索!J$3="00000",M765&amp;N765&amp;O765&amp;P765&amp;Q765&lt;&gt;検索!J$3),0,1)</f>
        <v>0</v>
      </c>
      <c r="S765" s="13">
        <f t="shared" si="63"/>
        <v>0</v>
      </c>
      <c r="T765" s="14">
        <f>IF(OR(ISERROR(FIND(DBCS(検索!C$5),DBCS(B765))),検索!C$5=""),0,1)</f>
        <v>0</v>
      </c>
      <c r="U765" s="15">
        <f>IF(OR(ISERROR(FIND(DBCS(検索!D$5),DBCS(C765))),検索!D$5=""),0,1)</f>
        <v>0</v>
      </c>
      <c r="V765" s="15">
        <f>IF(OR(ISERROR(FIND(検索!E$5,D765)),検索!E$5=""),0,1)</f>
        <v>0</v>
      </c>
      <c r="W765" s="15">
        <f>IF(OR(ISERROR(FIND(検索!F$5,E765)),検索!F$5=""),0,1)</f>
        <v>0</v>
      </c>
      <c r="X765" s="15">
        <f>IF(OR(ISERROR(FIND(検索!G$5,F765)),検索!G$5=""),0,1)</f>
        <v>0</v>
      </c>
      <c r="Y765" s="13">
        <f>IF(OR(検索!J$5="00000",T765&amp;U765&amp;V765&amp;W765&amp;X765&lt;&gt;検索!J$5),0,1)</f>
        <v>0</v>
      </c>
      <c r="Z765" s="16">
        <f t="shared" si="64"/>
        <v>0</v>
      </c>
      <c r="AA765" s="13">
        <f>IF(OR(ISERROR(FIND(DBCS(検索!C$7),DBCS(B765))),検索!C$7=""),0,1)</f>
        <v>0</v>
      </c>
      <c r="AB765" s="13">
        <f>IF(OR(ISERROR(FIND(DBCS(検索!D$7),DBCS(C765))),検索!D$7=""),0,1)</f>
        <v>0</v>
      </c>
      <c r="AC765" s="13">
        <f>IF(OR(ISERROR(FIND(検索!E$7,D765)),検索!E$7=""),0,1)</f>
        <v>0</v>
      </c>
      <c r="AD765" s="13">
        <f>IF(OR(ISERROR(FIND(検索!F$7,E765)),検索!F$7=""),0,1)</f>
        <v>0</v>
      </c>
      <c r="AE765" s="13">
        <f>IF(OR(ISERROR(FIND(検索!G$7,F765)),検索!G$7=""),0,1)</f>
        <v>0</v>
      </c>
      <c r="AF765" s="15">
        <f>IF(OR(検索!J$7="00000",AA765&amp;AB765&amp;AC765&amp;AD765&amp;AE765&lt;&gt;検索!J$7),0,1)</f>
        <v>0</v>
      </c>
      <c r="AG765" s="16">
        <f t="shared" si="65"/>
        <v>0</v>
      </c>
      <c r="AH765" s="13">
        <f>IF(検索!K$3=0,R765,S765)</f>
        <v>0</v>
      </c>
      <c r="AI765" s="13">
        <f>IF(検索!K$5=0,Y765,Z765)</f>
        <v>0</v>
      </c>
      <c r="AJ765" s="13">
        <f>IF(検索!K$7=0,AF765,AG765)</f>
        <v>0</v>
      </c>
      <c r="AK765" s="20">
        <f>IF(IF(検索!J$5="00000",AH765,IF(検索!K$4=0,AH765+AI765,AH765*AI765)*IF(AND(検索!K$6=1,検索!J$7&lt;&gt;"00000"),AJ765,1)+IF(AND(検索!K$6=0,検索!J$7&lt;&gt;"00000"),AJ765,0))&gt;0,MAX($AK$2:AK764)+1,0)</f>
        <v>0</v>
      </c>
    </row>
    <row r="766" spans="1:37" ht="12.6" customHeight="1" x14ac:dyDescent="0.15">
      <c r="A766" s="9">
        <v>7850</v>
      </c>
      <c r="B766" s="2" t="s">
        <v>1218</v>
      </c>
      <c r="C766" s="2" t="s">
        <v>2059</v>
      </c>
      <c r="D766" s="2" t="s">
        <v>670</v>
      </c>
      <c r="E766" s="10" t="s">
        <v>85</v>
      </c>
      <c r="F766" s="11" t="s">
        <v>2060</v>
      </c>
      <c r="G766" s="2">
        <v>765</v>
      </c>
      <c r="H766" s="153">
        <f t="shared" si="61"/>
        <v>300000</v>
      </c>
      <c r="J766" s="158">
        <f>IFERROR(INDEX(単価!D$3:G$16,MATCH(D766,単価!B$3:B$16,0),1+((I766&gt;29)+(I766&gt;59)+(I766&gt;89))*INDEX(単価!A:A,MATCH(D766,単価!B:B,0))),0)</f>
        <v>100000</v>
      </c>
      <c r="K766" s="153" t="str">
        <f>IFERROR(INDEX(単価!C:C,MATCH(D766,単価!B:B,0))&amp;IF(INDEX(単価!A:A,MATCH(D766,単価!B:B,0))=1,"（"&amp;INDEX(単価!D$2:G$2,1,1+(I766&gt;29)+(I766&gt;59)+(I766&gt;89))&amp;"）",""),D766)</f>
        <v>生活介護</v>
      </c>
      <c r="L766" s="2">
        <f t="shared" ca="1" si="62"/>
        <v>7755</v>
      </c>
      <c r="M766" s="14">
        <f>IF(OR(ISERROR(FIND(DBCS(検索!C$3),DBCS(B766))),検索!C$3=""),0,1)</f>
        <v>0</v>
      </c>
      <c r="N766" s="15">
        <f>IF(OR(ISERROR(FIND(DBCS(検索!D$3),DBCS(C766))),検索!D$3=""),0,1)</f>
        <v>0</v>
      </c>
      <c r="O766" s="15">
        <f>IF(OR(ISERROR(FIND(検索!E$3,D766)),検索!E$3=""),0,1)</f>
        <v>0</v>
      </c>
      <c r="P766" s="13">
        <f>IF(OR(ISERROR(FIND(検索!F$3,E766)),検索!F$3=""),0,1)</f>
        <v>0</v>
      </c>
      <c r="Q766" s="13">
        <f>IF(OR(ISERROR(FIND(検索!G$3,F766)),検索!G$3=""),0,1)</f>
        <v>0</v>
      </c>
      <c r="R766" s="13">
        <f>IF(OR(検索!J$3="00000",M766&amp;N766&amp;O766&amp;P766&amp;Q766&lt;&gt;検索!J$3),0,1)</f>
        <v>0</v>
      </c>
      <c r="S766" s="13">
        <f t="shared" si="63"/>
        <v>0</v>
      </c>
      <c r="T766" s="14">
        <f>IF(OR(ISERROR(FIND(DBCS(検索!C$5),DBCS(B766))),検索!C$5=""),0,1)</f>
        <v>0</v>
      </c>
      <c r="U766" s="15">
        <f>IF(OR(ISERROR(FIND(DBCS(検索!D$5),DBCS(C766))),検索!D$5=""),0,1)</f>
        <v>0</v>
      </c>
      <c r="V766" s="15">
        <f>IF(OR(ISERROR(FIND(検索!E$5,D766)),検索!E$5=""),0,1)</f>
        <v>0</v>
      </c>
      <c r="W766" s="15">
        <f>IF(OR(ISERROR(FIND(検索!F$5,E766)),検索!F$5=""),0,1)</f>
        <v>0</v>
      </c>
      <c r="X766" s="15">
        <f>IF(OR(ISERROR(FIND(検索!G$5,F766)),検索!G$5=""),0,1)</f>
        <v>0</v>
      </c>
      <c r="Y766" s="13">
        <f>IF(OR(検索!J$5="00000",T766&amp;U766&amp;V766&amp;W766&amp;X766&lt;&gt;検索!J$5),0,1)</f>
        <v>0</v>
      </c>
      <c r="Z766" s="16">
        <f t="shared" si="64"/>
        <v>0</v>
      </c>
      <c r="AA766" s="13">
        <f>IF(OR(ISERROR(FIND(DBCS(検索!C$7),DBCS(B766))),検索!C$7=""),0,1)</f>
        <v>0</v>
      </c>
      <c r="AB766" s="13">
        <f>IF(OR(ISERROR(FIND(DBCS(検索!D$7),DBCS(C766))),検索!D$7=""),0,1)</f>
        <v>0</v>
      </c>
      <c r="AC766" s="13">
        <f>IF(OR(ISERROR(FIND(検索!E$7,D766)),検索!E$7=""),0,1)</f>
        <v>0</v>
      </c>
      <c r="AD766" s="13">
        <f>IF(OR(ISERROR(FIND(検索!F$7,E766)),検索!F$7=""),0,1)</f>
        <v>0</v>
      </c>
      <c r="AE766" s="13">
        <f>IF(OR(ISERROR(FIND(検索!G$7,F766)),検索!G$7=""),0,1)</f>
        <v>0</v>
      </c>
      <c r="AF766" s="15">
        <f>IF(OR(検索!J$7="00000",AA766&amp;AB766&amp;AC766&amp;AD766&amp;AE766&lt;&gt;検索!J$7),0,1)</f>
        <v>0</v>
      </c>
      <c r="AG766" s="16">
        <f t="shared" si="65"/>
        <v>0</v>
      </c>
      <c r="AH766" s="13">
        <f>IF(検索!K$3=0,R766,S766)</f>
        <v>0</v>
      </c>
      <c r="AI766" s="13">
        <f>IF(検索!K$5=0,Y766,Z766)</f>
        <v>0</v>
      </c>
      <c r="AJ766" s="13">
        <f>IF(検索!K$7=0,AF766,AG766)</f>
        <v>0</v>
      </c>
      <c r="AK766" s="20">
        <f>IF(IF(検索!J$5="00000",AH766,IF(検索!K$4=0,AH766+AI766,AH766*AI766)*IF(AND(検索!K$6=1,検索!J$7&lt;&gt;"00000"),AJ766,1)+IF(AND(検索!K$6=0,検索!J$7&lt;&gt;"00000"),AJ766,0))&gt;0,MAX($AK$2:AK765)+1,0)</f>
        <v>0</v>
      </c>
    </row>
    <row r="767" spans="1:37" ht="12.6" customHeight="1" x14ac:dyDescent="0.15">
      <c r="A767" s="9">
        <v>7864</v>
      </c>
      <c r="B767" s="2" t="s">
        <v>1399</v>
      </c>
      <c r="C767" s="2" t="s">
        <v>2061</v>
      </c>
      <c r="D767" s="2" t="s">
        <v>670</v>
      </c>
      <c r="E767" s="10" t="s">
        <v>125</v>
      </c>
      <c r="F767" s="11" t="s">
        <v>2062</v>
      </c>
      <c r="G767" s="2">
        <v>766</v>
      </c>
      <c r="H767" s="153">
        <f t="shared" si="61"/>
        <v>1350000</v>
      </c>
      <c r="J767" s="158">
        <f>IFERROR(INDEX(単価!D$3:G$16,MATCH(D767,単価!B$3:B$16,0),1+((I767&gt;29)+(I767&gt;59)+(I767&gt;89))*INDEX(単価!A:A,MATCH(D767,単価!B:B,0))),0)</f>
        <v>100000</v>
      </c>
      <c r="K767" s="153" t="str">
        <f>IFERROR(INDEX(単価!C:C,MATCH(D767,単価!B:B,0))&amp;IF(INDEX(単価!A:A,MATCH(D767,単価!B:B,0))=1,"（"&amp;INDEX(単価!D$2:G$2,1,1+(I767&gt;29)+(I767&gt;59)+(I767&gt;89))&amp;"）",""),D767)</f>
        <v>生活介護</v>
      </c>
      <c r="L767" s="2">
        <f t="shared" ca="1" si="62"/>
        <v>7768</v>
      </c>
      <c r="M767" s="14">
        <f>IF(OR(ISERROR(FIND(DBCS(検索!C$3),DBCS(B767))),検索!C$3=""),0,1)</f>
        <v>0</v>
      </c>
      <c r="N767" s="15">
        <f>IF(OR(ISERROR(FIND(DBCS(検索!D$3),DBCS(C767))),検索!D$3=""),0,1)</f>
        <v>0</v>
      </c>
      <c r="O767" s="15">
        <f>IF(OR(ISERROR(FIND(検索!E$3,D767)),検索!E$3=""),0,1)</f>
        <v>0</v>
      </c>
      <c r="P767" s="13">
        <f>IF(OR(ISERROR(FIND(検索!F$3,E767)),検索!F$3=""),0,1)</f>
        <v>0</v>
      </c>
      <c r="Q767" s="13">
        <f>IF(OR(ISERROR(FIND(検索!G$3,F767)),検索!G$3=""),0,1)</f>
        <v>0</v>
      </c>
      <c r="R767" s="13">
        <f>IF(OR(検索!J$3="00000",M767&amp;N767&amp;O767&amp;P767&amp;Q767&lt;&gt;検索!J$3),0,1)</f>
        <v>0</v>
      </c>
      <c r="S767" s="13">
        <f t="shared" si="63"/>
        <v>0</v>
      </c>
      <c r="T767" s="14">
        <f>IF(OR(ISERROR(FIND(DBCS(検索!C$5),DBCS(B767))),検索!C$5=""),0,1)</f>
        <v>0</v>
      </c>
      <c r="U767" s="15">
        <f>IF(OR(ISERROR(FIND(DBCS(検索!D$5),DBCS(C767))),検索!D$5=""),0,1)</f>
        <v>0</v>
      </c>
      <c r="V767" s="15">
        <f>IF(OR(ISERROR(FIND(検索!E$5,D767)),検索!E$5=""),0,1)</f>
        <v>0</v>
      </c>
      <c r="W767" s="15">
        <f>IF(OR(ISERROR(FIND(検索!F$5,E767)),検索!F$5=""),0,1)</f>
        <v>0</v>
      </c>
      <c r="X767" s="15">
        <f>IF(OR(ISERROR(FIND(検索!G$5,F767)),検索!G$5=""),0,1)</f>
        <v>0</v>
      </c>
      <c r="Y767" s="13">
        <f>IF(OR(検索!J$5="00000",T767&amp;U767&amp;V767&amp;W767&amp;X767&lt;&gt;検索!J$5),0,1)</f>
        <v>0</v>
      </c>
      <c r="Z767" s="16">
        <f t="shared" si="64"/>
        <v>0</v>
      </c>
      <c r="AA767" s="13">
        <f>IF(OR(ISERROR(FIND(DBCS(検索!C$7),DBCS(B767))),検索!C$7=""),0,1)</f>
        <v>0</v>
      </c>
      <c r="AB767" s="13">
        <f>IF(OR(ISERROR(FIND(DBCS(検索!D$7),DBCS(C767))),検索!D$7=""),0,1)</f>
        <v>0</v>
      </c>
      <c r="AC767" s="13">
        <f>IF(OR(ISERROR(FIND(検索!E$7,D767)),検索!E$7=""),0,1)</f>
        <v>0</v>
      </c>
      <c r="AD767" s="13">
        <f>IF(OR(ISERROR(FIND(検索!F$7,E767)),検索!F$7=""),0,1)</f>
        <v>0</v>
      </c>
      <c r="AE767" s="13">
        <f>IF(OR(ISERROR(FIND(検索!G$7,F767)),検索!G$7=""),0,1)</f>
        <v>0</v>
      </c>
      <c r="AF767" s="15">
        <f>IF(OR(検索!J$7="00000",AA767&amp;AB767&amp;AC767&amp;AD767&amp;AE767&lt;&gt;検索!J$7),0,1)</f>
        <v>0</v>
      </c>
      <c r="AG767" s="16">
        <f t="shared" si="65"/>
        <v>0</v>
      </c>
      <c r="AH767" s="13">
        <f>IF(検索!K$3=0,R767,S767)</f>
        <v>0</v>
      </c>
      <c r="AI767" s="13">
        <f>IF(検索!K$5=0,Y767,Z767)</f>
        <v>0</v>
      </c>
      <c r="AJ767" s="13">
        <f>IF(検索!K$7=0,AF767,AG767)</f>
        <v>0</v>
      </c>
      <c r="AK767" s="20">
        <f>IF(IF(検索!J$5="00000",AH767,IF(検索!K$4=0,AH767+AI767,AH767*AI767)*IF(AND(検索!K$6=1,検索!J$7&lt;&gt;"00000"),AJ767,1)+IF(AND(検索!K$6=0,検索!J$7&lt;&gt;"00000"),AJ767,0))&gt;0,MAX($AK$2:AK766)+1,0)</f>
        <v>0</v>
      </c>
    </row>
    <row r="768" spans="1:37" ht="12.6" customHeight="1" x14ac:dyDescent="0.15">
      <c r="A768" s="9">
        <v>7876</v>
      </c>
      <c r="B768" s="2" t="s">
        <v>2063</v>
      </c>
      <c r="C768" s="2" t="s">
        <v>2064</v>
      </c>
      <c r="D768" s="2" t="s">
        <v>670</v>
      </c>
      <c r="E768" s="10" t="s">
        <v>67</v>
      </c>
      <c r="F768" s="11" t="s">
        <v>2065</v>
      </c>
      <c r="G768" s="2">
        <v>767</v>
      </c>
      <c r="H768" s="153">
        <f t="shared" si="61"/>
        <v>100000</v>
      </c>
      <c r="J768" s="158">
        <f>IFERROR(INDEX(単価!D$3:G$16,MATCH(D768,単価!B$3:B$16,0),1+((I768&gt;29)+(I768&gt;59)+(I768&gt;89))*INDEX(単価!A:A,MATCH(D768,単価!B:B,0))),0)</f>
        <v>100000</v>
      </c>
      <c r="K768" s="153" t="str">
        <f>IFERROR(INDEX(単価!C:C,MATCH(D768,単価!B:B,0))&amp;IF(INDEX(単価!A:A,MATCH(D768,単価!B:B,0))=1,"（"&amp;INDEX(単価!D$2:G$2,1,1+(I768&gt;29)+(I768&gt;59)+(I768&gt;89))&amp;"）",""),D768)</f>
        <v>生活介護</v>
      </c>
      <c r="L768" s="2">
        <f t="shared" ca="1" si="62"/>
        <v>7779</v>
      </c>
      <c r="M768" s="14">
        <f>IF(OR(ISERROR(FIND(DBCS(検索!C$3),DBCS(B768))),検索!C$3=""),0,1)</f>
        <v>0</v>
      </c>
      <c r="N768" s="15">
        <f>IF(OR(ISERROR(FIND(DBCS(検索!D$3),DBCS(C768))),検索!D$3=""),0,1)</f>
        <v>0</v>
      </c>
      <c r="O768" s="15">
        <f>IF(OR(ISERROR(FIND(検索!E$3,D768)),検索!E$3=""),0,1)</f>
        <v>0</v>
      </c>
      <c r="P768" s="13">
        <f>IF(OR(ISERROR(FIND(検索!F$3,E768)),検索!F$3=""),0,1)</f>
        <v>0</v>
      </c>
      <c r="Q768" s="13">
        <f>IF(OR(ISERROR(FIND(検索!G$3,F768)),検索!G$3=""),0,1)</f>
        <v>0</v>
      </c>
      <c r="R768" s="13">
        <f>IF(OR(検索!J$3="00000",M768&amp;N768&amp;O768&amp;P768&amp;Q768&lt;&gt;検索!J$3),0,1)</f>
        <v>0</v>
      </c>
      <c r="S768" s="13">
        <f t="shared" si="63"/>
        <v>0</v>
      </c>
      <c r="T768" s="14">
        <f>IF(OR(ISERROR(FIND(DBCS(検索!C$5),DBCS(B768))),検索!C$5=""),0,1)</f>
        <v>0</v>
      </c>
      <c r="U768" s="15">
        <f>IF(OR(ISERROR(FIND(DBCS(検索!D$5),DBCS(C768))),検索!D$5=""),0,1)</f>
        <v>0</v>
      </c>
      <c r="V768" s="15">
        <f>IF(OR(ISERROR(FIND(検索!E$5,D768)),検索!E$5=""),0,1)</f>
        <v>0</v>
      </c>
      <c r="W768" s="15">
        <f>IF(OR(ISERROR(FIND(検索!F$5,E768)),検索!F$5=""),0,1)</f>
        <v>0</v>
      </c>
      <c r="X768" s="15">
        <f>IF(OR(ISERROR(FIND(検索!G$5,F768)),検索!G$5=""),0,1)</f>
        <v>0</v>
      </c>
      <c r="Y768" s="13">
        <f>IF(OR(検索!J$5="00000",T768&amp;U768&amp;V768&amp;W768&amp;X768&lt;&gt;検索!J$5),0,1)</f>
        <v>0</v>
      </c>
      <c r="Z768" s="16">
        <f t="shared" si="64"/>
        <v>0</v>
      </c>
      <c r="AA768" s="13">
        <f>IF(OR(ISERROR(FIND(DBCS(検索!C$7),DBCS(B768))),検索!C$7=""),0,1)</f>
        <v>0</v>
      </c>
      <c r="AB768" s="13">
        <f>IF(OR(ISERROR(FIND(DBCS(検索!D$7),DBCS(C768))),検索!D$7=""),0,1)</f>
        <v>0</v>
      </c>
      <c r="AC768" s="13">
        <f>IF(OR(ISERROR(FIND(検索!E$7,D768)),検索!E$7=""),0,1)</f>
        <v>0</v>
      </c>
      <c r="AD768" s="13">
        <f>IF(OR(ISERROR(FIND(検索!F$7,E768)),検索!F$7=""),0,1)</f>
        <v>0</v>
      </c>
      <c r="AE768" s="13">
        <f>IF(OR(ISERROR(FIND(検索!G$7,F768)),検索!G$7=""),0,1)</f>
        <v>0</v>
      </c>
      <c r="AF768" s="15">
        <f>IF(OR(検索!J$7="00000",AA768&amp;AB768&amp;AC768&amp;AD768&amp;AE768&lt;&gt;検索!J$7),0,1)</f>
        <v>0</v>
      </c>
      <c r="AG768" s="16">
        <f t="shared" si="65"/>
        <v>0</v>
      </c>
      <c r="AH768" s="13">
        <f>IF(検索!K$3=0,R768,S768)</f>
        <v>0</v>
      </c>
      <c r="AI768" s="13">
        <f>IF(検索!K$5=0,Y768,Z768)</f>
        <v>0</v>
      </c>
      <c r="AJ768" s="13">
        <f>IF(検索!K$7=0,AF768,AG768)</f>
        <v>0</v>
      </c>
      <c r="AK768" s="20">
        <f>IF(IF(検索!J$5="00000",AH768,IF(検索!K$4=0,AH768+AI768,AH768*AI768)*IF(AND(検索!K$6=1,検索!J$7&lt;&gt;"00000"),AJ768,1)+IF(AND(検索!K$6=0,検索!J$7&lt;&gt;"00000"),AJ768,0))&gt;0,MAX($AK$2:AK767)+1,0)</f>
        <v>0</v>
      </c>
    </row>
    <row r="769" spans="1:37" ht="12.6" customHeight="1" x14ac:dyDescent="0.15">
      <c r="A769" s="9">
        <v>7880</v>
      </c>
      <c r="B769" s="2" t="s">
        <v>2066</v>
      </c>
      <c r="C769" s="2" t="s">
        <v>2067</v>
      </c>
      <c r="D769" s="2" t="s">
        <v>670</v>
      </c>
      <c r="E769" s="10" t="s">
        <v>77</v>
      </c>
      <c r="F769" s="11" t="s">
        <v>2068</v>
      </c>
      <c r="G769" s="2">
        <v>768</v>
      </c>
      <c r="H769" s="153">
        <f t="shared" si="61"/>
        <v>100000</v>
      </c>
      <c r="J769" s="158">
        <f>IFERROR(INDEX(単価!D$3:G$16,MATCH(D769,単価!B$3:B$16,0),1+((I769&gt;29)+(I769&gt;59)+(I769&gt;89))*INDEX(単価!A:A,MATCH(D769,単価!B:B,0))),0)</f>
        <v>100000</v>
      </c>
      <c r="K769" s="153" t="str">
        <f>IFERROR(INDEX(単価!C:C,MATCH(D769,単価!B:B,0))&amp;IF(INDEX(単価!A:A,MATCH(D769,単価!B:B,0))=1,"（"&amp;INDEX(単価!D$2:G$2,1,1+(I769&gt;29)+(I769&gt;59)+(I769&gt;89))&amp;"）",""),D769)</f>
        <v>生活介護</v>
      </c>
      <c r="L769" s="2">
        <f t="shared" ca="1" si="62"/>
        <v>7785</v>
      </c>
      <c r="M769" s="14">
        <f>IF(OR(ISERROR(FIND(DBCS(検索!C$3),DBCS(B769))),検索!C$3=""),0,1)</f>
        <v>0</v>
      </c>
      <c r="N769" s="15">
        <f>IF(OR(ISERROR(FIND(DBCS(検索!D$3),DBCS(C769))),検索!D$3=""),0,1)</f>
        <v>0</v>
      </c>
      <c r="O769" s="15">
        <f>IF(OR(ISERROR(FIND(検索!E$3,D769)),検索!E$3=""),0,1)</f>
        <v>0</v>
      </c>
      <c r="P769" s="13">
        <f>IF(OR(ISERROR(FIND(検索!F$3,E769)),検索!F$3=""),0,1)</f>
        <v>0</v>
      </c>
      <c r="Q769" s="13">
        <f>IF(OR(ISERROR(FIND(検索!G$3,F769)),検索!G$3=""),0,1)</f>
        <v>0</v>
      </c>
      <c r="R769" s="13">
        <f>IF(OR(検索!J$3="00000",M769&amp;N769&amp;O769&amp;P769&amp;Q769&lt;&gt;検索!J$3),0,1)</f>
        <v>0</v>
      </c>
      <c r="S769" s="13">
        <f t="shared" si="63"/>
        <v>0</v>
      </c>
      <c r="T769" s="14">
        <f>IF(OR(ISERROR(FIND(DBCS(検索!C$5),DBCS(B769))),検索!C$5=""),0,1)</f>
        <v>0</v>
      </c>
      <c r="U769" s="15">
        <f>IF(OR(ISERROR(FIND(DBCS(検索!D$5),DBCS(C769))),検索!D$5=""),0,1)</f>
        <v>0</v>
      </c>
      <c r="V769" s="15">
        <f>IF(OR(ISERROR(FIND(検索!E$5,D769)),検索!E$5=""),0,1)</f>
        <v>0</v>
      </c>
      <c r="W769" s="15">
        <f>IF(OR(ISERROR(FIND(検索!F$5,E769)),検索!F$5=""),0,1)</f>
        <v>0</v>
      </c>
      <c r="X769" s="15">
        <f>IF(OR(ISERROR(FIND(検索!G$5,F769)),検索!G$5=""),0,1)</f>
        <v>0</v>
      </c>
      <c r="Y769" s="13">
        <f>IF(OR(検索!J$5="00000",T769&amp;U769&amp;V769&amp;W769&amp;X769&lt;&gt;検索!J$5),0,1)</f>
        <v>0</v>
      </c>
      <c r="Z769" s="16">
        <f t="shared" si="64"/>
        <v>0</v>
      </c>
      <c r="AA769" s="13">
        <f>IF(OR(ISERROR(FIND(DBCS(検索!C$7),DBCS(B769))),検索!C$7=""),0,1)</f>
        <v>0</v>
      </c>
      <c r="AB769" s="13">
        <f>IF(OR(ISERROR(FIND(DBCS(検索!D$7),DBCS(C769))),検索!D$7=""),0,1)</f>
        <v>0</v>
      </c>
      <c r="AC769" s="13">
        <f>IF(OR(ISERROR(FIND(検索!E$7,D769)),検索!E$7=""),0,1)</f>
        <v>0</v>
      </c>
      <c r="AD769" s="13">
        <f>IF(OR(ISERROR(FIND(検索!F$7,E769)),検索!F$7=""),0,1)</f>
        <v>0</v>
      </c>
      <c r="AE769" s="13">
        <f>IF(OR(ISERROR(FIND(検索!G$7,F769)),検索!G$7=""),0,1)</f>
        <v>0</v>
      </c>
      <c r="AF769" s="15">
        <f>IF(OR(検索!J$7="00000",AA769&amp;AB769&amp;AC769&amp;AD769&amp;AE769&lt;&gt;検索!J$7),0,1)</f>
        <v>0</v>
      </c>
      <c r="AG769" s="16">
        <f t="shared" si="65"/>
        <v>0</v>
      </c>
      <c r="AH769" s="13">
        <f>IF(検索!K$3=0,R769,S769)</f>
        <v>0</v>
      </c>
      <c r="AI769" s="13">
        <f>IF(検索!K$5=0,Y769,Z769)</f>
        <v>0</v>
      </c>
      <c r="AJ769" s="13">
        <f>IF(検索!K$7=0,AF769,AG769)</f>
        <v>0</v>
      </c>
      <c r="AK769" s="20">
        <f>IF(IF(検索!J$5="00000",AH769,IF(検索!K$4=0,AH769+AI769,AH769*AI769)*IF(AND(検索!K$6=1,検索!J$7&lt;&gt;"00000"),AJ769,1)+IF(AND(検索!K$6=0,検索!J$7&lt;&gt;"00000"),AJ769,0))&gt;0,MAX($AK$2:AK768)+1,0)</f>
        <v>0</v>
      </c>
    </row>
    <row r="770" spans="1:37" ht="12.6" customHeight="1" x14ac:dyDescent="0.15">
      <c r="A770" s="9">
        <v>7891</v>
      </c>
      <c r="B770" s="2" t="s">
        <v>1249</v>
      </c>
      <c r="C770" s="2" t="s">
        <v>2069</v>
      </c>
      <c r="D770" s="2" t="s">
        <v>670</v>
      </c>
      <c r="E770" s="10" t="s">
        <v>114</v>
      </c>
      <c r="F770" s="11" t="s">
        <v>2070</v>
      </c>
      <c r="G770" s="2">
        <v>769</v>
      </c>
      <c r="H770" s="153">
        <f t="shared" ref="H770:H833" si="66">SUMIF(B$2:B$1177,B770,J$2:J$1177)</f>
        <v>150000</v>
      </c>
      <c r="J770" s="158">
        <f>IFERROR(INDEX(単価!D$3:G$16,MATCH(D770,単価!B$3:B$16,0),1+((I770&gt;29)+(I770&gt;59)+(I770&gt;89))*INDEX(単価!A:A,MATCH(D770,単価!B:B,0))),0)</f>
        <v>100000</v>
      </c>
      <c r="K770" s="153" t="str">
        <f>IFERROR(INDEX(単価!C:C,MATCH(D770,単価!B:B,0))&amp;IF(INDEX(単価!A:A,MATCH(D770,単価!B:B,0))=1,"（"&amp;INDEX(単価!D$2:G$2,1,1+(I770&gt;29)+(I770&gt;59)+(I770&gt;89))&amp;"）",""),D770)</f>
        <v>生活介護</v>
      </c>
      <c r="L770" s="2">
        <f t="shared" ca="1" si="62"/>
        <v>7795</v>
      </c>
      <c r="M770" s="14">
        <f>IF(OR(ISERROR(FIND(DBCS(検索!C$3),DBCS(B770))),検索!C$3=""),0,1)</f>
        <v>0</v>
      </c>
      <c r="N770" s="15">
        <f>IF(OR(ISERROR(FIND(DBCS(検索!D$3),DBCS(C770))),検索!D$3=""),0,1)</f>
        <v>0</v>
      </c>
      <c r="O770" s="15">
        <f>IF(OR(ISERROR(FIND(検索!E$3,D770)),検索!E$3=""),0,1)</f>
        <v>0</v>
      </c>
      <c r="P770" s="13">
        <f>IF(OR(ISERROR(FIND(検索!F$3,E770)),検索!F$3=""),0,1)</f>
        <v>0</v>
      </c>
      <c r="Q770" s="13">
        <f>IF(OR(ISERROR(FIND(検索!G$3,F770)),検索!G$3=""),0,1)</f>
        <v>0</v>
      </c>
      <c r="R770" s="13">
        <f>IF(OR(検索!J$3="00000",M770&amp;N770&amp;O770&amp;P770&amp;Q770&lt;&gt;検索!J$3),0,1)</f>
        <v>0</v>
      </c>
      <c r="S770" s="13">
        <f t="shared" si="63"/>
        <v>0</v>
      </c>
      <c r="T770" s="14">
        <f>IF(OR(ISERROR(FIND(DBCS(検索!C$5),DBCS(B770))),検索!C$5=""),0,1)</f>
        <v>0</v>
      </c>
      <c r="U770" s="15">
        <f>IF(OR(ISERROR(FIND(DBCS(検索!D$5),DBCS(C770))),検索!D$5=""),0,1)</f>
        <v>0</v>
      </c>
      <c r="V770" s="15">
        <f>IF(OR(ISERROR(FIND(検索!E$5,D770)),検索!E$5=""),0,1)</f>
        <v>0</v>
      </c>
      <c r="W770" s="15">
        <f>IF(OR(ISERROR(FIND(検索!F$5,E770)),検索!F$5=""),0,1)</f>
        <v>0</v>
      </c>
      <c r="X770" s="15">
        <f>IF(OR(ISERROR(FIND(検索!G$5,F770)),検索!G$5=""),0,1)</f>
        <v>0</v>
      </c>
      <c r="Y770" s="13">
        <f>IF(OR(検索!J$5="00000",T770&amp;U770&amp;V770&amp;W770&amp;X770&lt;&gt;検索!J$5),0,1)</f>
        <v>0</v>
      </c>
      <c r="Z770" s="16">
        <f t="shared" si="64"/>
        <v>0</v>
      </c>
      <c r="AA770" s="13">
        <f>IF(OR(ISERROR(FIND(DBCS(検索!C$7),DBCS(B770))),検索!C$7=""),0,1)</f>
        <v>0</v>
      </c>
      <c r="AB770" s="13">
        <f>IF(OR(ISERROR(FIND(DBCS(検索!D$7),DBCS(C770))),検索!D$7=""),0,1)</f>
        <v>0</v>
      </c>
      <c r="AC770" s="13">
        <f>IF(OR(ISERROR(FIND(検索!E$7,D770)),検索!E$7=""),0,1)</f>
        <v>0</v>
      </c>
      <c r="AD770" s="13">
        <f>IF(OR(ISERROR(FIND(検索!F$7,E770)),検索!F$7=""),0,1)</f>
        <v>0</v>
      </c>
      <c r="AE770" s="13">
        <f>IF(OR(ISERROR(FIND(検索!G$7,F770)),検索!G$7=""),0,1)</f>
        <v>0</v>
      </c>
      <c r="AF770" s="15">
        <f>IF(OR(検索!J$7="00000",AA770&amp;AB770&amp;AC770&amp;AD770&amp;AE770&lt;&gt;検索!J$7),0,1)</f>
        <v>0</v>
      </c>
      <c r="AG770" s="16">
        <f t="shared" si="65"/>
        <v>0</v>
      </c>
      <c r="AH770" s="13">
        <f>IF(検索!K$3=0,R770,S770)</f>
        <v>0</v>
      </c>
      <c r="AI770" s="13">
        <f>IF(検索!K$5=0,Y770,Z770)</f>
        <v>0</v>
      </c>
      <c r="AJ770" s="13">
        <f>IF(検索!K$7=0,AF770,AG770)</f>
        <v>0</v>
      </c>
      <c r="AK770" s="20">
        <f>IF(IF(検索!J$5="00000",AH770,IF(検索!K$4=0,AH770+AI770,AH770*AI770)*IF(AND(検索!K$6=1,検索!J$7&lt;&gt;"00000"),AJ770,1)+IF(AND(検索!K$6=0,検索!J$7&lt;&gt;"00000"),AJ770,0))&gt;0,MAX($AK$2:AK769)+1,0)</f>
        <v>0</v>
      </c>
    </row>
    <row r="771" spans="1:37" ht="12.6" customHeight="1" x14ac:dyDescent="0.15">
      <c r="A771" s="9">
        <v>7909</v>
      </c>
      <c r="B771" s="2" t="s">
        <v>1342</v>
      </c>
      <c r="C771" s="2" t="s">
        <v>2071</v>
      </c>
      <c r="D771" s="2" t="s">
        <v>670</v>
      </c>
      <c r="E771" s="10" t="s">
        <v>162</v>
      </c>
      <c r="F771" s="11" t="s">
        <v>2072</v>
      </c>
      <c r="G771" s="2">
        <v>770</v>
      </c>
      <c r="H771" s="153">
        <f t="shared" si="66"/>
        <v>500000</v>
      </c>
      <c r="J771" s="158">
        <f>IFERROR(INDEX(単価!D$3:G$16,MATCH(D771,単価!B$3:B$16,0),1+((I771&gt;29)+(I771&gt;59)+(I771&gt;89))*INDEX(単価!A:A,MATCH(D771,単価!B:B,0))),0)</f>
        <v>100000</v>
      </c>
      <c r="K771" s="153" t="str">
        <f>IFERROR(INDEX(単価!C:C,MATCH(D771,単価!B:B,0))&amp;IF(INDEX(単価!A:A,MATCH(D771,単価!B:B,0))=1,"（"&amp;INDEX(単価!D$2:G$2,1,1+(I771&gt;29)+(I771&gt;59)+(I771&gt;89))&amp;"）",""),D771)</f>
        <v>生活介護</v>
      </c>
      <c r="L771" s="2">
        <f t="shared" ref="L771:L834" ca="1" si="67">(G771+10)*10+INT(RAND()*10)</f>
        <v>7804</v>
      </c>
      <c r="M771" s="14">
        <f>IF(OR(ISERROR(FIND(DBCS(検索!C$3),DBCS(B771))),検索!C$3=""),0,1)</f>
        <v>0</v>
      </c>
      <c r="N771" s="15">
        <f>IF(OR(ISERROR(FIND(DBCS(検索!D$3),DBCS(C771))),検索!D$3=""),0,1)</f>
        <v>0</v>
      </c>
      <c r="O771" s="15">
        <f>IF(OR(ISERROR(FIND(検索!E$3,D771)),検索!E$3=""),0,1)</f>
        <v>0</v>
      </c>
      <c r="P771" s="13">
        <f>IF(OR(ISERROR(FIND(検索!F$3,E771)),検索!F$3=""),0,1)</f>
        <v>0</v>
      </c>
      <c r="Q771" s="13">
        <f>IF(OR(ISERROR(FIND(検索!G$3,F771)),検索!G$3=""),0,1)</f>
        <v>0</v>
      </c>
      <c r="R771" s="13">
        <f>IF(OR(検索!J$3="00000",M771&amp;N771&amp;O771&amp;P771&amp;Q771&lt;&gt;検索!J$3),0,1)</f>
        <v>0</v>
      </c>
      <c r="S771" s="13">
        <f t="shared" si="63"/>
        <v>0</v>
      </c>
      <c r="T771" s="14">
        <f>IF(OR(ISERROR(FIND(DBCS(検索!C$5),DBCS(B771))),検索!C$5=""),0,1)</f>
        <v>0</v>
      </c>
      <c r="U771" s="15">
        <f>IF(OR(ISERROR(FIND(DBCS(検索!D$5),DBCS(C771))),検索!D$5=""),0,1)</f>
        <v>0</v>
      </c>
      <c r="V771" s="15">
        <f>IF(OR(ISERROR(FIND(検索!E$5,D771)),検索!E$5=""),0,1)</f>
        <v>0</v>
      </c>
      <c r="W771" s="15">
        <f>IF(OR(ISERROR(FIND(検索!F$5,E771)),検索!F$5=""),0,1)</f>
        <v>0</v>
      </c>
      <c r="X771" s="15">
        <f>IF(OR(ISERROR(FIND(検索!G$5,F771)),検索!G$5=""),0,1)</f>
        <v>0</v>
      </c>
      <c r="Y771" s="13">
        <f>IF(OR(検索!J$5="00000",T771&amp;U771&amp;V771&amp;W771&amp;X771&lt;&gt;検索!J$5),0,1)</f>
        <v>0</v>
      </c>
      <c r="Z771" s="16">
        <f t="shared" si="64"/>
        <v>0</v>
      </c>
      <c r="AA771" s="13">
        <f>IF(OR(ISERROR(FIND(DBCS(検索!C$7),DBCS(B771))),検索!C$7=""),0,1)</f>
        <v>0</v>
      </c>
      <c r="AB771" s="13">
        <f>IF(OR(ISERROR(FIND(DBCS(検索!D$7),DBCS(C771))),検索!D$7=""),0,1)</f>
        <v>0</v>
      </c>
      <c r="AC771" s="13">
        <f>IF(OR(ISERROR(FIND(検索!E$7,D771)),検索!E$7=""),0,1)</f>
        <v>0</v>
      </c>
      <c r="AD771" s="13">
        <f>IF(OR(ISERROR(FIND(検索!F$7,E771)),検索!F$7=""),0,1)</f>
        <v>0</v>
      </c>
      <c r="AE771" s="13">
        <f>IF(OR(ISERROR(FIND(検索!G$7,F771)),検索!G$7=""),0,1)</f>
        <v>0</v>
      </c>
      <c r="AF771" s="15">
        <f>IF(OR(検索!J$7="00000",AA771&amp;AB771&amp;AC771&amp;AD771&amp;AE771&lt;&gt;検索!J$7),0,1)</f>
        <v>0</v>
      </c>
      <c r="AG771" s="16">
        <f t="shared" si="65"/>
        <v>0</v>
      </c>
      <c r="AH771" s="13">
        <f>IF(検索!K$3=0,R771,S771)</f>
        <v>0</v>
      </c>
      <c r="AI771" s="13">
        <f>IF(検索!K$5=0,Y771,Z771)</f>
        <v>0</v>
      </c>
      <c r="AJ771" s="13">
        <f>IF(検索!K$7=0,AF771,AG771)</f>
        <v>0</v>
      </c>
      <c r="AK771" s="20">
        <f>IF(IF(検索!J$5="00000",AH771,IF(検索!K$4=0,AH771+AI771,AH771*AI771)*IF(AND(検索!K$6=1,検索!J$7&lt;&gt;"00000"),AJ771,1)+IF(AND(検索!K$6=0,検索!J$7&lt;&gt;"00000"),AJ771,0))&gt;0,MAX($AK$2:AK770)+1,0)</f>
        <v>0</v>
      </c>
    </row>
    <row r="772" spans="1:37" ht="12.6" customHeight="1" x14ac:dyDescent="0.15">
      <c r="A772" s="9">
        <v>7918</v>
      </c>
      <c r="B772" s="2" t="s">
        <v>1416</v>
      </c>
      <c r="C772" s="2" t="s">
        <v>1824</v>
      </c>
      <c r="D772" s="2" t="s">
        <v>670</v>
      </c>
      <c r="E772" s="10" t="s">
        <v>61</v>
      </c>
      <c r="F772" s="11" t="s">
        <v>1825</v>
      </c>
      <c r="G772" s="2">
        <v>771</v>
      </c>
      <c r="H772" s="153">
        <f t="shared" si="66"/>
        <v>800000</v>
      </c>
      <c r="J772" s="158">
        <f>IFERROR(INDEX(単価!D$3:G$16,MATCH(D772,単価!B$3:B$16,0),1+((I772&gt;29)+(I772&gt;59)+(I772&gt;89))*INDEX(単価!A:A,MATCH(D772,単価!B:B,0))),0)</f>
        <v>100000</v>
      </c>
      <c r="K772" s="153" t="str">
        <f>IFERROR(INDEX(単価!C:C,MATCH(D772,単価!B:B,0))&amp;IF(INDEX(単価!A:A,MATCH(D772,単価!B:B,0))=1,"（"&amp;INDEX(単価!D$2:G$2,1,1+(I772&gt;29)+(I772&gt;59)+(I772&gt;89))&amp;"）",""),D772)</f>
        <v>生活介護</v>
      </c>
      <c r="L772" s="2">
        <f t="shared" ca="1" si="67"/>
        <v>7818</v>
      </c>
      <c r="M772" s="14">
        <f>IF(OR(ISERROR(FIND(DBCS(検索!C$3),DBCS(B772))),検索!C$3=""),0,1)</f>
        <v>0</v>
      </c>
      <c r="N772" s="15">
        <f>IF(OR(ISERROR(FIND(DBCS(検索!D$3),DBCS(C772))),検索!D$3=""),0,1)</f>
        <v>0</v>
      </c>
      <c r="O772" s="15">
        <f>IF(OR(ISERROR(FIND(検索!E$3,D772)),検索!E$3=""),0,1)</f>
        <v>0</v>
      </c>
      <c r="P772" s="13">
        <f>IF(OR(ISERROR(FIND(検索!F$3,E772)),検索!F$3=""),0,1)</f>
        <v>0</v>
      </c>
      <c r="Q772" s="13">
        <f>IF(OR(ISERROR(FIND(検索!G$3,F772)),検索!G$3=""),0,1)</f>
        <v>0</v>
      </c>
      <c r="R772" s="13">
        <f>IF(OR(検索!J$3="00000",M772&amp;N772&amp;O772&amp;P772&amp;Q772&lt;&gt;検索!J$3),0,1)</f>
        <v>0</v>
      </c>
      <c r="S772" s="13">
        <f t="shared" si="63"/>
        <v>0</v>
      </c>
      <c r="T772" s="14">
        <f>IF(OR(ISERROR(FIND(DBCS(検索!C$5),DBCS(B772))),検索!C$5=""),0,1)</f>
        <v>0</v>
      </c>
      <c r="U772" s="15">
        <f>IF(OR(ISERROR(FIND(DBCS(検索!D$5),DBCS(C772))),検索!D$5=""),0,1)</f>
        <v>0</v>
      </c>
      <c r="V772" s="15">
        <f>IF(OR(ISERROR(FIND(検索!E$5,D772)),検索!E$5=""),0,1)</f>
        <v>0</v>
      </c>
      <c r="W772" s="15">
        <f>IF(OR(ISERROR(FIND(検索!F$5,E772)),検索!F$5=""),0,1)</f>
        <v>0</v>
      </c>
      <c r="X772" s="15">
        <f>IF(OR(ISERROR(FIND(検索!G$5,F772)),検索!G$5=""),0,1)</f>
        <v>0</v>
      </c>
      <c r="Y772" s="13">
        <f>IF(OR(検索!J$5="00000",T772&amp;U772&amp;V772&amp;W772&amp;X772&lt;&gt;検索!J$5),0,1)</f>
        <v>0</v>
      </c>
      <c r="Z772" s="16">
        <f t="shared" si="64"/>
        <v>0</v>
      </c>
      <c r="AA772" s="13">
        <f>IF(OR(ISERROR(FIND(DBCS(検索!C$7),DBCS(B772))),検索!C$7=""),0,1)</f>
        <v>0</v>
      </c>
      <c r="AB772" s="13">
        <f>IF(OR(ISERROR(FIND(DBCS(検索!D$7),DBCS(C772))),検索!D$7=""),0,1)</f>
        <v>0</v>
      </c>
      <c r="AC772" s="13">
        <f>IF(OR(ISERROR(FIND(検索!E$7,D772)),検索!E$7=""),0,1)</f>
        <v>0</v>
      </c>
      <c r="AD772" s="13">
        <f>IF(OR(ISERROR(FIND(検索!F$7,E772)),検索!F$7=""),0,1)</f>
        <v>0</v>
      </c>
      <c r="AE772" s="13">
        <f>IF(OR(ISERROR(FIND(検索!G$7,F772)),検索!G$7=""),0,1)</f>
        <v>0</v>
      </c>
      <c r="AF772" s="15">
        <f>IF(OR(検索!J$7="00000",AA772&amp;AB772&amp;AC772&amp;AD772&amp;AE772&lt;&gt;検索!J$7),0,1)</f>
        <v>0</v>
      </c>
      <c r="AG772" s="16">
        <f t="shared" si="65"/>
        <v>0</v>
      </c>
      <c r="AH772" s="13">
        <f>IF(検索!K$3=0,R772,S772)</f>
        <v>0</v>
      </c>
      <c r="AI772" s="13">
        <f>IF(検索!K$5=0,Y772,Z772)</f>
        <v>0</v>
      </c>
      <c r="AJ772" s="13">
        <f>IF(検索!K$7=0,AF772,AG772)</f>
        <v>0</v>
      </c>
      <c r="AK772" s="20">
        <f>IF(IF(検索!J$5="00000",AH772,IF(検索!K$4=0,AH772+AI772,AH772*AI772)*IF(AND(検索!K$6=1,検索!J$7&lt;&gt;"00000"),AJ772,1)+IF(AND(検索!K$6=0,検索!J$7&lt;&gt;"00000"),AJ772,0))&gt;0,MAX($AK$2:AK771)+1,0)</f>
        <v>0</v>
      </c>
    </row>
    <row r="773" spans="1:37" ht="12.6" customHeight="1" x14ac:dyDescent="0.15">
      <c r="A773" s="9">
        <v>7929</v>
      </c>
      <c r="B773" s="2" t="s">
        <v>1271</v>
      </c>
      <c r="C773" s="2" t="s">
        <v>2073</v>
      </c>
      <c r="D773" s="2" t="s">
        <v>670</v>
      </c>
      <c r="E773" s="10" t="s">
        <v>44</v>
      </c>
      <c r="F773" s="11" t="s">
        <v>2074</v>
      </c>
      <c r="G773" s="2">
        <v>772</v>
      </c>
      <c r="H773" s="153">
        <f t="shared" si="66"/>
        <v>150000</v>
      </c>
      <c r="J773" s="158">
        <f>IFERROR(INDEX(単価!D$3:G$16,MATCH(D773,単価!B$3:B$16,0),1+((I773&gt;29)+(I773&gt;59)+(I773&gt;89))*INDEX(単価!A:A,MATCH(D773,単価!B:B,0))),0)</f>
        <v>100000</v>
      </c>
      <c r="K773" s="153" t="str">
        <f>IFERROR(INDEX(単価!C:C,MATCH(D773,単価!B:B,0))&amp;IF(INDEX(単価!A:A,MATCH(D773,単価!B:B,0))=1,"（"&amp;INDEX(単価!D$2:G$2,1,1+(I773&gt;29)+(I773&gt;59)+(I773&gt;89))&amp;"）",""),D773)</f>
        <v>生活介護</v>
      </c>
      <c r="L773" s="2">
        <f t="shared" ca="1" si="67"/>
        <v>7823</v>
      </c>
      <c r="M773" s="14">
        <f>IF(OR(ISERROR(FIND(DBCS(検索!C$3),DBCS(B773))),検索!C$3=""),0,1)</f>
        <v>0</v>
      </c>
      <c r="N773" s="15">
        <f>IF(OR(ISERROR(FIND(DBCS(検索!D$3),DBCS(C773))),検索!D$3=""),0,1)</f>
        <v>0</v>
      </c>
      <c r="O773" s="15">
        <f>IF(OR(ISERROR(FIND(検索!E$3,D773)),検索!E$3=""),0,1)</f>
        <v>0</v>
      </c>
      <c r="P773" s="13">
        <f>IF(OR(ISERROR(FIND(検索!F$3,E773)),検索!F$3=""),0,1)</f>
        <v>0</v>
      </c>
      <c r="Q773" s="13">
        <f>IF(OR(ISERROR(FIND(検索!G$3,F773)),検索!G$3=""),0,1)</f>
        <v>0</v>
      </c>
      <c r="R773" s="13">
        <f>IF(OR(検索!J$3="00000",M773&amp;N773&amp;O773&amp;P773&amp;Q773&lt;&gt;検索!J$3),0,1)</f>
        <v>0</v>
      </c>
      <c r="S773" s="13">
        <f t="shared" si="63"/>
        <v>0</v>
      </c>
      <c r="T773" s="14">
        <f>IF(OR(ISERROR(FIND(DBCS(検索!C$5),DBCS(B773))),検索!C$5=""),0,1)</f>
        <v>0</v>
      </c>
      <c r="U773" s="15">
        <f>IF(OR(ISERROR(FIND(DBCS(検索!D$5),DBCS(C773))),検索!D$5=""),0,1)</f>
        <v>0</v>
      </c>
      <c r="V773" s="15">
        <f>IF(OR(ISERROR(FIND(検索!E$5,D773)),検索!E$5=""),0,1)</f>
        <v>0</v>
      </c>
      <c r="W773" s="15">
        <f>IF(OR(ISERROR(FIND(検索!F$5,E773)),検索!F$5=""),0,1)</f>
        <v>0</v>
      </c>
      <c r="X773" s="15">
        <f>IF(OR(ISERROR(FIND(検索!G$5,F773)),検索!G$5=""),0,1)</f>
        <v>0</v>
      </c>
      <c r="Y773" s="13">
        <f>IF(OR(検索!J$5="00000",T773&amp;U773&amp;V773&amp;W773&amp;X773&lt;&gt;検索!J$5),0,1)</f>
        <v>0</v>
      </c>
      <c r="Z773" s="16">
        <f t="shared" si="64"/>
        <v>0</v>
      </c>
      <c r="AA773" s="13">
        <f>IF(OR(ISERROR(FIND(DBCS(検索!C$7),DBCS(B773))),検索!C$7=""),0,1)</f>
        <v>0</v>
      </c>
      <c r="AB773" s="13">
        <f>IF(OR(ISERROR(FIND(DBCS(検索!D$7),DBCS(C773))),検索!D$7=""),0,1)</f>
        <v>0</v>
      </c>
      <c r="AC773" s="13">
        <f>IF(OR(ISERROR(FIND(検索!E$7,D773)),検索!E$7=""),0,1)</f>
        <v>0</v>
      </c>
      <c r="AD773" s="13">
        <f>IF(OR(ISERROR(FIND(検索!F$7,E773)),検索!F$7=""),0,1)</f>
        <v>0</v>
      </c>
      <c r="AE773" s="13">
        <f>IF(OR(ISERROR(FIND(検索!G$7,F773)),検索!G$7=""),0,1)</f>
        <v>0</v>
      </c>
      <c r="AF773" s="15">
        <f>IF(OR(検索!J$7="00000",AA773&amp;AB773&amp;AC773&amp;AD773&amp;AE773&lt;&gt;検索!J$7),0,1)</f>
        <v>0</v>
      </c>
      <c r="AG773" s="16">
        <f t="shared" si="65"/>
        <v>0</v>
      </c>
      <c r="AH773" s="13">
        <f>IF(検索!K$3=0,R773,S773)</f>
        <v>0</v>
      </c>
      <c r="AI773" s="13">
        <f>IF(検索!K$5=0,Y773,Z773)</f>
        <v>0</v>
      </c>
      <c r="AJ773" s="13">
        <f>IF(検索!K$7=0,AF773,AG773)</f>
        <v>0</v>
      </c>
      <c r="AK773" s="20">
        <f>IF(IF(検索!J$5="00000",AH773,IF(検索!K$4=0,AH773+AI773,AH773*AI773)*IF(AND(検索!K$6=1,検索!J$7&lt;&gt;"00000"),AJ773,1)+IF(AND(検索!K$6=0,検索!J$7&lt;&gt;"00000"),AJ773,0))&gt;0,MAX($AK$2:AK772)+1,0)</f>
        <v>0</v>
      </c>
    </row>
    <row r="774" spans="1:37" ht="12.6" customHeight="1" x14ac:dyDescent="0.15">
      <c r="A774" s="9">
        <v>7931</v>
      </c>
      <c r="B774" s="2" t="s">
        <v>941</v>
      </c>
      <c r="C774" s="2" t="s">
        <v>147</v>
      </c>
      <c r="D774" s="2" t="s">
        <v>670</v>
      </c>
      <c r="E774" s="10" t="s">
        <v>148</v>
      </c>
      <c r="F774" s="11" t="s">
        <v>2075</v>
      </c>
      <c r="G774" s="2">
        <v>773</v>
      </c>
      <c r="H774" s="153">
        <f t="shared" si="66"/>
        <v>150000</v>
      </c>
      <c r="J774" s="158">
        <f>IFERROR(INDEX(単価!D$3:G$16,MATCH(D774,単価!B$3:B$16,0),1+((I774&gt;29)+(I774&gt;59)+(I774&gt;89))*INDEX(単価!A:A,MATCH(D774,単価!B:B,0))),0)</f>
        <v>100000</v>
      </c>
      <c r="K774" s="153" t="str">
        <f>IFERROR(INDEX(単価!C:C,MATCH(D774,単価!B:B,0))&amp;IF(INDEX(単価!A:A,MATCH(D774,単価!B:B,0))=1,"（"&amp;INDEX(単価!D$2:G$2,1,1+(I774&gt;29)+(I774&gt;59)+(I774&gt;89))&amp;"）",""),D774)</f>
        <v>生活介護</v>
      </c>
      <c r="L774" s="2">
        <f t="shared" ca="1" si="67"/>
        <v>7837</v>
      </c>
      <c r="M774" s="14">
        <f>IF(OR(ISERROR(FIND(DBCS(検索!C$3),DBCS(B774))),検索!C$3=""),0,1)</f>
        <v>0</v>
      </c>
      <c r="N774" s="15">
        <f>IF(OR(ISERROR(FIND(DBCS(検索!D$3),DBCS(C774))),検索!D$3=""),0,1)</f>
        <v>0</v>
      </c>
      <c r="O774" s="15">
        <f>IF(OR(ISERROR(FIND(検索!E$3,D774)),検索!E$3=""),0,1)</f>
        <v>0</v>
      </c>
      <c r="P774" s="13">
        <f>IF(OR(ISERROR(FIND(検索!F$3,E774)),検索!F$3=""),0,1)</f>
        <v>0</v>
      </c>
      <c r="Q774" s="13">
        <f>IF(OR(ISERROR(FIND(検索!G$3,F774)),検索!G$3=""),0,1)</f>
        <v>0</v>
      </c>
      <c r="R774" s="13">
        <f>IF(OR(検索!J$3="00000",M774&amp;N774&amp;O774&amp;P774&amp;Q774&lt;&gt;検索!J$3),0,1)</f>
        <v>0</v>
      </c>
      <c r="S774" s="13">
        <f t="shared" si="63"/>
        <v>0</v>
      </c>
      <c r="T774" s="14">
        <f>IF(OR(ISERROR(FIND(DBCS(検索!C$5),DBCS(B774))),検索!C$5=""),0,1)</f>
        <v>0</v>
      </c>
      <c r="U774" s="15">
        <f>IF(OR(ISERROR(FIND(DBCS(検索!D$5),DBCS(C774))),検索!D$5=""),0,1)</f>
        <v>0</v>
      </c>
      <c r="V774" s="15">
        <f>IF(OR(ISERROR(FIND(検索!E$5,D774)),検索!E$5=""),0,1)</f>
        <v>0</v>
      </c>
      <c r="W774" s="15">
        <f>IF(OR(ISERROR(FIND(検索!F$5,E774)),検索!F$5=""),0,1)</f>
        <v>0</v>
      </c>
      <c r="X774" s="15">
        <f>IF(OR(ISERROR(FIND(検索!G$5,F774)),検索!G$5=""),0,1)</f>
        <v>0</v>
      </c>
      <c r="Y774" s="13">
        <f>IF(OR(検索!J$5="00000",T774&amp;U774&amp;V774&amp;W774&amp;X774&lt;&gt;検索!J$5),0,1)</f>
        <v>0</v>
      </c>
      <c r="Z774" s="16">
        <f t="shared" si="64"/>
        <v>0</v>
      </c>
      <c r="AA774" s="13">
        <f>IF(OR(ISERROR(FIND(DBCS(検索!C$7),DBCS(B774))),検索!C$7=""),0,1)</f>
        <v>0</v>
      </c>
      <c r="AB774" s="13">
        <f>IF(OR(ISERROR(FIND(DBCS(検索!D$7),DBCS(C774))),検索!D$7=""),0,1)</f>
        <v>0</v>
      </c>
      <c r="AC774" s="13">
        <f>IF(OR(ISERROR(FIND(検索!E$7,D774)),検索!E$7=""),0,1)</f>
        <v>0</v>
      </c>
      <c r="AD774" s="13">
        <f>IF(OR(ISERROR(FIND(検索!F$7,E774)),検索!F$7=""),0,1)</f>
        <v>0</v>
      </c>
      <c r="AE774" s="13">
        <f>IF(OR(ISERROR(FIND(検索!G$7,F774)),検索!G$7=""),0,1)</f>
        <v>0</v>
      </c>
      <c r="AF774" s="15">
        <f>IF(OR(検索!J$7="00000",AA774&amp;AB774&amp;AC774&amp;AD774&amp;AE774&lt;&gt;検索!J$7),0,1)</f>
        <v>0</v>
      </c>
      <c r="AG774" s="16">
        <f t="shared" si="65"/>
        <v>0</v>
      </c>
      <c r="AH774" s="13">
        <f>IF(検索!K$3=0,R774,S774)</f>
        <v>0</v>
      </c>
      <c r="AI774" s="13">
        <f>IF(検索!K$5=0,Y774,Z774)</f>
        <v>0</v>
      </c>
      <c r="AJ774" s="13">
        <f>IF(検索!K$7=0,AF774,AG774)</f>
        <v>0</v>
      </c>
      <c r="AK774" s="20">
        <f>IF(IF(検索!J$5="00000",AH774,IF(検索!K$4=0,AH774+AI774,AH774*AI774)*IF(AND(検索!K$6=1,検索!J$7&lt;&gt;"00000"),AJ774,1)+IF(AND(検索!K$6=0,検索!J$7&lt;&gt;"00000"),AJ774,0))&gt;0,MAX($AK$2:AK773)+1,0)</f>
        <v>0</v>
      </c>
    </row>
    <row r="775" spans="1:37" ht="12.6" customHeight="1" x14ac:dyDescent="0.15">
      <c r="A775" s="9">
        <v>7944</v>
      </c>
      <c r="B775" s="2" t="s">
        <v>1077</v>
      </c>
      <c r="C775" s="2" t="s">
        <v>2076</v>
      </c>
      <c r="D775" s="2" t="s">
        <v>670</v>
      </c>
      <c r="E775" s="10" t="s">
        <v>59</v>
      </c>
      <c r="F775" s="11" t="s">
        <v>2077</v>
      </c>
      <c r="G775" s="2">
        <v>774</v>
      </c>
      <c r="H775" s="153">
        <f t="shared" si="66"/>
        <v>1800000</v>
      </c>
      <c r="J775" s="158">
        <f>IFERROR(INDEX(単価!D$3:G$16,MATCH(D775,単価!B$3:B$16,0),1+((I775&gt;29)+(I775&gt;59)+(I775&gt;89))*INDEX(単価!A:A,MATCH(D775,単価!B:B,0))),0)</f>
        <v>100000</v>
      </c>
      <c r="K775" s="153" t="str">
        <f>IFERROR(INDEX(単価!C:C,MATCH(D775,単価!B:B,0))&amp;IF(INDEX(単価!A:A,MATCH(D775,単価!B:B,0))=1,"（"&amp;INDEX(単価!D$2:G$2,1,1+(I775&gt;29)+(I775&gt;59)+(I775&gt;89))&amp;"）",""),D775)</f>
        <v>生活介護</v>
      </c>
      <c r="L775" s="2">
        <f t="shared" ca="1" si="67"/>
        <v>7848</v>
      </c>
      <c r="M775" s="14">
        <f>IF(OR(ISERROR(FIND(DBCS(検索!C$3),DBCS(B775))),検索!C$3=""),0,1)</f>
        <v>0</v>
      </c>
      <c r="N775" s="15">
        <f>IF(OR(ISERROR(FIND(DBCS(検索!D$3),DBCS(C775))),検索!D$3=""),0,1)</f>
        <v>0</v>
      </c>
      <c r="O775" s="15">
        <f>IF(OR(ISERROR(FIND(検索!E$3,D775)),検索!E$3=""),0,1)</f>
        <v>0</v>
      </c>
      <c r="P775" s="13">
        <f>IF(OR(ISERROR(FIND(検索!F$3,E775)),検索!F$3=""),0,1)</f>
        <v>0</v>
      </c>
      <c r="Q775" s="13">
        <f>IF(OR(ISERROR(FIND(検索!G$3,F775)),検索!G$3=""),0,1)</f>
        <v>0</v>
      </c>
      <c r="R775" s="13">
        <f>IF(OR(検索!J$3="00000",M775&amp;N775&amp;O775&amp;P775&amp;Q775&lt;&gt;検索!J$3),0,1)</f>
        <v>0</v>
      </c>
      <c r="S775" s="13">
        <f t="shared" si="63"/>
        <v>0</v>
      </c>
      <c r="T775" s="14">
        <f>IF(OR(ISERROR(FIND(DBCS(検索!C$5),DBCS(B775))),検索!C$5=""),0,1)</f>
        <v>0</v>
      </c>
      <c r="U775" s="15">
        <f>IF(OR(ISERROR(FIND(DBCS(検索!D$5),DBCS(C775))),検索!D$5=""),0,1)</f>
        <v>0</v>
      </c>
      <c r="V775" s="15">
        <f>IF(OR(ISERROR(FIND(検索!E$5,D775)),検索!E$5=""),0,1)</f>
        <v>0</v>
      </c>
      <c r="W775" s="15">
        <f>IF(OR(ISERROR(FIND(検索!F$5,E775)),検索!F$5=""),0,1)</f>
        <v>0</v>
      </c>
      <c r="X775" s="15">
        <f>IF(OR(ISERROR(FIND(検索!G$5,F775)),検索!G$5=""),0,1)</f>
        <v>0</v>
      </c>
      <c r="Y775" s="13">
        <f>IF(OR(検索!J$5="00000",T775&amp;U775&amp;V775&amp;W775&amp;X775&lt;&gt;検索!J$5),0,1)</f>
        <v>0</v>
      </c>
      <c r="Z775" s="16">
        <f t="shared" si="64"/>
        <v>0</v>
      </c>
      <c r="AA775" s="13">
        <f>IF(OR(ISERROR(FIND(DBCS(検索!C$7),DBCS(B775))),検索!C$7=""),0,1)</f>
        <v>0</v>
      </c>
      <c r="AB775" s="13">
        <f>IF(OR(ISERROR(FIND(DBCS(検索!D$7),DBCS(C775))),検索!D$7=""),0,1)</f>
        <v>0</v>
      </c>
      <c r="AC775" s="13">
        <f>IF(OR(ISERROR(FIND(検索!E$7,D775)),検索!E$7=""),0,1)</f>
        <v>0</v>
      </c>
      <c r="AD775" s="13">
        <f>IF(OR(ISERROR(FIND(検索!F$7,E775)),検索!F$7=""),0,1)</f>
        <v>0</v>
      </c>
      <c r="AE775" s="13">
        <f>IF(OR(ISERROR(FIND(検索!G$7,F775)),検索!G$7=""),0,1)</f>
        <v>0</v>
      </c>
      <c r="AF775" s="15">
        <f>IF(OR(検索!J$7="00000",AA775&amp;AB775&amp;AC775&amp;AD775&amp;AE775&lt;&gt;検索!J$7),0,1)</f>
        <v>0</v>
      </c>
      <c r="AG775" s="16">
        <f t="shared" si="65"/>
        <v>0</v>
      </c>
      <c r="AH775" s="13">
        <f>IF(検索!K$3=0,R775,S775)</f>
        <v>0</v>
      </c>
      <c r="AI775" s="13">
        <f>IF(検索!K$5=0,Y775,Z775)</f>
        <v>0</v>
      </c>
      <c r="AJ775" s="13">
        <f>IF(検索!K$7=0,AF775,AG775)</f>
        <v>0</v>
      </c>
      <c r="AK775" s="20">
        <f>IF(IF(検索!J$5="00000",AH775,IF(検索!K$4=0,AH775+AI775,AH775*AI775)*IF(AND(検索!K$6=1,検索!J$7&lt;&gt;"00000"),AJ775,1)+IF(AND(検索!K$6=0,検索!J$7&lt;&gt;"00000"),AJ775,0))&gt;0,MAX($AK$2:AK774)+1,0)</f>
        <v>0</v>
      </c>
    </row>
    <row r="776" spans="1:37" ht="12.6" customHeight="1" x14ac:dyDescent="0.15">
      <c r="A776" s="9">
        <v>7953</v>
      </c>
      <c r="B776" s="2" t="s">
        <v>1077</v>
      </c>
      <c r="C776" s="2" t="s">
        <v>2078</v>
      </c>
      <c r="D776" s="2" t="s">
        <v>670</v>
      </c>
      <c r="E776" s="10" t="s">
        <v>153</v>
      </c>
      <c r="F776" s="11" t="s">
        <v>1667</v>
      </c>
      <c r="G776" s="2">
        <v>775</v>
      </c>
      <c r="H776" s="153">
        <f t="shared" si="66"/>
        <v>1800000</v>
      </c>
      <c r="J776" s="158">
        <f>IFERROR(INDEX(単価!D$3:G$16,MATCH(D776,単価!B$3:B$16,0),1+((I776&gt;29)+(I776&gt;59)+(I776&gt;89))*INDEX(単価!A:A,MATCH(D776,単価!B:B,0))),0)</f>
        <v>100000</v>
      </c>
      <c r="K776" s="153" t="str">
        <f>IFERROR(INDEX(単価!C:C,MATCH(D776,単価!B:B,0))&amp;IF(INDEX(単価!A:A,MATCH(D776,単価!B:B,0))=1,"（"&amp;INDEX(単価!D$2:G$2,1,1+(I776&gt;29)+(I776&gt;59)+(I776&gt;89))&amp;"）",""),D776)</f>
        <v>生活介護</v>
      </c>
      <c r="L776" s="2">
        <f t="shared" ca="1" si="67"/>
        <v>7850</v>
      </c>
      <c r="M776" s="14">
        <f>IF(OR(ISERROR(FIND(DBCS(検索!C$3),DBCS(B776))),検索!C$3=""),0,1)</f>
        <v>0</v>
      </c>
      <c r="N776" s="15">
        <f>IF(OR(ISERROR(FIND(DBCS(検索!D$3),DBCS(C776))),検索!D$3=""),0,1)</f>
        <v>0</v>
      </c>
      <c r="O776" s="15">
        <f>IF(OR(ISERROR(FIND(検索!E$3,D776)),検索!E$3=""),0,1)</f>
        <v>0</v>
      </c>
      <c r="P776" s="13">
        <f>IF(OR(ISERROR(FIND(検索!F$3,E776)),検索!F$3=""),0,1)</f>
        <v>0</v>
      </c>
      <c r="Q776" s="13">
        <f>IF(OR(ISERROR(FIND(検索!G$3,F776)),検索!G$3=""),0,1)</f>
        <v>0</v>
      </c>
      <c r="R776" s="13">
        <f>IF(OR(検索!J$3="00000",M776&amp;N776&amp;O776&amp;P776&amp;Q776&lt;&gt;検索!J$3),0,1)</f>
        <v>0</v>
      </c>
      <c r="S776" s="13">
        <f t="shared" si="63"/>
        <v>0</v>
      </c>
      <c r="T776" s="14">
        <f>IF(OR(ISERROR(FIND(DBCS(検索!C$5),DBCS(B776))),検索!C$5=""),0,1)</f>
        <v>0</v>
      </c>
      <c r="U776" s="15">
        <f>IF(OR(ISERROR(FIND(DBCS(検索!D$5),DBCS(C776))),検索!D$5=""),0,1)</f>
        <v>0</v>
      </c>
      <c r="V776" s="15">
        <f>IF(OR(ISERROR(FIND(検索!E$5,D776)),検索!E$5=""),0,1)</f>
        <v>0</v>
      </c>
      <c r="W776" s="15">
        <f>IF(OR(ISERROR(FIND(検索!F$5,E776)),検索!F$5=""),0,1)</f>
        <v>0</v>
      </c>
      <c r="X776" s="15">
        <f>IF(OR(ISERROR(FIND(検索!G$5,F776)),検索!G$5=""),0,1)</f>
        <v>0</v>
      </c>
      <c r="Y776" s="13">
        <f>IF(OR(検索!J$5="00000",T776&amp;U776&amp;V776&amp;W776&amp;X776&lt;&gt;検索!J$5),0,1)</f>
        <v>0</v>
      </c>
      <c r="Z776" s="16">
        <f t="shared" si="64"/>
        <v>0</v>
      </c>
      <c r="AA776" s="13">
        <f>IF(OR(ISERROR(FIND(DBCS(検索!C$7),DBCS(B776))),検索!C$7=""),0,1)</f>
        <v>0</v>
      </c>
      <c r="AB776" s="13">
        <f>IF(OR(ISERROR(FIND(DBCS(検索!D$7),DBCS(C776))),検索!D$7=""),0,1)</f>
        <v>0</v>
      </c>
      <c r="AC776" s="13">
        <f>IF(OR(ISERROR(FIND(検索!E$7,D776)),検索!E$7=""),0,1)</f>
        <v>0</v>
      </c>
      <c r="AD776" s="13">
        <f>IF(OR(ISERROR(FIND(検索!F$7,E776)),検索!F$7=""),0,1)</f>
        <v>0</v>
      </c>
      <c r="AE776" s="13">
        <f>IF(OR(ISERROR(FIND(検索!G$7,F776)),検索!G$7=""),0,1)</f>
        <v>0</v>
      </c>
      <c r="AF776" s="15">
        <f>IF(OR(検索!J$7="00000",AA776&amp;AB776&amp;AC776&amp;AD776&amp;AE776&lt;&gt;検索!J$7),0,1)</f>
        <v>0</v>
      </c>
      <c r="AG776" s="16">
        <f t="shared" si="65"/>
        <v>0</v>
      </c>
      <c r="AH776" s="13">
        <f>IF(検索!K$3=0,R776,S776)</f>
        <v>0</v>
      </c>
      <c r="AI776" s="13">
        <f>IF(検索!K$5=0,Y776,Z776)</f>
        <v>0</v>
      </c>
      <c r="AJ776" s="13">
        <f>IF(検索!K$7=0,AF776,AG776)</f>
        <v>0</v>
      </c>
      <c r="AK776" s="20">
        <f>IF(IF(検索!J$5="00000",AH776,IF(検索!K$4=0,AH776+AI776,AH776*AI776)*IF(AND(検索!K$6=1,検索!J$7&lt;&gt;"00000"),AJ776,1)+IF(AND(検索!K$6=0,検索!J$7&lt;&gt;"00000"),AJ776,0))&gt;0,MAX($AK$2:AK775)+1,0)</f>
        <v>0</v>
      </c>
    </row>
    <row r="777" spans="1:37" ht="12.6" customHeight="1" x14ac:dyDescent="0.15">
      <c r="A777" s="9">
        <v>7962</v>
      </c>
      <c r="B777" s="2" t="s">
        <v>1077</v>
      </c>
      <c r="C777" s="2" t="s">
        <v>2079</v>
      </c>
      <c r="D777" s="2" t="s">
        <v>670</v>
      </c>
      <c r="E777" s="10" t="s">
        <v>153</v>
      </c>
      <c r="F777" s="11" t="s">
        <v>2080</v>
      </c>
      <c r="G777" s="2">
        <v>776</v>
      </c>
      <c r="H777" s="153">
        <f t="shared" si="66"/>
        <v>1800000</v>
      </c>
      <c r="J777" s="158">
        <f>IFERROR(INDEX(単価!D$3:G$16,MATCH(D777,単価!B$3:B$16,0),1+((I777&gt;29)+(I777&gt;59)+(I777&gt;89))*INDEX(単価!A:A,MATCH(D777,単価!B:B,0))),0)</f>
        <v>100000</v>
      </c>
      <c r="K777" s="153" t="str">
        <f>IFERROR(INDEX(単価!C:C,MATCH(D777,単価!B:B,0))&amp;IF(INDEX(単価!A:A,MATCH(D777,単価!B:B,0))=1,"（"&amp;INDEX(単価!D$2:G$2,1,1+(I777&gt;29)+(I777&gt;59)+(I777&gt;89))&amp;"）",""),D777)</f>
        <v>生活介護</v>
      </c>
      <c r="L777" s="2">
        <f t="shared" ca="1" si="67"/>
        <v>7864</v>
      </c>
      <c r="M777" s="14">
        <f>IF(OR(ISERROR(FIND(DBCS(検索!C$3),DBCS(B777))),検索!C$3=""),0,1)</f>
        <v>0</v>
      </c>
      <c r="N777" s="15">
        <f>IF(OR(ISERROR(FIND(DBCS(検索!D$3),DBCS(C777))),検索!D$3=""),0,1)</f>
        <v>0</v>
      </c>
      <c r="O777" s="15">
        <f>IF(OR(ISERROR(FIND(検索!E$3,D777)),検索!E$3=""),0,1)</f>
        <v>0</v>
      </c>
      <c r="P777" s="13">
        <f>IF(OR(ISERROR(FIND(検索!F$3,E777)),検索!F$3=""),0,1)</f>
        <v>0</v>
      </c>
      <c r="Q777" s="13">
        <f>IF(OR(ISERROR(FIND(検索!G$3,F777)),検索!G$3=""),0,1)</f>
        <v>0</v>
      </c>
      <c r="R777" s="13">
        <f>IF(OR(検索!J$3="00000",M777&amp;N777&amp;O777&amp;P777&amp;Q777&lt;&gt;検索!J$3),0,1)</f>
        <v>0</v>
      </c>
      <c r="S777" s="13">
        <f t="shared" si="63"/>
        <v>0</v>
      </c>
      <c r="T777" s="14">
        <f>IF(OR(ISERROR(FIND(DBCS(検索!C$5),DBCS(B777))),検索!C$5=""),0,1)</f>
        <v>0</v>
      </c>
      <c r="U777" s="15">
        <f>IF(OR(ISERROR(FIND(DBCS(検索!D$5),DBCS(C777))),検索!D$5=""),0,1)</f>
        <v>0</v>
      </c>
      <c r="V777" s="15">
        <f>IF(OR(ISERROR(FIND(検索!E$5,D777)),検索!E$5=""),0,1)</f>
        <v>0</v>
      </c>
      <c r="W777" s="15">
        <f>IF(OR(ISERROR(FIND(検索!F$5,E777)),検索!F$5=""),0,1)</f>
        <v>0</v>
      </c>
      <c r="X777" s="15">
        <f>IF(OR(ISERROR(FIND(検索!G$5,F777)),検索!G$5=""),0,1)</f>
        <v>0</v>
      </c>
      <c r="Y777" s="13">
        <f>IF(OR(検索!J$5="00000",T777&amp;U777&amp;V777&amp;W777&amp;X777&lt;&gt;検索!J$5),0,1)</f>
        <v>0</v>
      </c>
      <c r="Z777" s="16">
        <f t="shared" si="64"/>
        <v>0</v>
      </c>
      <c r="AA777" s="13">
        <f>IF(OR(ISERROR(FIND(DBCS(検索!C$7),DBCS(B777))),検索!C$7=""),0,1)</f>
        <v>0</v>
      </c>
      <c r="AB777" s="13">
        <f>IF(OR(ISERROR(FIND(DBCS(検索!D$7),DBCS(C777))),検索!D$7=""),0,1)</f>
        <v>0</v>
      </c>
      <c r="AC777" s="13">
        <f>IF(OR(ISERROR(FIND(検索!E$7,D777)),検索!E$7=""),0,1)</f>
        <v>0</v>
      </c>
      <c r="AD777" s="13">
        <f>IF(OR(ISERROR(FIND(検索!F$7,E777)),検索!F$7=""),0,1)</f>
        <v>0</v>
      </c>
      <c r="AE777" s="13">
        <f>IF(OR(ISERROR(FIND(検索!G$7,F777)),検索!G$7=""),0,1)</f>
        <v>0</v>
      </c>
      <c r="AF777" s="15">
        <f>IF(OR(検索!J$7="00000",AA777&amp;AB777&amp;AC777&amp;AD777&amp;AE777&lt;&gt;検索!J$7),0,1)</f>
        <v>0</v>
      </c>
      <c r="AG777" s="16">
        <f t="shared" si="65"/>
        <v>0</v>
      </c>
      <c r="AH777" s="13">
        <f>IF(検索!K$3=0,R777,S777)</f>
        <v>0</v>
      </c>
      <c r="AI777" s="13">
        <f>IF(検索!K$5=0,Y777,Z777)</f>
        <v>0</v>
      </c>
      <c r="AJ777" s="13">
        <f>IF(検索!K$7=0,AF777,AG777)</f>
        <v>0</v>
      </c>
      <c r="AK777" s="20">
        <f>IF(IF(検索!J$5="00000",AH777,IF(検索!K$4=0,AH777+AI777,AH777*AI777)*IF(AND(検索!K$6=1,検索!J$7&lt;&gt;"00000"),AJ777,1)+IF(AND(検索!K$6=0,検索!J$7&lt;&gt;"00000"),AJ777,0))&gt;0,MAX($AK$2:AK776)+1,0)</f>
        <v>0</v>
      </c>
    </row>
    <row r="778" spans="1:37" ht="12.6" customHeight="1" x14ac:dyDescent="0.15">
      <c r="A778" s="9">
        <v>7973</v>
      </c>
      <c r="B778" s="2" t="s">
        <v>1414</v>
      </c>
      <c r="C778" s="2" t="s">
        <v>2081</v>
      </c>
      <c r="D778" s="2" t="s">
        <v>670</v>
      </c>
      <c r="E778" s="10" t="s">
        <v>150</v>
      </c>
      <c r="F778" s="11" t="s">
        <v>2082</v>
      </c>
      <c r="G778" s="2">
        <v>777</v>
      </c>
      <c r="H778" s="153">
        <f t="shared" si="66"/>
        <v>150000</v>
      </c>
      <c r="J778" s="158">
        <f>IFERROR(INDEX(単価!D$3:G$16,MATCH(D778,単価!B$3:B$16,0),1+((I778&gt;29)+(I778&gt;59)+(I778&gt;89))*INDEX(単価!A:A,MATCH(D778,単価!B:B,0))),0)</f>
        <v>100000</v>
      </c>
      <c r="K778" s="153" t="str">
        <f>IFERROR(INDEX(単価!C:C,MATCH(D778,単価!B:B,0))&amp;IF(INDEX(単価!A:A,MATCH(D778,単価!B:B,0))=1,"（"&amp;INDEX(単価!D$2:G$2,1,1+(I778&gt;29)+(I778&gt;59)+(I778&gt;89))&amp;"）",""),D778)</f>
        <v>生活介護</v>
      </c>
      <c r="L778" s="2">
        <f t="shared" ca="1" si="67"/>
        <v>7875</v>
      </c>
      <c r="M778" s="14">
        <f>IF(OR(ISERROR(FIND(DBCS(検索!C$3),DBCS(B778))),検索!C$3=""),0,1)</f>
        <v>0</v>
      </c>
      <c r="N778" s="15">
        <f>IF(OR(ISERROR(FIND(DBCS(検索!D$3),DBCS(C778))),検索!D$3=""),0,1)</f>
        <v>0</v>
      </c>
      <c r="O778" s="15">
        <f>IF(OR(ISERROR(FIND(検索!E$3,D778)),検索!E$3=""),0,1)</f>
        <v>0</v>
      </c>
      <c r="P778" s="13">
        <f>IF(OR(ISERROR(FIND(検索!F$3,E778)),検索!F$3=""),0,1)</f>
        <v>0</v>
      </c>
      <c r="Q778" s="13">
        <f>IF(OR(ISERROR(FIND(検索!G$3,F778)),検索!G$3=""),0,1)</f>
        <v>0</v>
      </c>
      <c r="R778" s="13">
        <f>IF(OR(検索!J$3="00000",M778&amp;N778&amp;O778&amp;P778&amp;Q778&lt;&gt;検索!J$3),0,1)</f>
        <v>0</v>
      </c>
      <c r="S778" s="13">
        <f t="shared" si="63"/>
        <v>0</v>
      </c>
      <c r="T778" s="14">
        <f>IF(OR(ISERROR(FIND(DBCS(検索!C$5),DBCS(B778))),検索!C$5=""),0,1)</f>
        <v>0</v>
      </c>
      <c r="U778" s="15">
        <f>IF(OR(ISERROR(FIND(DBCS(検索!D$5),DBCS(C778))),検索!D$5=""),0,1)</f>
        <v>0</v>
      </c>
      <c r="V778" s="15">
        <f>IF(OR(ISERROR(FIND(検索!E$5,D778)),検索!E$5=""),0,1)</f>
        <v>0</v>
      </c>
      <c r="W778" s="15">
        <f>IF(OR(ISERROR(FIND(検索!F$5,E778)),検索!F$5=""),0,1)</f>
        <v>0</v>
      </c>
      <c r="X778" s="15">
        <f>IF(OR(ISERROR(FIND(検索!G$5,F778)),検索!G$5=""),0,1)</f>
        <v>0</v>
      </c>
      <c r="Y778" s="13">
        <f>IF(OR(検索!J$5="00000",T778&amp;U778&amp;V778&amp;W778&amp;X778&lt;&gt;検索!J$5),0,1)</f>
        <v>0</v>
      </c>
      <c r="Z778" s="16">
        <f t="shared" si="64"/>
        <v>0</v>
      </c>
      <c r="AA778" s="13">
        <f>IF(OR(ISERROR(FIND(DBCS(検索!C$7),DBCS(B778))),検索!C$7=""),0,1)</f>
        <v>0</v>
      </c>
      <c r="AB778" s="13">
        <f>IF(OR(ISERROR(FIND(DBCS(検索!D$7),DBCS(C778))),検索!D$7=""),0,1)</f>
        <v>0</v>
      </c>
      <c r="AC778" s="13">
        <f>IF(OR(ISERROR(FIND(検索!E$7,D778)),検索!E$7=""),0,1)</f>
        <v>0</v>
      </c>
      <c r="AD778" s="13">
        <f>IF(OR(ISERROR(FIND(検索!F$7,E778)),検索!F$7=""),0,1)</f>
        <v>0</v>
      </c>
      <c r="AE778" s="13">
        <f>IF(OR(ISERROR(FIND(検索!G$7,F778)),検索!G$7=""),0,1)</f>
        <v>0</v>
      </c>
      <c r="AF778" s="15">
        <f>IF(OR(検索!J$7="00000",AA778&amp;AB778&amp;AC778&amp;AD778&amp;AE778&lt;&gt;検索!J$7),0,1)</f>
        <v>0</v>
      </c>
      <c r="AG778" s="16">
        <f t="shared" si="65"/>
        <v>0</v>
      </c>
      <c r="AH778" s="13">
        <f>IF(検索!K$3=0,R778,S778)</f>
        <v>0</v>
      </c>
      <c r="AI778" s="13">
        <f>IF(検索!K$5=0,Y778,Z778)</f>
        <v>0</v>
      </c>
      <c r="AJ778" s="13">
        <f>IF(検索!K$7=0,AF778,AG778)</f>
        <v>0</v>
      </c>
      <c r="AK778" s="20">
        <f>IF(IF(検索!J$5="00000",AH778,IF(検索!K$4=0,AH778+AI778,AH778*AI778)*IF(AND(検索!K$6=1,検索!J$7&lt;&gt;"00000"),AJ778,1)+IF(AND(検索!K$6=0,検索!J$7&lt;&gt;"00000"),AJ778,0))&gt;0,MAX($AK$2:AK777)+1,0)</f>
        <v>0</v>
      </c>
    </row>
    <row r="779" spans="1:37" ht="12.6" customHeight="1" x14ac:dyDescent="0.15">
      <c r="A779" s="9">
        <v>7981</v>
      </c>
      <c r="B779" s="2" t="s">
        <v>1279</v>
      </c>
      <c r="C779" s="2" t="s">
        <v>2083</v>
      </c>
      <c r="D779" s="2" t="s">
        <v>670</v>
      </c>
      <c r="E779" s="10" t="s">
        <v>95</v>
      </c>
      <c r="F779" s="11" t="s">
        <v>2084</v>
      </c>
      <c r="G779" s="2">
        <v>778</v>
      </c>
      <c r="H779" s="153">
        <f t="shared" si="66"/>
        <v>200000</v>
      </c>
      <c r="J779" s="158">
        <f>IFERROR(INDEX(単価!D$3:G$16,MATCH(D779,単価!B$3:B$16,0),1+((I779&gt;29)+(I779&gt;59)+(I779&gt;89))*INDEX(単価!A:A,MATCH(D779,単価!B:B,0))),0)</f>
        <v>100000</v>
      </c>
      <c r="K779" s="153" t="str">
        <f>IFERROR(INDEX(単価!C:C,MATCH(D779,単価!B:B,0))&amp;IF(INDEX(単価!A:A,MATCH(D779,単価!B:B,0))=1,"（"&amp;INDEX(単価!D$2:G$2,1,1+(I779&gt;29)+(I779&gt;59)+(I779&gt;89))&amp;"）",""),D779)</f>
        <v>生活介護</v>
      </c>
      <c r="L779" s="2">
        <f t="shared" ca="1" si="67"/>
        <v>7888</v>
      </c>
      <c r="M779" s="14">
        <f>IF(OR(ISERROR(FIND(DBCS(検索!C$3),DBCS(B779))),検索!C$3=""),0,1)</f>
        <v>0</v>
      </c>
      <c r="N779" s="15">
        <f>IF(OR(ISERROR(FIND(DBCS(検索!D$3),DBCS(C779))),検索!D$3=""),0,1)</f>
        <v>0</v>
      </c>
      <c r="O779" s="15">
        <f>IF(OR(ISERROR(FIND(検索!E$3,D779)),検索!E$3=""),0,1)</f>
        <v>0</v>
      </c>
      <c r="P779" s="13">
        <f>IF(OR(ISERROR(FIND(検索!F$3,E779)),検索!F$3=""),0,1)</f>
        <v>0</v>
      </c>
      <c r="Q779" s="13">
        <f>IF(OR(ISERROR(FIND(検索!G$3,F779)),検索!G$3=""),0,1)</f>
        <v>0</v>
      </c>
      <c r="R779" s="13">
        <f>IF(OR(検索!J$3="00000",M779&amp;N779&amp;O779&amp;P779&amp;Q779&lt;&gt;検索!J$3),0,1)</f>
        <v>0</v>
      </c>
      <c r="S779" s="13">
        <f t="shared" si="63"/>
        <v>0</v>
      </c>
      <c r="T779" s="14">
        <f>IF(OR(ISERROR(FIND(DBCS(検索!C$5),DBCS(B779))),検索!C$5=""),0,1)</f>
        <v>0</v>
      </c>
      <c r="U779" s="15">
        <f>IF(OR(ISERROR(FIND(DBCS(検索!D$5),DBCS(C779))),検索!D$5=""),0,1)</f>
        <v>0</v>
      </c>
      <c r="V779" s="15">
        <f>IF(OR(ISERROR(FIND(検索!E$5,D779)),検索!E$5=""),0,1)</f>
        <v>0</v>
      </c>
      <c r="W779" s="15">
        <f>IF(OR(ISERROR(FIND(検索!F$5,E779)),検索!F$5=""),0,1)</f>
        <v>0</v>
      </c>
      <c r="X779" s="15">
        <f>IF(OR(ISERROR(FIND(検索!G$5,F779)),検索!G$5=""),0,1)</f>
        <v>0</v>
      </c>
      <c r="Y779" s="13">
        <f>IF(OR(検索!J$5="00000",T779&amp;U779&amp;V779&amp;W779&amp;X779&lt;&gt;検索!J$5),0,1)</f>
        <v>0</v>
      </c>
      <c r="Z779" s="16">
        <f t="shared" si="64"/>
        <v>0</v>
      </c>
      <c r="AA779" s="13">
        <f>IF(OR(ISERROR(FIND(DBCS(検索!C$7),DBCS(B779))),検索!C$7=""),0,1)</f>
        <v>0</v>
      </c>
      <c r="AB779" s="13">
        <f>IF(OR(ISERROR(FIND(DBCS(検索!D$7),DBCS(C779))),検索!D$7=""),0,1)</f>
        <v>0</v>
      </c>
      <c r="AC779" s="13">
        <f>IF(OR(ISERROR(FIND(検索!E$7,D779)),検索!E$7=""),0,1)</f>
        <v>0</v>
      </c>
      <c r="AD779" s="13">
        <f>IF(OR(ISERROR(FIND(検索!F$7,E779)),検索!F$7=""),0,1)</f>
        <v>0</v>
      </c>
      <c r="AE779" s="13">
        <f>IF(OR(ISERROR(FIND(検索!G$7,F779)),検索!G$7=""),0,1)</f>
        <v>0</v>
      </c>
      <c r="AF779" s="15">
        <f>IF(OR(検索!J$7="00000",AA779&amp;AB779&amp;AC779&amp;AD779&amp;AE779&lt;&gt;検索!J$7),0,1)</f>
        <v>0</v>
      </c>
      <c r="AG779" s="16">
        <f t="shared" si="65"/>
        <v>0</v>
      </c>
      <c r="AH779" s="13">
        <f>IF(検索!K$3=0,R779,S779)</f>
        <v>0</v>
      </c>
      <c r="AI779" s="13">
        <f>IF(検索!K$5=0,Y779,Z779)</f>
        <v>0</v>
      </c>
      <c r="AJ779" s="13">
        <f>IF(検索!K$7=0,AF779,AG779)</f>
        <v>0</v>
      </c>
      <c r="AK779" s="20">
        <f>IF(IF(検索!J$5="00000",AH779,IF(検索!K$4=0,AH779+AI779,AH779*AI779)*IF(AND(検索!K$6=1,検索!J$7&lt;&gt;"00000"),AJ779,1)+IF(AND(検索!K$6=0,検索!J$7&lt;&gt;"00000"),AJ779,0))&gt;0,MAX($AK$2:AK778)+1,0)</f>
        <v>0</v>
      </c>
    </row>
    <row r="780" spans="1:37" ht="12.6" customHeight="1" x14ac:dyDescent="0.15">
      <c r="A780" s="9">
        <v>7991</v>
      </c>
      <c r="B780" s="2" t="s">
        <v>1399</v>
      </c>
      <c r="C780" s="2" t="s">
        <v>2085</v>
      </c>
      <c r="D780" s="2" t="s">
        <v>670</v>
      </c>
      <c r="E780" s="10" t="s">
        <v>543</v>
      </c>
      <c r="F780" s="11" t="s">
        <v>2086</v>
      </c>
      <c r="G780" s="2">
        <v>779</v>
      </c>
      <c r="H780" s="153">
        <f t="shared" si="66"/>
        <v>1350000</v>
      </c>
      <c r="J780" s="158">
        <f>IFERROR(INDEX(単価!D$3:G$16,MATCH(D780,単価!B$3:B$16,0),1+((I780&gt;29)+(I780&gt;59)+(I780&gt;89))*INDEX(単価!A:A,MATCH(D780,単価!B:B,0))),0)</f>
        <v>100000</v>
      </c>
      <c r="K780" s="153" t="str">
        <f>IFERROR(INDEX(単価!C:C,MATCH(D780,単価!B:B,0))&amp;IF(INDEX(単価!A:A,MATCH(D780,単価!B:B,0))=1,"（"&amp;INDEX(単価!D$2:G$2,1,1+(I780&gt;29)+(I780&gt;59)+(I780&gt;89))&amp;"）",""),D780)</f>
        <v>生活介護</v>
      </c>
      <c r="L780" s="2">
        <f t="shared" ca="1" si="67"/>
        <v>7892</v>
      </c>
      <c r="M780" s="14">
        <f>IF(OR(ISERROR(FIND(DBCS(検索!C$3),DBCS(B780))),検索!C$3=""),0,1)</f>
        <v>0</v>
      </c>
      <c r="N780" s="15">
        <f>IF(OR(ISERROR(FIND(DBCS(検索!D$3),DBCS(C780))),検索!D$3=""),0,1)</f>
        <v>0</v>
      </c>
      <c r="O780" s="15">
        <f>IF(OR(ISERROR(FIND(検索!E$3,D780)),検索!E$3=""),0,1)</f>
        <v>0</v>
      </c>
      <c r="P780" s="13">
        <f>IF(OR(ISERROR(FIND(検索!F$3,E780)),検索!F$3=""),0,1)</f>
        <v>0</v>
      </c>
      <c r="Q780" s="13">
        <f>IF(OR(ISERROR(FIND(検索!G$3,F780)),検索!G$3=""),0,1)</f>
        <v>0</v>
      </c>
      <c r="R780" s="13">
        <f>IF(OR(検索!J$3="00000",M780&amp;N780&amp;O780&amp;P780&amp;Q780&lt;&gt;検索!J$3),0,1)</f>
        <v>0</v>
      </c>
      <c r="S780" s="13">
        <f t="shared" si="63"/>
        <v>0</v>
      </c>
      <c r="T780" s="14">
        <f>IF(OR(ISERROR(FIND(DBCS(検索!C$5),DBCS(B780))),検索!C$5=""),0,1)</f>
        <v>0</v>
      </c>
      <c r="U780" s="15">
        <f>IF(OR(ISERROR(FIND(DBCS(検索!D$5),DBCS(C780))),検索!D$5=""),0,1)</f>
        <v>0</v>
      </c>
      <c r="V780" s="15">
        <f>IF(OR(ISERROR(FIND(検索!E$5,D780)),検索!E$5=""),0,1)</f>
        <v>0</v>
      </c>
      <c r="W780" s="15">
        <f>IF(OR(ISERROR(FIND(検索!F$5,E780)),検索!F$5=""),0,1)</f>
        <v>0</v>
      </c>
      <c r="X780" s="15">
        <f>IF(OR(ISERROR(FIND(検索!G$5,F780)),検索!G$5=""),0,1)</f>
        <v>0</v>
      </c>
      <c r="Y780" s="13">
        <f>IF(OR(検索!J$5="00000",T780&amp;U780&amp;V780&amp;W780&amp;X780&lt;&gt;検索!J$5),0,1)</f>
        <v>0</v>
      </c>
      <c r="Z780" s="16">
        <f t="shared" si="64"/>
        <v>0</v>
      </c>
      <c r="AA780" s="13">
        <f>IF(OR(ISERROR(FIND(DBCS(検索!C$7),DBCS(B780))),検索!C$7=""),0,1)</f>
        <v>0</v>
      </c>
      <c r="AB780" s="13">
        <f>IF(OR(ISERROR(FIND(DBCS(検索!D$7),DBCS(C780))),検索!D$7=""),0,1)</f>
        <v>0</v>
      </c>
      <c r="AC780" s="13">
        <f>IF(OR(ISERROR(FIND(検索!E$7,D780)),検索!E$7=""),0,1)</f>
        <v>0</v>
      </c>
      <c r="AD780" s="13">
        <f>IF(OR(ISERROR(FIND(検索!F$7,E780)),検索!F$7=""),0,1)</f>
        <v>0</v>
      </c>
      <c r="AE780" s="13">
        <f>IF(OR(ISERROR(FIND(検索!G$7,F780)),検索!G$7=""),0,1)</f>
        <v>0</v>
      </c>
      <c r="AF780" s="15">
        <f>IF(OR(検索!J$7="00000",AA780&amp;AB780&amp;AC780&amp;AD780&amp;AE780&lt;&gt;検索!J$7),0,1)</f>
        <v>0</v>
      </c>
      <c r="AG780" s="16">
        <f t="shared" si="65"/>
        <v>0</v>
      </c>
      <c r="AH780" s="13">
        <f>IF(検索!K$3=0,R780,S780)</f>
        <v>0</v>
      </c>
      <c r="AI780" s="13">
        <f>IF(検索!K$5=0,Y780,Z780)</f>
        <v>0</v>
      </c>
      <c r="AJ780" s="13">
        <f>IF(検索!K$7=0,AF780,AG780)</f>
        <v>0</v>
      </c>
      <c r="AK780" s="20">
        <f>IF(IF(検索!J$5="00000",AH780,IF(検索!K$4=0,AH780+AI780,AH780*AI780)*IF(AND(検索!K$6=1,検索!J$7&lt;&gt;"00000"),AJ780,1)+IF(AND(検索!K$6=0,検索!J$7&lt;&gt;"00000"),AJ780,0))&gt;0,MAX($AK$2:AK779)+1,0)</f>
        <v>0</v>
      </c>
    </row>
    <row r="781" spans="1:37" ht="12.6" customHeight="1" x14ac:dyDescent="0.15">
      <c r="A781" s="9">
        <v>8006</v>
      </c>
      <c r="B781" s="2" t="s">
        <v>2087</v>
      </c>
      <c r="C781" s="2" t="s">
        <v>2088</v>
      </c>
      <c r="D781" s="2" t="s">
        <v>670</v>
      </c>
      <c r="E781" s="10" t="s">
        <v>52</v>
      </c>
      <c r="F781" s="11" t="s">
        <v>2089</v>
      </c>
      <c r="G781" s="2">
        <v>780</v>
      </c>
      <c r="H781" s="153">
        <f t="shared" si="66"/>
        <v>150000</v>
      </c>
      <c r="J781" s="158">
        <f>IFERROR(INDEX(単価!D$3:G$16,MATCH(D781,単価!B$3:B$16,0),1+((I781&gt;29)+(I781&gt;59)+(I781&gt;89))*INDEX(単価!A:A,MATCH(D781,単価!B:B,0))),0)</f>
        <v>100000</v>
      </c>
      <c r="K781" s="153" t="str">
        <f>IFERROR(INDEX(単価!C:C,MATCH(D781,単価!B:B,0))&amp;IF(INDEX(単価!A:A,MATCH(D781,単価!B:B,0))=1,"（"&amp;INDEX(単価!D$2:G$2,1,1+(I781&gt;29)+(I781&gt;59)+(I781&gt;89))&amp;"）",""),D781)</f>
        <v>生活介護</v>
      </c>
      <c r="L781" s="2">
        <f t="shared" ca="1" si="67"/>
        <v>7901</v>
      </c>
      <c r="M781" s="14">
        <f>IF(OR(ISERROR(FIND(DBCS(検索!C$3),DBCS(B781))),検索!C$3=""),0,1)</f>
        <v>0</v>
      </c>
      <c r="N781" s="15">
        <f>IF(OR(ISERROR(FIND(DBCS(検索!D$3),DBCS(C781))),検索!D$3=""),0,1)</f>
        <v>0</v>
      </c>
      <c r="O781" s="15">
        <f>IF(OR(ISERROR(FIND(検索!E$3,D781)),検索!E$3=""),0,1)</f>
        <v>0</v>
      </c>
      <c r="P781" s="13">
        <f>IF(OR(ISERROR(FIND(検索!F$3,E781)),検索!F$3=""),0,1)</f>
        <v>0</v>
      </c>
      <c r="Q781" s="13">
        <f>IF(OR(ISERROR(FIND(検索!G$3,F781)),検索!G$3=""),0,1)</f>
        <v>0</v>
      </c>
      <c r="R781" s="13">
        <f>IF(OR(検索!J$3="00000",M781&amp;N781&amp;O781&amp;P781&amp;Q781&lt;&gt;検索!J$3),0,1)</f>
        <v>0</v>
      </c>
      <c r="S781" s="13">
        <f t="shared" si="63"/>
        <v>0</v>
      </c>
      <c r="T781" s="14">
        <f>IF(OR(ISERROR(FIND(DBCS(検索!C$5),DBCS(B781))),検索!C$5=""),0,1)</f>
        <v>0</v>
      </c>
      <c r="U781" s="15">
        <f>IF(OR(ISERROR(FIND(DBCS(検索!D$5),DBCS(C781))),検索!D$5=""),0,1)</f>
        <v>0</v>
      </c>
      <c r="V781" s="15">
        <f>IF(OR(ISERROR(FIND(検索!E$5,D781)),検索!E$5=""),0,1)</f>
        <v>0</v>
      </c>
      <c r="W781" s="15">
        <f>IF(OR(ISERROR(FIND(検索!F$5,E781)),検索!F$5=""),0,1)</f>
        <v>0</v>
      </c>
      <c r="X781" s="15">
        <f>IF(OR(ISERROR(FIND(検索!G$5,F781)),検索!G$5=""),0,1)</f>
        <v>0</v>
      </c>
      <c r="Y781" s="13">
        <f>IF(OR(検索!J$5="00000",T781&amp;U781&amp;V781&amp;W781&amp;X781&lt;&gt;検索!J$5),0,1)</f>
        <v>0</v>
      </c>
      <c r="Z781" s="16">
        <f t="shared" si="64"/>
        <v>0</v>
      </c>
      <c r="AA781" s="13">
        <f>IF(OR(ISERROR(FIND(DBCS(検索!C$7),DBCS(B781))),検索!C$7=""),0,1)</f>
        <v>0</v>
      </c>
      <c r="AB781" s="13">
        <f>IF(OR(ISERROR(FIND(DBCS(検索!D$7),DBCS(C781))),検索!D$7=""),0,1)</f>
        <v>0</v>
      </c>
      <c r="AC781" s="13">
        <f>IF(OR(ISERROR(FIND(検索!E$7,D781)),検索!E$7=""),0,1)</f>
        <v>0</v>
      </c>
      <c r="AD781" s="13">
        <f>IF(OR(ISERROR(FIND(検索!F$7,E781)),検索!F$7=""),0,1)</f>
        <v>0</v>
      </c>
      <c r="AE781" s="13">
        <f>IF(OR(ISERROR(FIND(検索!G$7,F781)),検索!G$7=""),0,1)</f>
        <v>0</v>
      </c>
      <c r="AF781" s="15">
        <f>IF(OR(検索!J$7="00000",AA781&amp;AB781&amp;AC781&amp;AD781&amp;AE781&lt;&gt;検索!J$7),0,1)</f>
        <v>0</v>
      </c>
      <c r="AG781" s="16">
        <f t="shared" si="65"/>
        <v>0</v>
      </c>
      <c r="AH781" s="13">
        <f>IF(検索!K$3=0,R781,S781)</f>
        <v>0</v>
      </c>
      <c r="AI781" s="13">
        <f>IF(検索!K$5=0,Y781,Z781)</f>
        <v>0</v>
      </c>
      <c r="AJ781" s="13">
        <f>IF(検索!K$7=0,AF781,AG781)</f>
        <v>0</v>
      </c>
      <c r="AK781" s="20">
        <f>IF(IF(検索!J$5="00000",AH781,IF(検索!K$4=0,AH781+AI781,AH781*AI781)*IF(AND(検索!K$6=1,検索!J$7&lt;&gt;"00000"),AJ781,1)+IF(AND(検索!K$6=0,検索!J$7&lt;&gt;"00000"),AJ781,0))&gt;0,MAX($AK$2:AK780)+1,0)</f>
        <v>0</v>
      </c>
    </row>
    <row r="782" spans="1:37" ht="12.6" customHeight="1" x14ac:dyDescent="0.15">
      <c r="A782" s="9">
        <v>8017</v>
      </c>
      <c r="B782" s="2" t="s">
        <v>1937</v>
      </c>
      <c r="C782" s="2" t="s">
        <v>2090</v>
      </c>
      <c r="D782" s="2" t="s">
        <v>670</v>
      </c>
      <c r="E782" s="10" t="s">
        <v>58</v>
      </c>
      <c r="F782" s="11" t="s">
        <v>2091</v>
      </c>
      <c r="G782" s="2">
        <v>781</v>
      </c>
      <c r="H782" s="153">
        <f t="shared" si="66"/>
        <v>300000</v>
      </c>
      <c r="J782" s="158">
        <f>IFERROR(INDEX(単価!D$3:G$16,MATCH(D782,単価!B$3:B$16,0),1+((I782&gt;29)+(I782&gt;59)+(I782&gt;89))*INDEX(単価!A:A,MATCH(D782,単価!B:B,0))),0)</f>
        <v>100000</v>
      </c>
      <c r="K782" s="153" t="str">
        <f>IFERROR(INDEX(単価!C:C,MATCH(D782,単価!B:B,0))&amp;IF(INDEX(単価!A:A,MATCH(D782,単価!B:B,0))=1,"（"&amp;INDEX(単価!D$2:G$2,1,1+(I782&gt;29)+(I782&gt;59)+(I782&gt;89))&amp;"）",""),D782)</f>
        <v>生活介護</v>
      </c>
      <c r="L782" s="2">
        <f t="shared" ca="1" si="67"/>
        <v>7912</v>
      </c>
      <c r="M782" s="14">
        <f>IF(OR(ISERROR(FIND(DBCS(検索!C$3),DBCS(B782))),検索!C$3=""),0,1)</f>
        <v>0</v>
      </c>
      <c r="N782" s="15">
        <f>IF(OR(ISERROR(FIND(DBCS(検索!D$3),DBCS(C782))),検索!D$3=""),0,1)</f>
        <v>0</v>
      </c>
      <c r="O782" s="15">
        <f>IF(OR(ISERROR(FIND(検索!E$3,D782)),検索!E$3=""),0,1)</f>
        <v>0</v>
      </c>
      <c r="P782" s="13">
        <f>IF(OR(ISERROR(FIND(検索!F$3,E782)),検索!F$3=""),0,1)</f>
        <v>0</v>
      </c>
      <c r="Q782" s="13">
        <f>IF(OR(ISERROR(FIND(検索!G$3,F782)),検索!G$3=""),0,1)</f>
        <v>0</v>
      </c>
      <c r="R782" s="13">
        <f>IF(OR(検索!J$3="00000",M782&amp;N782&amp;O782&amp;P782&amp;Q782&lt;&gt;検索!J$3),0,1)</f>
        <v>0</v>
      </c>
      <c r="S782" s="13">
        <f t="shared" si="63"/>
        <v>0</v>
      </c>
      <c r="T782" s="14">
        <f>IF(OR(ISERROR(FIND(DBCS(検索!C$5),DBCS(B782))),検索!C$5=""),0,1)</f>
        <v>0</v>
      </c>
      <c r="U782" s="15">
        <f>IF(OR(ISERROR(FIND(DBCS(検索!D$5),DBCS(C782))),検索!D$5=""),0,1)</f>
        <v>0</v>
      </c>
      <c r="V782" s="15">
        <f>IF(OR(ISERROR(FIND(検索!E$5,D782)),検索!E$5=""),0,1)</f>
        <v>0</v>
      </c>
      <c r="W782" s="15">
        <f>IF(OR(ISERROR(FIND(検索!F$5,E782)),検索!F$5=""),0,1)</f>
        <v>0</v>
      </c>
      <c r="X782" s="15">
        <f>IF(OR(ISERROR(FIND(検索!G$5,F782)),検索!G$5=""),0,1)</f>
        <v>0</v>
      </c>
      <c r="Y782" s="13">
        <f>IF(OR(検索!J$5="00000",T782&amp;U782&amp;V782&amp;W782&amp;X782&lt;&gt;検索!J$5),0,1)</f>
        <v>0</v>
      </c>
      <c r="Z782" s="16">
        <f t="shared" si="64"/>
        <v>0</v>
      </c>
      <c r="AA782" s="13">
        <f>IF(OR(ISERROR(FIND(DBCS(検索!C$7),DBCS(B782))),検索!C$7=""),0,1)</f>
        <v>0</v>
      </c>
      <c r="AB782" s="13">
        <f>IF(OR(ISERROR(FIND(DBCS(検索!D$7),DBCS(C782))),検索!D$7=""),0,1)</f>
        <v>0</v>
      </c>
      <c r="AC782" s="13">
        <f>IF(OR(ISERROR(FIND(検索!E$7,D782)),検索!E$7=""),0,1)</f>
        <v>0</v>
      </c>
      <c r="AD782" s="13">
        <f>IF(OR(ISERROR(FIND(検索!F$7,E782)),検索!F$7=""),0,1)</f>
        <v>0</v>
      </c>
      <c r="AE782" s="13">
        <f>IF(OR(ISERROR(FIND(検索!G$7,F782)),検索!G$7=""),0,1)</f>
        <v>0</v>
      </c>
      <c r="AF782" s="15">
        <f>IF(OR(検索!J$7="00000",AA782&amp;AB782&amp;AC782&amp;AD782&amp;AE782&lt;&gt;検索!J$7),0,1)</f>
        <v>0</v>
      </c>
      <c r="AG782" s="16">
        <f t="shared" si="65"/>
        <v>0</v>
      </c>
      <c r="AH782" s="13">
        <f>IF(検索!K$3=0,R782,S782)</f>
        <v>0</v>
      </c>
      <c r="AI782" s="13">
        <f>IF(検索!K$5=0,Y782,Z782)</f>
        <v>0</v>
      </c>
      <c r="AJ782" s="13">
        <f>IF(検索!K$7=0,AF782,AG782)</f>
        <v>0</v>
      </c>
      <c r="AK782" s="20">
        <f>IF(IF(検索!J$5="00000",AH782,IF(検索!K$4=0,AH782+AI782,AH782*AI782)*IF(AND(検索!K$6=1,検索!J$7&lt;&gt;"00000"),AJ782,1)+IF(AND(検索!K$6=0,検索!J$7&lt;&gt;"00000"),AJ782,0))&gt;0,MAX($AK$2:AK781)+1,0)</f>
        <v>0</v>
      </c>
    </row>
    <row r="783" spans="1:37" ht="12.6" customHeight="1" x14ac:dyDescent="0.15">
      <c r="A783" s="9">
        <v>8024</v>
      </c>
      <c r="B783" s="2" t="s">
        <v>1071</v>
      </c>
      <c r="C783" s="2" t="s">
        <v>119</v>
      </c>
      <c r="D783" s="2" t="s">
        <v>670</v>
      </c>
      <c r="E783" s="10" t="s">
        <v>108</v>
      </c>
      <c r="F783" s="11" t="s">
        <v>2092</v>
      </c>
      <c r="G783" s="2">
        <v>782</v>
      </c>
      <c r="H783" s="153">
        <f t="shared" si="66"/>
        <v>150000</v>
      </c>
      <c r="J783" s="158">
        <f>IFERROR(INDEX(単価!D$3:G$16,MATCH(D783,単価!B$3:B$16,0),1+((I783&gt;29)+(I783&gt;59)+(I783&gt;89))*INDEX(単価!A:A,MATCH(D783,単価!B:B,0))),0)</f>
        <v>100000</v>
      </c>
      <c r="K783" s="153" t="str">
        <f>IFERROR(INDEX(単価!C:C,MATCH(D783,単価!B:B,0))&amp;IF(INDEX(単価!A:A,MATCH(D783,単価!B:B,0))=1,"（"&amp;INDEX(単価!D$2:G$2,1,1+(I783&gt;29)+(I783&gt;59)+(I783&gt;89))&amp;"）",""),D783)</f>
        <v>生活介護</v>
      </c>
      <c r="L783" s="2">
        <f t="shared" ca="1" si="67"/>
        <v>7929</v>
      </c>
      <c r="M783" s="14">
        <f>IF(OR(ISERROR(FIND(DBCS(検索!C$3),DBCS(B783))),検索!C$3=""),0,1)</f>
        <v>0</v>
      </c>
      <c r="N783" s="15">
        <f>IF(OR(ISERROR(FIND(DBCS(検索!D$3),DBCS(C783))),検索!D$3=""),0,1)</f>
        <v>0</v>
      </c>
      <c r="O783" s="15">
        <f>IF(OR(ISERROR(FIND(検索!E$3,D783)),検索!E$3=""),0,1)</f>
        <v>0</v>
      </c>
      <c r="P783" s="13">
        <f>IF(OR(ISERROR(FIND(検索!F$3,E783)),検索!F$3=""),0,1)</f>
        <v>0</v>
      </c>
      <c r="Q783" s="13">
        <f>IF(OR(ISERROR(FIND(検索!G$3,F783)),検索!G$3=""),0,1)</f>
        <v>0</v>
      </c>
      <c r="R783" s="13">
        <f>IF(OR(検索!J$3="00000",M783&amp;N783&amp;O783&amp;P783&amp;Q783&lt;&gt;検索!J$3),0,1)</f>
        <v>0</v>
      </c>
      <c r="S783" s="13">
        <f t="shared" si="63"/>
        <v>0</v>
      </c>
      <c r="T783" s="14">
        <f>IF(OR(ISERROR(FIND(DBCS(検索!C$5),DBCS(B783))),検索!C$5=""),0,1)</f>
        <v>0</v>
      </c>
      <c r="U783" s="15">
        <f>IF(OR(ISERROR(FIND(DBCS(検索!D$5),DBCS(C783))),検索!D$5=""),0,1)</f>
        <v>0</v>
      </c>
      <c r="V783" s="15">
        <f>IF(OR(ISERROR(FIND(検索!E$5,D783)),検索!E$5=""),0,1)</f>
        <v>0</v>
      </c>
      <c r="W783" s="15">
        <f>IF(OR(ISERROR(FIND(検索!F$5,E783)),検索!F$5=""),0,1)</f>
        <v>0</v>
      </c>
      <c r="X783" s="15">
        <f>IF(OR(ISERROR(FIND(検索!G$5,F783)),検索!G$5=""),0,1)</f>
        <v>0</v>
      </c>
      <c r="Y783" s="13">
        <f>IF(OR(検索!J$5="00000",T783&amp;U783&amp;V783&amp;W783&amp;X783&lt;&gt;検索!J$5),0,1)</f>
        <v>0</v>
      </c>
      <c r="Z783" s="16">
        <f t="shared" si="64"/>
        <v>0</v>
      </c>
      <c r="AA783" s="13">
        <f>IF(OR(ISERROR(FIND(DBCS(検索!C$7),DBCS(B783))),検索!C$7=""),0,1)</f>
        <v>0</v>
      </c>
      <c r="AB783" s="13">
        <f>IF(OR(ISERROR(FIND(DBCS(検索!D$7),DBCS(C783))),検索!D$7=""),0,1)</f>
        <v>0</v>
      </c>
      <c r="AC783" s="13">
        <f>IF(OR(ISERROR(FIND(検索!E$7,D783)),検索!E$7=""),0,1)</f>
        <v>0</v>
      </c>
      <c r="AD783" s="13">
        <f>IF(OR(ISERROR(FIND(検索!F$7,E783)),検索!F$7=""),0,1)</f>
        <v>0</v>
      </c>
      <c r="AE783" s="13">
        <f>IF(OR(ISERROR(FIND(検索!G$7,F783)),検索!G$7=""),0,1)</f>
        <v>0</v>
      </c>
      <c r="AF783" s="15">
        <f>IF(OR(検索!J$7="00000",AA783&amp;AB783&amp;AC783&amp;AD783&amp;AE783&lt;&gt;検索!J$7),0,1)</f>
        <v>0</v>
      </c>
      <c r="AG783" s="16">
        <f t="shared" si="65"/>
        <v>0</v>
      </c>
      <c r="AH783" s="13">
        <f>IF(検索!K$3=0,R783,S783)</f>
        <v>0</v>
      </c>
      <c r="AI783" s="13">
        <f>IF(検索!K$5=0,Y783,Z783)</f>
        <v>0</v>
      </c>
      <c r="AJ783" s="13">
        <f>IF(検索!K$7=0,AF783,AG783)</f>
        <v>0</v>
      </c>
      <c r="AK783" s="20">
        <f>IF(IF(検索!J$5="00000",AH783,IF(検索!K$4=0,AH783+AI783,AH783*AI783)*IF(AND(検索!K$6=1,検索!J$7&lt;&gt;"00000"),AJ783,1)+IF(AND(検索!K$6=0,検索!J$7&lt;&gt;"00000"),AJ783,0))&gt;0,MAX($AK$2:AK782)+1,0)</f>
        <v>0</v>
      </c>
    </row>
    <row r="784" spans="1:37" ht="12.6" customHeight="1" x14ac:dyDescent="0.15">
      <c r="A784" s="9">
        <v>8032</v>
      </c>
      <c r="B784" s="2" t="s">
        <v>772</v>
      </c>
      <c r="C784" s="2" t="s">
        <v>164</v>
      </c>
      <c r="D784" s="2" t="s">
        <v>670</v>
      </c>
      <c r="E784" s="10" t="s">
        <v>64</v>
      </c>
      <c r="F784" s="11" t="s">
        <v>2093</v>
      </c>
      <c r="G784" s="2">
        <v>783</v>
      </c>
      <c r="H784" s="153">
        <f t="shared" si="66"/>
        <v>200000</v>
      </c>
      <c r="J784" s="158">
        <f>IFERROR(INDEX(単価!D$3:G$16,MATCH(D784,単価!B$3:B$16,0),1+((I784&gt;29)+(I784&gt;59)+(I784&gt;89))*INDEX(単価!A:A,MATCH(D784,単価!B:B,0))),0)</f>
        <v>100000</v>
      </c>
      <c r="K784" s="153" t="str">
        <f>IFERROR(INDEX(単価!C:C,MATCH(D784,単価!B:B,0))&amp;IF(INDEX(単価!A:A,MATCH(D784,単価!B:B,0))=1,"（"&amp;INDEX(単価!D$2:G$2,1,1+(I784&gt;29)+(I784&gt;59)+(I784&gt;89))&amp;"）",""),D784)</f>
        <v>生活介護</v>
      </c>
      <c r="L784" s="2">
        <f t="shared" ca="1" si="67"/>
        <v>7931</v>
      </c>
      <c r="M784" s="14">
        <f>IF(OR(ISERROR(FIND(DBCS(検索!C$3),DBCS(B784))),検索!C$3=""),0,1)</f>
        <v>0</v>
      </c>
      <c r="N784" s="15">
        <f>IF(OR(ISERROR(FIND(DBCS(検索!D$3),DBCS(C784))),検索!D$3=""),0,1)</f>
        <v>0</v>
      </c>
      <c r="O784" s="15">
        <f>IF(OR(ISERROR(FIND(検索!E$3,D784)),検索!E$3=""),0,1)</f>
        <v>0</v>
      </c>
      <c r="P784" s="13">
        <f>IF(OR(ISERROR(FIND(検索!F$3,E784)),検索!F$3=""),0,1)</f>
        <v>0</v>
      </c>
      <c r="Q784" s="13">
        <f>IF(OR(ISERROR(FIND(検索!G$3,F784)),検索!G$3=""),0,1)</f>
        <v>0</v>
      </c>
      <c r="R784" s="13">
        <f>IF(OR(検索!J$3="00000",M784&amp;N784&amp;O784&amp;P784&amp;Q784&lt;&gt;検索!J$3),0,1)</f>
        <v>0</v>
      </c>
      <c r="S784" s="13">
        <f t="shared" si="63"/>
        <v>0</v>
      </c>
      <c r="T784" s="14">
        <f>IF(OR(ISERROR(FIND(DBCS(検索!C$5),DBCS(B784))),検索!C$5=""),0,1)</f>
        <v>0</v>
      </c>
      <c r="U784" s="15">
        <f>IF(OR(ISERROR(FIND(DBCS(検索!D$5),DBCS(C784))),検索!D$5=""),0,1)</f>
        <v>0</v>
      </c>
      <c r="V784" s="15">
        <f>IF(OR(ISERROR(FIND(検索!E$5,D784)),検索!E$5=""),0,1)</f>
        <v>0</v>
      </c>
      <c r="W784" s="15">
        <f>IF(OR(ISERROR(FIND(検索!F$5,E784)),検索!F$5=""),0,1)</f>
        <v>0</v>
      </c>
      <c r="X784" s="15">
        <f>IF(OR(ISERROR(FIND(検索!G$5,F784)),検索!G$5=""),0,1)</f>
        <v>0</v>
      </c>
      <c r="Y784" s="13">
        <f>IF(OR(検索!J$5="00000",T784&amp;U784&amp;V784&amp;W784&amp;X784&lt;&gt;検索!J$5),0,1)</f>
        <v>0</v>
      </c>
      <c r="Z784" s="16">
        <f t="shared" si="64"/>
        <v>0</v>
      </c>
      <c r="AA784" s="13">
        <f>IF(OR(ISERROR(FIND(DBCS(検索!C$7),DBCS(B784))),検索!C$7=""),0,1)</f>
        <v>0</v>
      </c>
      <c r="AB784" s="13">
        <f>IF(OR(ISERROR(FIND(DBCS(検索!D$7),DBCS(C784))),検索!D$7=""),0,1)</f>
        <v>0</v>
      </c>
      <c r="AC784" s="13">
        <f>IF(OR(ISERROR(FIND(検索!E$7,D784)),検索!E$7=""),0,1)</f>
        <v>0</v>
      </c>
      <c r="AD784" s="13">
        <f>IF(OR(ISERROR(FIND(検索!F$7,E784)),検索!F$7=""),0,1)</f>
        <v>0</v>
      </c>
      <c r="AE784" s="13">
        <f>IF(OR(ISERROR(FIND(検索!G$7,F784)),検索!G$7=""),0,1)</f>
        <v>0</v>
      </c>
      <c r="AF784" s="15">
        <f>IF(OR(検索!J$7="00000",AA784&amp;AB784&amp;AC784&amp;AD784&amp;AE784&lt;&gt;検索!J$7),0,1)</f>
        <v>0</v>
      </c>
      <c r="AG784" s="16">
        <f t="shared" si="65"/>
        <v>0</v>
      </c>
      <c r="AH784" s="13">
        <f>IF(検索!K$3=0,R784,S784)</f>
        <v>0</v>
      </c>
      <c r="AI784" s="13">
        <f>IF(検索!K$5=0,Y784,Z784)</f>
        <v>0</v>
      </c>
      <c r="AJ784" s="13">
        <f>IF(検索!K$7=0,AF784,AG784)</f>
        <v>0</v>
      </c>
      <c r="AK784" s="20">
        <f>IF(IF(検索!J$5="00000",AH784,IF(検索!K$4=0,AH784+AI784,AH784*AI784)*IF(AND(検索!K$6=1,検索!J$7&lt;&gt;"00000"),AJ784,1)+IF(AND(検索!K$6=0,検索!J$7&lt;&gt;"00000"),AJ784,0))&gt;0,MAX($AK$2:AK783)+1,0)</f>
        <v>0</v>
      </c>
    </row>
    <row r="785" spans="1:37" ht="12.6" customHeight="1" x14ac:dyDescent="0.15">
      <c r="A785" s="9">
        <v>8043</v>
      </c>
      <c r="B785" s="2" t="s">
        <v>1222</v>
      </c>
      <c r="C785" s="2" t="s">
        <v>1866</v>
      </c>
      <c r="D785" s="2" t="s">
        <v>670</v>
      </c>
      <c r="E785" s="10" t="s">
        <v>58</v>
      </c>
      <c r="F785" s="11" t="s">
        <v>1867</v>
      </c>
      <c r="G785" s="2">
        <v>784</v>
      </c>
      <c r="H785" s="153">
        <f t="shared" si="66"/>
        <v>1600000</v>
      </c>
      <c r="J785" s="158">
        <f>IFERROR(INDEX(単価!D$3:G$16,MATCH(D785,単価!B$3:B$16,0),1+((I785&gt;29)+(I785&gt;59)+(I785&gt;89))*INDEX(単価!A:A,MATCH(D785,単価!B:B,0))),0)</f>
        <v>100000</v>
      </c>
      <c r="K785" s="153" t="str">
        <f>IFERROR(INDEX(単価!C:C,MATCH(D785,単価!B:B,0))&amp;IF(INDEX(単価!A:A,MATCH(D785,単価!B:B,0))=1,"（"&amp;INDEX(単価!D$2:G$2,1,1+(I785&gt;29)+(I785&gt;59)+(I785&gt;89))&amp;"）",""),D785)</f>
        <v>生活介護</v>
      </c>
      <c r="L785" s="2">
        <f t="shared" ca="1" si="67"/>
        <v>7946</v>
      </c>
      <c r="M785" s="14">
        <f>IF(OR(ISERROR(FIND(DBCS(検索!C$3),DBCS(B785))),検索!C$3=""),0,1)</f>
        <v>0</v>
      </c>
      <c r="N785" s="15">
        <f>IF(OR(ISERROR(FIND(DBCS(検索!D$3),DBCS(C785))),検索!D$3=""),0,1)</f>
        <v>0</v>
      </c>
      <c r="O785" s="15">
        <f>IF(OR(ISERROR(FIND(検索!E$3,D785)),検索!E$3=""),0,1)</f>
        <v>0</v>
      </c>
      <c r="P785" s="13">
        <f>IF(OR(ISERROR(FIND(検索!F$3,E785)),検索!F$3=""),0,1)</f>
        <v>0</v>
      </c>
      <c r="Q785" s="13">
        <f>IF(OR(ISERROR(FIND(検索!G$3,F785)),検索!G$3=""),0,1)</f>
        <v>0</v>
      </c>
      <c r="R785" s="13">
        <f>IF(OR(検索!J$3="00000",M785&amp;N785&amp;O785&amp;P785&amp;Q785&lt;&gt;検索!J$3),0,1)</f>
        <v>0</v>
      </c>
      <c r="S785" s="13">
        <f t="shared" si="63"/>
        <v>0</v>
      </c>
      <c r="T785" s="14">
        <f>IF(OR(ISERROR(FIND(DBCS(検索!C$5),DBCS(B785))),検索!C$5=""),0,1)</f>
        <v>0</v>
      </c>
      <c r="U785" s="15">
        <f>IF(OR(ISERROR(FIND(DBCS(検索!D$5),DBCS(C785))),検索!D$5=""),0,1)</f>
        <v>0</v>
      </c>
      <c r="V785" s="15">
        <f>IF(OR(ISERROR(FIND(検索!E$5,D785)),検索!E$5=""),0,1)</f>
        <v>0</v>
      </c>
      <c r="W785" s="15">
        <f>IF(OR(ISERROR(FIND(検索!F$5,E785)),検索!F$5=""),0,1)</f>
        <v>0</v>
      </c>
      <c r="X785" s="15">
        <f>IF(OR(ISERROR(FIND(検索!G$5,F785)),検索!G$5=""),0,1)</f>
        <v>0</v>
      </c>
      <c r="Y785" s="13">
        <f>IF(OR(検索!J$5="00000",T785&amp;U785&amp;V785&amp;W785&amp;X785&lt;&gt;検索!J$5),0,1)</f>
        <v>0</v>
      </c>
      <c r="Z785" s="16">
        <f t="shared" si="64"/>
        <v>0</v>
      </c>
      <c r="AA785" s="13">
        <f>IF(OR(ISERROR(FIND(DBCS(検索!C$7),DBCS(B785))),検索!C$7=""),0,1)</f>
        <v>0</v>
      </c>
      <c r="AB785" s="13">
        <f>IF(OR(ISERROR(FIND(DBCS(検索!D$7),DBCS(C785))),検索!D$7=""),0,1)</f>
        <v>0</v>
      </c>
      <c r="AC785" s="13">
        <f>IF(OR(ISERROR(FIND(検索!E$7,D785)),検索!E$7=""),0,1)</f>
        <v>0</v>
      </c>
      <c r="AD785" s="13">
        <f>IF(OR(ISERROR(FIND(検索!F$7,E785)),検索!F$7=""),0,1)</f>
        <v>0</v>
      </c>
      <c r="AE785" s="13">
        <f>IF(OR(ISERROR(FIND(検索!G$7,F785)),検索!G$7=""),0,1)</f>
        <v>0</v>
      </c>
      <c r="AF785" s="15">
        <f>IF(OR(検索!J$7="00000",AA785&amp;AB785&amp;AC785&amp;AD785&amp;AE785&lt;&gt;検索!J$7),0,1)</f>
        <v>0</v>
      </c>
      <c r="AG785" s="16">
        <f t="shared" si="65"/>
        <v>0</v>
      </c>
      <c r="AH785" s="13">
        <f>IF(検索!K$3=0,R785,S785)</f>
        <v>0</v>
      </c>
      <c r="AI785" s="13">
        <f>IF(検索!K$5=0,Y785,Z785)</f>
        <v>0</v>
      </c>
      <c r="AJ785" s="13">
        <f>IF(検索!K$7=0,AF785,AG785)</f>
        <v>0</v>
      </c>
      <c r="AK785" s="20">
        <f>IF(IF(検索!J$5="00000",AH785,IF(検索!K$4=0,AH785+AI785,AH785*AI785)*IF(AND(検索!K$6=1,検索!J$7&lt;&gt;"00000"),AJ785,1)+IF(AND(検索!K$6=0,検索!J$7&lt;&gt;"00000"),AJ785,0))&gt;0,MAX($AK$2:AK784)+1,0)</f>
        <v>0</v>
      </c>
    </row>
    <row r="786" spans="1:37" ht="12.6" customHeight="1" x14ac:dyDescent="0.15">
      <c r="A786" s="9">
        <v>8057</v>
      </c>
      <c r="B786" s="2" t="s">
        <v>1222</v>
      </c>
      <c r="C786" s="2" t="s">
        <v>2094</v>
      </c>
      <c r="D786" s="2" t="s">
        <v>670</v>
      </c>
      <c r="E786" s="10" t="s">
        <v>125</v>
      </c>
      <c r="F786" s="11" t="s">
        <v>2035</v>
      </c>
      <c r="G786" s="2">
        <v>785</v>
      </c>
      <c r="H786" s="153">
        <f t="shared" si="66"/>
        <v>1600000</v>
      </c>
      <c r="J786" s="158">
        <f>IFERROR(INDEX(単価!D$3:G$16,MATCH(D786,単価!B$3:B$16,0),1+((I786&gt;29)+(I786&gt;59)+(I786&gt;89))*INDEX(単価!A:A,MATCH(D786,単価!B:B,0))),0)</f>
        <v>100000</v>
      </c>
      <c r="K786" s="153" t="str">
        <f>IFERROR(INDEX(単価!C:C,MATCH(D786,単価!B:B,0))&amp;IF(INDEX(単価!A:A,MATCH(D786,単価!B:B,0))=1,"（"&amp;INDEX(単価!D$2:G$2,1,1+(I786&gt;29)+(I786&gt;59)+(I786&gt;89))&amp;"）",""),D786)</f>
        <v>生活介護</v>
      </c>
      <c r="L786" s="2">
        <f t="shared" ca="1" si="67"/>
        <v>7957</v>
      </c>
      <c r="M786" s="14">
        <f>IF(OR(ISERROR(FIND(DBCS(検索!C$3),DBCS(B786))),検索!C$3=""),0,1)</f>
        <v>0</v>
      </c>
      <c r="N786" s="15">
        <f>IF(OR(ISERROR(FIND(DBCS(検索!D$3),DBCS(C786))),検索!D$3=""),0,1)</f>
        <v>0</v>
      </c>
      <c r="O786" s="15">
        <f>IF(OR(ISERROR(FIND(検索!E$3,D786)),検索!E$3=""),0,1)</f>
        <v>0</v>
      </c>
      <c r="P786" s="13">
        <f>IF(OR(ISERROR(FIND(検索!F$3,E786)),検索!F$3=""),0,1)</f>
        <v>0</v>
      </c>
      <c r="Q786" s="13">
        <f>IF(OR(ISERROR(FIND(検索!G$3,F786)),検索!G$3=""),0,1)</f>
        <v>0</v>
      </c>
      <c r="R786" s="13">
        <f>IF(OR(検索!J$3="00000",M786&amp;N786&amp;O786&amp;P786&amp;Q786&lt;&gt;検索!J$3),0,1)</f>
        <v>0</v>
      </c>
      <c r="S786" s="13">
        <f t="shared" si="63"/>
        <v>0</v>
      </c>
      <c r="T786" s="14">
        <f>IF(OR(ISERROR(FIND(DBCS(検索!C$5),DBCS(B786))),検索!C$5=""),0,1)</f>
        <v>0</v>
      </c>
      <c r="U786" s="15">
        <f>IF(OR(ISERROR(FIND(DBCS(検索!D$5),DBCS(C786))),検索!D$5=""),0,1)</f>
        <v>0</v>
      </c>
      <c r="V786" s="15">
        <f>IF(OR(ISERROR(FIND(検索!E$5,D786)),検索!E$5=""),0,1)</f>
        <v>0</v>
      </c>
      <c r="W786" s="15">
        <f>IF(OR(ISERROR(FIND(検索!F$5,E786)),検索!F$5=""),0,1)</f>
        <v>0</v>
      </c>
      <c r="X786" s="15">
        <f>IF(OR(ISERROR(FIND(検索!G$5,F786)),検索!G$5=""),0,1)</f>
        <v>0</v>
      </c>
      <c r="Y786" s="13">
        <f>IF(OR(検索!J$5="00000",T786&amp;U786&amp;V786&amp;W786&amp;X786&lt;&gt;検索!J$5),0,1)</f>
        <v>0</v>
      </c>
      <c r="Z786" s="16">
        <f t="shared" si="64"/>
        <v>0</v>
      </c>
      <c r="AA786" s="13">
        <f>IF(OR(ISERROR(FIND(DBCS(検索!C$7),DBCS(B786))),検索!C$7=""),0,1)</f>
        <v>0</v>
      </c>
      <c r="AB786" s="13">
        <f>IF(OR(ISERROR(FIND(DBCS(検索!D$7),DBCS(C786))),検索!D$7=""),0,1)</f>
        <v>0</v>
      </c>
      <c r="AC786" s="13">
        <f>IF(OR(ISERROR(FIND(検索!E$7,D786)),検索!E$7=""),0,1)</f>
        <v>0</v>
      </c>
      <c r="AD786" s="13">
        <f>IF(OR(ISERROR(FIND(検索!F$7,E786)),検索!F$7=""),0,1)</f>
        <v>0</v>
      </c>
      <c r="AE786" s="13">
        <f>IF(OR(ISERROR(FIND(検索!G$7,F786)),検索!G$7=""),0,1)</f>
        <v>0</v>
      </c>
      <c r="AF786" s="15">
        <f>IF(OR(検索!J$7="00000",AA786&amp;AB786&amp;AC786&amp;AD786&amp;AE786&lt;&gt;検索!J$7),0,1)</f>
        <v>0</v>
      </c>
      <c r="AG786" s="16">
        <f t="shared" si="65"/>
        <v>0</v>
      </c>
      <c r="AH786" s="13">
        <f>IF(検索!K$3=0,R786,S786)</f>
        <v>0</v>
      </c>
      <c r="AI786" s="13">
        <f>IF(検索!K$5=0,Y786,Z786)</f>
        <v>0</v>
      </c>
      <c r="AJ786" s="13">
        <f>IF(検索!K$7=0,AF786,AG786)</f>
        <v>0</v>
      </c>
      <c r="AK786" s="20">
        <f>IF(IF(検索!J$5="00000",AH786,IF(検索!K$4=0,AH786+AI786,AH786*AI786)*IF(AND(検索!K$6=1,検索!J$7&lt;&gt;"00000"),AJ786,1)+IF(AND(検索!K$6=0,検索!J$7&lt;&gt;"00000"),AJ786,0))&gt;0,MAX($AK$2:AK785)+1,0)</f>
        <v>0</v>
      </c>
    </row>
    <row r="787" spans="1:37" ht="12.6" customHeight="1" x14ac:dyDescent="0.15">
      <c r="A787" s="9">
        <v>8066</v>
      </c>
      <c r="B787" s="2" t="s">
        <v>1222</v>
      </c>
      <c r="C787" s="2" t="s">
        <v>2095</v>
      </c>
      <c r="D787" s="2" t="s">
        <v>670</v>
      </c>
      <c r="E787" s="10" t="s">
        <v>102</v>
      </c>
      <c r="F787" s="11" t="s">
        <v>2096</v>
      </c>
      <c r="G787" s="2">
        <v>786</v>
      </c>
      <c r="H787" s="153">
        <f t="shared" si="66"/>
        <v>1600000</v>
      </c>
      <c r="J787" s="158">
        <f>IFERROR(INDEX(単価!D$3:G$16,MATCH(D787,単価!B$3:B$16,0),1+((I787&gt;29)+(I787&gt;59)+(I787&gt;89))*INDEX(単価!A:A,MATCH(D787,単価!B:B,0))),0)</f>
        <v>100000</v>
      </c>
      <c r="K787" s="153" t="str">
        <f>IFERROR(INDEX(単価!C:C,MATCH(D787,単価!B:B,0))&amp;IF(INDEX(単価!A:A,MATCH(D787,単価!B:B,0))=1,"（"&amp;INDEX(単価!D$2:G$2,1,1+(I787&gt;29)+(I787&gt;59)+(I787&gt;89))&amp;"）",""),D787)</f>
        <v>生活介護</v>
      </c>
      <c r="L787" s="2">
        <f t="shared" ca="1" si="67"/>
        <v>7965</v>
      </c>
      <c r="M787" s="14">
        <f>IF(OR(ISERROR(FIND(DBCS(検索!C$3),DBCS(B787))),検索!C$3=""),0,1)</f>
        <v>0</v>
      </c>
      <c r="N787" s="15">
        <f>IF(OR(ISERROR(FIND(DBCS(検索!D$3),DBCS(C787))),検索!D$3=""),0,1)</f>
        <v>0</v>
      </c>
      <c r="O787" s="15">
        <f>IF(OR(ISERROR(FIND(検索!E$3,D787)),検索!E$3=""),0,1)</f>
        <v>0</v>
      </c>
      <c r="P787" s="13">
        <f>IF(OR(ISERROR(FIND(検索!F$3,E787)),検索!F$3=""),0,1)</f>
        <v>0</v>
      </c>
      <c r="Q787" s="13">
        <f>IF(OR(ISERROR(FIND(検索!G$3,F787)),検索!G$3=""),0,1)</f>
        <v>0</v>
      </c>
      <c r="R787" s="13">
        <f>IF(OR(検索!J$3="00000",M787&amp;N787&amp;O787&amp;P787&amp;Q787&lt;&gt;検索!J$3),0,1)</f>
        <v>0</v>
      </c>
      <c r="S787" s="13">
        <f t="shared" si="63"/>
        <v>0</v>
      </c>
      <c r="T787" s="14">
        <f>IF(OR(ISERROR(FIND(DBCS(検索!C$5),DBCS(B787))),検索!C$5=""),0,1)</f>
        <v>0</v>
      </c>
      <c r="U787" s="15">
        <f>IF(OR(ISERROR(FIND(DBCS(検索!D$5),DBCS(C787))),検索!D$5=""),0,1)</f>
        <v>0</v>
      </c>
      <c r="V787" s="15">
        <f>IF(OR(ISERROR(FIND(検索!E$5,D787)),検索!E$5=""),0,1)</f>
        <v>0</v>
      </c>
      <c r="W787" s="15">
        <f>IF(OR(ISERROR(FIND(検索!F$5,E787)),検索!F$5=""),0,1)</f>
        <v>0</v>
      </c>
      <c r="X787" s="15">
        <f>IF(OR(ISERROR(FIND(検索!G$5,F787)),検索!G$5=""),0,1)</f>
        <v>0</v>
      </c>
      <c r="Y787" s="13">
        <f>IF(OR(検索!J$5="00000",T787&amp;U787&amp;V787&amp;W787&amp;X787&lt;&gt;検索!J$5),0,1)</f>
        <v>0</v>
      </c>
      <c r="Z787" s="16">
        <f t="shared" si="64"/>
        <v>0</v>
      </c>
      <c r="AA787" s="13">
        <f>IF(OR(ISERROR(FIND(DBCS(検索!C$7),DBCS(B787))),検索!C$7=""),0,1)</f>
        <v>0</v>
      </c>
      <c r="AB787" s="13">
        <f>IF(OR(ISERROR(FIND(DBCS(検索!D$7),DBCS(C787))),検索!D$7=""),0,1)</f>
        <v>0</v>
      </c>
      <c r="AC787" s="13">
        <f>IF(OR(ISERROR(FIND(検索!E$7,D787)),検索!E$7=""),0,1)</f>
        <v>0</v>
      </c>
      <c r="AD787" s="13">
        <f>IF(OR(ISERROR(FIND(検索!F$7,E787)),検索!F$7=""),0,1)</f>
        <v>0</v>
      </c>
      <c r="AE787" s="13">
        <f>IF(OR(ISERROR(FIND(検索!G$7,F787)),検索!G$7=""),0,1)</f>
        <v>0</v>
      </c>
      <c r="AF787" s="15">
        <f>IF(OR(検索!J$7="00000",AA787&amp;AB787&amp;AC787&amp;AD787&amp;AE787&lt;&gt;検索!J$7),0,1)</f>
        <v>0</v>
      </c>
      <c r="AG787" s="16">
        <f t="shared" si="65"/>
        <v>0</v>
      </c>
      <c r="AH787" s="13">
        <f>IF(検索!K$3=0,R787,S787)</f>
        <v>0</v>
      </c>
      <c r="AI787" s="13">
        <f>IF(検索!K$5=0,Y787,Z787)</f>
        <v>0</v>
      </c>
      <c r="AJ787" s="13">
        <f>IF(検索!K$7=0,AF787,AG787)</f>
        <v>0</v>
      </c>
      <c r="AK787" s="20">
        <f>IF(IF(検索!J$5="00000",AH787,IF(検索!K$4=0,AH787+AI787,AH787*AI787)*IF(AND(検索!K$6=1,検索!J$7&lt;&gt;"00000"),AJ787,1)+IF(AND(検索!K$6=0,検索!J$7&lt;&gt;"00000"),AJ787,0))&gt;0,MAX($AK$2:AK786)+1,0)</f>
        <v>0</v>
      </c>
    </row>
    <row r="788" spans="1:37" ht="12.6" customHeight="1" x14ac:dyDescent="0.15">
      <c r="A788" s="9">
        <v>8077</v>
      </c>
      <c r="B788" s="2" t="s">
        <v>1342</v>
      </c>
      <c r="C788" s="2" t="s">
        <v>298</v>
      </c>
      <c r="D788" s="2" t="s">
        <v>670</v>
      </c>
      <c r="E788" s="10" t="s">
        <v>165</v>
      </c>
      <c r="F788" s="11" t="s">
        <v>2097</v>
      </c>
      <c r="G788" s="2">
        <v>787</v>
      </c>
      <c r="H788" s="153">
        <f t="shared" si="66"/>
        <v>500000</v>
      </c>
      <c r="J788" s="158">
        <f>IFERROR(INDEX(単価!D$3:G$16,MATCH(D788,単価!B$3:B$16,0),1+((I788&gt;29)+(I788&gt;59)+(I788&gt;89))*INDEX(単価!A:A,MATCH(D788,単価!B:B,0))),0)</f>
        <v>100000</v>
      </c>
      <c r="K788" s="153" t="str">
        <f>IFERROR(INDEX(単価!C:C,MATCH(D788,単価!B:B,0))&amp;IF(INDEX(単価!A:A,MATCH(D788,単価!B:B,0))=1,"（"&amp;INDEX(単価!D$2:G$2,1,1+(I788&gt;29)+(I788&gt;59)+(I788&gt;89))&amp;"）",""),D788)</f>
        <v>生活介護</v>
      </c>
      <c r="L788" s="2">
        <f t="shared" ca="1" si="67"/>
        <v>7977</v>
      </c>
      <c r="M788" s="14">
        <f>IF(OR(ISERROR(FIND(DBCS(検索!C$3),DBCS(B788))),検索!C$3=""),0,1)</f>
        <v>0</v>
      </c>
      <c r="N788" s="15">
        <f>IF(OR(ISERROR(FIND(DBCS(検索!D$3),DBCS(C788))),検索!D$3=""),0,1)</f>
        <v>0</v>
      </c>
      <c r="O788" s="15">
        <f>IF(OR(ISERROR(FIND(検索!E$3,D788)),検索!E$3=""),0,1)</f>
        <v>0</v>
      </c>
      <c r="P788" s="13">
        <f>IF(OR(ISERROR(FIND(検索!F$3,E788)),検索!F$3=""),0,1)</f>
        <v>0</v>
      </c>
      <c r="Q788" s="13">
        <f>IF(OR(ISERROR(FIND(検索!G$3,F788)),検索!G$3=""),0,1)</f>
        <v>0</v>
      </c>
      <c r="R788" s="13">
        <f>IF(OR(検索!J$3="00000",M788&amp;N788&amp;O788&amp;P788&amp;Q788&lt;&gt;検索!J$3),0,1)</f>
        <v>0</v>
      </c>
      <c r="S788" s="13">
        <f t="shared" si="63"/>
        <v>0</v>
      </c>
      <c r="T788" s="14">
        <f>IF(OR(ISERROR(FIND(DBCS(検索!C$5),DBCS(B788))),検索!C$5=""),0,1)</f>
        <v>0</v>
      </c>
      <c r="U788" s="15">
        <f>IF(OR(ISERROR(FIND(DBCS(検索!D$5),DBCS(C788))),検索!D$5=""),0,1)</f>
        <v>0</v>
      </c>
      <c r="V788" s="15">
        <f>IF(OR(ISERROR(FIND(検索!E$5,D788)),検索!E$5=""),0,1)</f>
        <v>0</v>
      </c>
      <c r="W788" s="15">
        <f>IF(OR(ISERROR(FIND(検索!F$5,E788)),検索!F$5=""),0,1)</f>
        <v>0</v>
      </c>
      <c r="X788" s="15">
        <f>IF(OR(ISERROR(FIND(検索!G$5,F788)),検索!G$5=""),0,1)</f>
        <v>0</v>
      </c>
      <c r="Y788" s="13">
        <f>IF(OR(検索!J$5="00000",T788&amp;U788&amp;V788&amp;W788&amp;X788&lt;&gt;検索!J$5),0,1)</f>
        <v>0</v>
      </c>
      <c r="Z788" s="16">
        <f t="shared" si="64"/>
        <v>0</v>
      </c>
      <c r="AA788" s="13">
        <f>IF(OR(ISERROR(FIND(DBCS(検索!C$7),DBCS(B788))),検索!C$7=""),0,1)</f>
        <v>0</v>
      </c>
      <c r="AB788" s="13">
        <f>IF(OR(ISERROR(FIND(DBCS(検索!D$7),DBCS(C788))),検索!D$7=""),0,1)</f>
        <v>0</v>
      </c>
      <c r="AC788" s="13">
        <f>IF(OR(ISERROR(FIND(検索!E$7,D788)),検索!E$7=""),0,1)</f>
        <v>0</v>
      </c>
      <c r="AD788" s="13">
        <f>IF(OR(ISERROR(FIND(検索!F$7,E788)),検索!F$7=""),0,1)</f>
        <v>0</v>
      </c>
      <c r="AE788" s="13">
        <f>IF(OR(ISERROR(FIND(検索!G$7,F788)),検索!G$7=""),0,1)</f>
        <v>0</v>
      </c>
      <c r="AF788" s="15">
        <f>IF(OR(検索!J$7="00000",AA788&amp;AB788&amp;AC788&amp;AD788&amp;AE788&lt;&gt;検索!J$7),0,1)</f>
        <v>0</v>
      </c>
      <c r="AG788" s="16">
        <f t="shared" si="65"/>
        <v>0</v>
      </c>
      <c r="AH788" s="13">
        <f>IF(検索!K$3=0,R788,S788)</f>
        <v>0</v>
      </c>
      <c r="AI788" s="13">
        <f>IF(検索!K$5=0,Y788,Z788)</f>
        <v>0</v>
      </c>
      <c r="AJ788" s="13">
        <f>IF(検索!K$7=0,AF788,AG788)</f>
        <v>0</v>
      </c>
      <c r="AK788" s="20">
        <f>IF(IF(検索!J$5="00000",AH788,IF(検索!K$4=0,AH788+AI788,AH788*AI788)*IF(AND(検索!K$6=1,検索!J$7&lt;&gt;"00000"),AJ788,1)+IF(AND(検索!K$6=0,検索!J$7&lt;&gt;"00000"),AJ788,0))&gt;0,MAX($AK$2:AK787)+1,0)</f>
        <v>0</v>
      </c>
    </row>
    <row r="789" spans="1:37" ht="12.6" customHeight="1" x14ac:dyDescent="0.15">
      <c r="A789" s="9">
        <v>8088</v>
      </c>
      <c r="B789" s="2" t="s">
        <v>877</v>
      </c>
      <c r="C789" s="2" t="s">
        <v>2098</v>
      </c>
      <c r="D789" s="2" t="s">
        <v>670</v>
      </c>
      <c r="E789" s="10" t="s">
        <v>149</v>
      </c>
      <c r="F789" s="11" t="s">
        <v>2099</v>
      </c>
      <c r="G789" s="2">
        <v>788</v>
      </c>
      <c r="H789" s="153">
        <f t="shared" si="66"/>
        <v>450000</v>
      </c>
      <c r="J789" s="158">
        <f>IFERROR(INDEX(単価!D$3:G$16,MATCH(D789,単価!B$3:B$16,0),1+((I789&gt;29)+(I789&gt;59)+(I789&gt;89))*INDEX(単価!A:A,MATCH(D789,単価!B:B,0))),0)</f>
        <v>100000</v>
      </c>
      <c r="K789" s="153" t="str">
        <f>IFERROR(INDEX(単価!C:C,MATCH(D789,単価!B:B,0))&amp;IF(INDEX(単価!A:A,MATCH(D789,単価!B:B,0))=1,"（"&amp;INDEX(単価!D$2:G$2,1,1+(I789&gt;29)+(I789&gt;59)+(I789&gt;89))&amp;"）",""),D789)</f>
        <v>生活介護</v>
      </c>
      <c r="L789" s="2">
        <f t="shared" ca="1" si="67"/>
        <v>7980</v>
      </c>
      <c r="M789" s="14">
        <f>IF(OR(ISERROR(FIND(DBCS(検索!C$3),DBCS(B789))),検索!C$3=""),0,1)</f>
        <v>0</v>
      </c>
      <c r="N789" s="15">
        <f>IF(OR(ISERROR(FIND(DBCS(検索!D$3),DBCS(C789))),検索!D$3=""),0,1)</f>
        <v>0</v>
      </c>
      <c r="O789" s="15">
        <f>IF(OR(ISERROR(FIND(検索!E$3,D789)),検索!E$3=""),0,1)</f>
        <v>0</v>
      </c>
      <c r="P789" s="13">
        <f>IF(OR(ISERROR(FIND(検索!F$3,E789)),検索!F$3=""),0,1)</f>
        <v>0</v>
      </c>
      <c r="Q789" s="13">
        <f>IF(OR(ISERROR(FIND(検索!G$3,F789)),検索!G$3=""),0,1)</f>
        <v>0</v>
      </c>
      <c r="R789" s="13">
        <f>IF(OR(検索!J$3="00000",M789&amp;N789&amp;O789&amp;P789&amp;Q789&lt;&gt;検索!J$3),0,1)</f>
        <v>0</v>
      </c>
      <c r="S789" s="13">
        <f t="shared" si="63"/>
        <v>0</v>
      </c>
      <c r="T789" s="14">
        <f>IF(OR(ISERROR(FIND(DBCS(検索!C$5),DBCS(B789))),検索!C$5=""),0,1)</f>
        <v>0</v>
      </c>
      <c r="U789" s="15">
        <f>IF(OR(ISERROR(FIND(DBCS(検索!D$5),DBCS(C789))),検索!D$5=""),0,1)</f>
        <v>0</v>
      </c>
      <c r="V789" s="15">
        <f>IF(OR(ISERROR(FIND(検索!E$5,D789)),検索!E$5=""),0,1)</f>
        <v>0</v>
      </c>
      <c r="W789" s="15">
        <f>IF(OR(ISERROR(FIND(検索!F$5,E789)),検索!F$5=""),0,1)</f>
        <v>0</v>
      </c>
      <c r="X789" s="15">
        <f>IF(OR(ISERROR(FIND(検索!G$5,F789)),検索!G$5=""),0,1)</f>
        <v>0</v>
      </c>
      <c r="Y789" s="13">
        <f>IF(OR(検索!J$5="00000",T789&amp;U789&amp;V789&amp;W789&amp;X789&lt;&gt;検索!J$5),0,1)</f>
        <v>0</v>
      </c>
      <c r="Z789" s="16">
        <f t="shared" si="64"/>
        <v>0</v>
      </c>
      <c r="AA789" s="13">
        <f>IF(OR(ISERROR(FIND(DBCS(検索!C$7),DBCS(B789))),検索!C$7=""),0,1)</f>
        <v>0</v>
      </c>
      <c r="AB789" s="13">
        <f>IF(OR(ISERROR(FIND(DBCS(検索!D$7),DBCS(C789))),検索!D$7=""),0,1)</f>
        <v>0</v>
      </c>
      <c r="AC789" s="13">
        <f>IF(OR(ISERROR(FIND(検索!E$7,D789)),検索!E$7=""),0,1)</f>
        <v>0</v>
      </c>
      <c r="AD789" s="13">
        <f>IF(OR(ISERROR(FIND(検索!F$7,E789)),検索!F$7=""),0,1)</f>
        <v>0</v>
      </c>
      <c r="AE789" s="13">
        <f>IF(OR(ISERROR(FIND(検索!G$7,F789)),検索!G$7=""),0,1)</f>
        <v>0</v>
      </c>
      <c r="AF789" s="15">
        <f>IF(OR(検索!J$7="00000",AA789&amp;AB789&amp;AC789&amp;AD789&amp;AE789&lt;&gt;検索!J$7),0,1)</f>
        <v>0</v>
      </c>
      <c r="AG789" s="16">
        <f t="shared" si="65"/>
        <v>0</v>
      </c>
      <c r="AH789" s="13">
        <f>IF(検索!K$3=0,R789,S789)</f>
        <v>0</v>
      </c>
      <c r="AI789" s="13">
        <f>IF(検索!K$5=0,Y789,Z789)</f>
        <v>0</v>
      </c>
      <c r="AJ789" s="13">
        <f>IF(検索!K$7=0,AF789,AG789)</f>
        <v>0</v>
      </c>
      <c r="AK789" s="20">
        <f>IF(IF(検索!J$5="00000",AH789,IF(検索!K$4=0,AH789+AI789,AH789*AI789)*IF(AND(検索!K$6=1,検索!J$7&lt;&gt;"00000"),AJ789,1)+IF(AND(検索!K$6=0,検索!J$7&lt;&gt;"00000"),AJ789,0))&gt;0,MAX($AK$2:AK788)+1,0)</f>
        <v>0</v>
      </c>
    </row>
    <row r="790" spans="1:37" ht="12.6" customHeight="1" x14ac:dyDescent="0.15">
      <c r="A790" s="9">
        <v>8092</v>
      </c>
      <c r="B790" s="2" t="s">
        <v>2100</v>
      </c>
      <c r="C790" s="2" t="s">
        <v>2101</v>
      </c>
      <c r="D790" s="2" t="s">
        <v>670</v>
      </c>
      <c r="E790" s="10" t="s">
        <v>93</v>
      </c>
      <c r="F790" s="11" t="s">
        <v>2102</v>
      </c>
      <c r="G790" s="2">
        <v>789</v>
      </c>
      <c r="H790" s="153">
        <f t="shared" si="66"/>
        <v>100000</v>
      </c>
      <c r="J790" s="158">
        <f>IFERROR(INDEX(単価!D$3:G$16,MATCH(D790,単価!B$3:B$16,0),1+((I790&gt;29)+(I790&gt;59)+(I790&gt;89))*INDEX(単価!A:A,MATCH(D790,単価!B:B,0))),0)</f>
        <v>100000</v>
      </c>
      <c r="K790" s="153" t="str">
        <f>IFERROR(INDEX(単価!C:C,MATCH(D790,単価!B:B,0))&amp;IF(INDEX(単価!A:A,MATCH(D790,単価!B:B,0))=1,"（"&amp;INDEX(単価!D$2:G$2,1,1+(I790&gt;29)+(I790&gt;59)+(I790&gt;89))&amp;"）",""),D790)</f>
        <v>生活介護</v>
      </c>
      <c r="L790" s="2">
        <f t="shared" ca="1" si="67"/>
        <v>7995</v>
      </c>
      <c r="M790" s="14">
        <f>IF(OR(ISERROR(FIND(DBCS(検索!C$3),DBCS(B790))),検索!C$3=""),0,1)</f>
        <v>0</v>
      </c>
      <c r="N790" s="15">
        <f>IF(OR(ISERROR(FIND(DBCS(検索!D$3),DBCS(C790))),検索!D$3=""),0,1)</f>
        <v>0</v>
      </c>
      <c r="O790" s="15">
        <f>IF(OR(ISERROR(FIND(検索!E$3,D790)),検索!E$3=""),0,1)</f>
        <v>0</v>
      </c>
      <c r="P790" s="13">
        <f>IF(OR(ISERROR(FIND(検索!F$3,E790)),検索!F$3=""),0,1)</f>
        <v>0</v>
      </c>
      <c r="Q790" s="13">
        <f>IF(OR(ISERROR(FIND(検索!G$3,F790)),検索!G$3=""),0,1)</f>
        <v>0</v>
      </c>
      <c r="R790" s="13">
        <f>IF(OR(検索!J$3="00000",M790&amp;N790&amp;O790&amp;P790&amp;Q790&lt;&gt;検索!J$3),0,1)</f>
        <v>0</v>
      </c>
      <c r="S790" s="13">
        <f t="shared" si="63"/>
        <v>0</v>
      </c>
      <c r="T790" s="14">
        <f>IF(OR(ISERROR(FIND(DBCS(検索!C$5),DBCS(B790))),検索!C$5=""),0,1)</f>
        <v>0</v>
      </c>
      <c r="U790" s="15">
        <f>IF(OR(ISERROR(FIND(DBCS(検索!D$5),DBCS(C790))),検索!D$5=""),0,1)</f>
        <v>0</v>
      </c>
      <c r="V790" s="15">
        <f>IF(OR(ISERROR(FIND(検索!E$5,D790)),検索!E$5=""),0,1)</f>
        <v>0</v>
      </c>
      <c r="W790" s="15">
        <f>IF(OR(ISERROR(FIND(検索!F$5,E790)),検索!F$5=""),0,1)</f>
        <v>0</v>
      </c>
      <c r="X790" s="15">
        <f>IF(OR(ISERROR(FIND(検索!G$5,F790)),検索!G$5=""),0,1)</f>
        <v>0</v>
      </c>
      <c r="Y790" s="13">
        <f>IF(OR(検索!J$5="00000",T790&amp;U790&amp;V790&amp;W790&amp;X790&lt;&gt;検索!J$5),0,1)</f>
        <v>0</v>
      </c>
      <c r="Z790" s="16">
        <f t="shared" si="64"/>
        <v>0</v>
      </c>
      <c r="AA790" s="13">
        <f>IF(OR(ISERROR(FIND(DBCS(検索!C$7),DBCS(B790))),検索!C$7=""),0,1)</f>
        <v>0</v>
      </c>
      <c r="AB790" s="13">
        <f>IF(OR(ISERROR(FIND(DBCS(検索!D$7),DBCS(C790))),検索!D$7=""),0,1)</f>
        <v>0</v>
      </c>
      <c r="AC790" s="13">
        <f>IF(OR(ISERROR(FIND(検索!E$7,D790)),検索!E$7=""),0,1)</f>
        <v>0</v>
      </c>
      <c r="AD790" s="13">
        <f>IF(OR(ISERROR(FIND(検索!F$7,E790)),検索!F$7=""),0,1)</f>
        <v>0</v>
      </c>
      <c r="AE790" s="13">
        <f>IF(OR(ISERROR(FIND(検索!G$7,F790)),検索!G$7=""),0,1)</f>
        <v>0</v>
      </c>
      <c r="AF790" s="15">
        <f>IF(OR(検索!J$7="00000",AA790&amp;AB790&amp;AC790&amp;AD790&amp;AE790&lt;&gt;検索!J$7),0,1)</f>
        <v>0</v>
      </c>
      <c r="AG790" s="16">
        <f t="shared" si="65"/>
        <v>0</v>
      </c>
      <c r="AH790" s="13">
        <f>IF(検索!K$3=0,R790,S790)</f>
        <v>0</v>
      </c>
      <c r="AI790" s="13">
        <f>IF(検索!K$5=0,Y790,Z790)</f>
        <v>0</v>
      </c>
      <c r="AJ790" s="13">
        <f>IF(検索!K$7=0,AF790,AG790)</f>
        <v>0</v>
      </c>
      <c r="AK790" s="20">
        <f>IF(IF(検索!J$5="00000",AH790,IF(検索!K$4=0,AH790+AI790,AH790*AI790)*IF(AND(検索!K$6=1,検索!J$7&lt;&gt;"00000"),AJ790,1)+IF(AND(検索!K$6=0,検索!J$7&lt;&gt;"00000"),AJ790,0))&gt;0,MAX($AK$2:AK789)+1,0)</f>
        <v>0</v>
      </c>
    </row>
    <row r="791" spans="1:37" ht="12.6" customHeight="1" x14ac:dyDescent="0.15">
      <c r="A791" s="9">
        <v>8107</v>
      </c>
      <c r="B791" s="2" t="s">
        <v>756</v>
      </c>
      <c r="C791" s="2" t="s">
        <v>139</v>
      </c>
      <c r="D791" s="2" t="s">
        <v>670</v>
      </c>
      <c r="E791" s="10" t="s">
        <v>90</v>
      </c>
      <c r="F791" s="11" t="s">
        <v>758</v>
      </c>
      <c r="G791" s="2">
        <v>790</v>
      </c>
      <c r="H791" s="153">
        <f t="shared" si="66"/>
        <v>250000</v>
      </c>
      <c r="J791" s="158">
        <f>IFERROR(INDEX(単価!D$3:G$16,MATCH(D791,単価!B$3:B$16,0),1+((I791&gt;29)+(I791&gt;59)+(I791&gt;89))*INDEX(単価!A:A,MATCH(D791,単価!B:B,0))),0)</f>
        <v>100000</v>
      </c>
      <c r="K791" s="153" t="str">
        <f>IFERROR(INDEX(単価!C:C,MATCH(D791,単価!B:B,0))&amp;IF(INDEX(単価!A:A,MATCH(D791,単価!B:B,0))=1,"（"&amp;INDEX(単価!D$2:G$2,1,1+(I791&gt;29)+(I791&gt;59)+(I791&gt;89))&amp;"）",""),D791)</f>
        <v>生活介護</v>
      </c>
      <c r="L791" s="2">
        <f t="shared" ca="1" si="67"/>
        <v>8003</v>
      </c>
      <c r="M791" s="14">
        <f>IF(OR(ISERROR(FIND(DBCS(検索!C$3),DBCS(B791))),検索!C$3=""),0,1)</f>
        <v>0</v>
      </c>
      <c r="N791" s="15">
        <f>IF(OR(ISERROR(FIND(DBCS(検索!D$3),DBCS(C791))),検索!D$3=""),0,1)</f>
        <v>0</v>
      </c>
      <c r="O791" s="15">
        <f>IF(OR(ISERROR(FIND(検索!E$3,D791)),検索!E$3=""),0,1)</f>
        <v>0</v>
      </c>
      <c r="P791" s="13">
        <f>IF(OR(ISERROR(FIND(検索!F$3,E791)),検索!F$3=""),0,1)</f>
        <v>0</v>
      </c>
      <c r="Q791" s="13">
        <f>IF(OR(ISERROR(FIND(検索!G$3,F791)),検索!G$3=""),0,1)</f>
        <v>0</v>
      </c>
      <c r="R791" s="13">
        <f>IF(OR(検索!J$3="00000",M791&amp;N791&amp;O791&amp;P791&amp;Q791&lt;&gt;検索!J$3),0,1)</f>
        <v>0</v>
      </c>
      <c r="S791" s="13">
        <f t="shared" si="63"/>
        <v>0</v>
      </c>
      <c r="T791" s="14">
        <f>IF(OR(ISERROR(FIND(DBCS(検索!C$5),DBCS(B791))),検索!C$5=""),0,1)</f>
        <v>0</v>
      </c>
      <c r="U791" s="15">
        <f>IF(OR(ISERROR(FIND(DBCS(検索!D$5),DBCS(C791))),検索!D$5=""),0,1)</f>
        <v>0</v>
      </c>
      <c r="V791" s="15">
        <f>IF(OR(ISERROR(FIND(検索!E$5,D791)),検索!E$5=""),0,1)</f>
        <v>0</v>
      </c>
      <c r="W791" s="15">
        <f>IF(OR(ISERROR(FIND(検索!F$5,E791)),検索!F$5=""),0,1)</f>
        <v>0</v>
      </c>
      <c r="X791" s="15">
        <f>IF(OR(ISERROR(FIND(検索!G$5,F791)),検索!G$5=""),0,1)</f>
        <v>0</v>
      </c>
      <c r="Y791" s="13">
        <f>IF(OR(検索!J$5="00000",T791&amp;U791&amp;V791&amp;W791&amp;X791&lt;&gt;検索!J$5),0,1)</f>
        <v>0</v>
      </c>
      <c r="Z791" s="16">
        <f t="shared" si="64"/>
        <v>0</v>
      </c>
      <c r="AA791" s="13">
        <f>IF(OR(ISERROR(FIND(DBCS(検索!C$7),DBCS(B791))),検索!C$7=""),0,1)</f>
        <v>0</v>
      </c>
      <c r="AB791" s="13">
        <f>IF(OR(ISERROR(FIND(DBCS(検索!D$7),DBCS(C791))),検索!D$7=""),0,1)</f>
        <v>0</v>
      </c>
      <c r="AC791" s="13">
        <f>IF(OR(ISERROR(FIND(検索!E$7,D791)),検索!E$7=""),0,1)</f>
        <v>0</v>
      </c>
      <c r="AD791" s="13">
        <f>IF(OR(ISERROR(FIND(検索!F$7,E791)),検索!F$7=""),0,1)</f>
        <v>0</v>
      </c>
      <c r="AE791" s="13">
        <f>IF(OR(ISERROR(FIND(検索!G$7,F791)),検索!G$7=""),0,1)</f>
        <v>0</v>
      </c>
      <c r="AF791" s="15">
        <f>IF(OR(検索!J$7="00000",AA791&amp;AB791&amp;AC791&amp;AD791&amp;AE791&lt;&gt;検索!J$7),0,1)</f>
        <v>0</v>
      </c>
      <c r="AG791" s="16">
        <f t="shared" si="65"/>
        <v>0</v>
      </c>
      <c r="AH791" s="13">
        <f>IF(検索!K$3=0,R791,S791)</f>
        <v>0</v>
      </c>
      <c r="AI791" s="13">
        <f>IF(検索!K$5=0,Y791,Z791)</f>
        <v>0</v>
      </c>
      <c r="AJ791" s="13">
        <f>IF(検索!K$7=0,AF791,AG791)</f>
        <v>0</v>
      </c>
      <c r="AK791" s="20">
        <f>IF(IF(検索!J$5="00000",AH791,IF(検索!K$4=0,AH791+AI791,AH791*AI791)*IF(AND(検索!K$6=1,検索!J$7&lt;&gt;"00000"),AJ791,1)+IF(AND(検索!K$6=0,検索!J$7&lt;&gt;"00000"),AJ791,0))&gt;0,MAX($AK$2:AK790)+1,0)</f>
        <v>0</v>
      </c>
    </row>
    <row r="792" spans="1:37" ht="12.6" customHeight="1" x14ac:dyDescent="0.15">
      <c r="A792" s="9">
        <v>8115</v>
      </c>
      <c r="B792" s="2" t="s">
        <v>1589</v>
      </c>
      <c r="C792" s="2" t="s">
        <v>2103</v>
      </c>
      <c r="D792" s="2" t="s">
        <v>670</v>
      </c>
      <c r="E792" s="10" t="s">
        <v>45</v>
      </c>
      <c r="F792" s="11" t="s">
        <v>1591</v>
      </c>
      <c r="G792" s="2">
        <v>791</v>
      </c>
      <c r="H792" s="153">
        <f t="shared" si="66"/>
        <v>300000</v>
      </c>
      <c r="J792" s="158">
        <f>IFERROR(INDEX(単価!D$3:G$16,MATCH(D792,単価!B$3:B$16,0),1+((I792&gt;29)+(I792&gt;59)+(I792&gt;89))*INDEX(単価!A:A,MATCH(D792,単価!B:B,0))),0)</f>
        <v>100000</v>
      </c>
      <c r="K792" s="153" t="str">
        <f>IFERROR(INDEX(単価!C:C,MATCH(D792,単価!B:B,0))&amp;IF(INDEX(単価!A:A,MATCH(D792,単価!B:B,0))=1,"（"&amp;INDEX(単価!D$2:G$2,1,1+(I792&gt;29)+(I792&gt;59)+(I792&gt;89))&amp;"）",""),D792)</f>
        <v>生活介護</v>
      </c>
      <c r="L792" s="2">
        <f t="shared" ca="1" si="67"/>
        <v>8014</v>
      </c>
      <c r="M792" s="14">
        <f>IF(OR(ISERROR(FIND(DBCS(検索!C$3),DBCS(B792))),検索!C$3=""),0,1)</f>
        <v>0</v>
      </c>
      <c r="N792" s="15">
        <f>IF(OR(ISERROR(FIND(DBCS(検索!D$3),DBCS(C792))),検索!D$3=""),0,1)</f>
        <v>0</v>
      </c>
      <c r="O792" s="15">
        <f>IF(OR(ISERROR(FIND(検索!E$3,D792)),検索!E$3=""),0,1)</f>
        <v>0</v>
      </c>
      <c r="P792" s="13">
        <f>IF(OR(ISERROR(FIND(検索!F$3,E792)),検索!F$3=""),0,1)</f>
        <v>0</v>
      </c>
      <c r="Q792" s="13">
        <f>IF(OR(ISERROR(FIND(検索!G$3,F792)),検索!G$3=""),0,1)</f>
        <v>0</v>
      </c>
      <c r="R792" s="13">
        <f>IF(OR(検索!J$3="00000",M792&amp;N792&amp;O792&amp;P792&amp;Q792&lt;&gt;検索!J$3),0,1)</f>
        <v>0</v>
      </c>
      <c r="S792" s="13">
        <f t="shared" si="63"/>
        <v>0</v>
      </c>
      <c r="T792" s="14">
        <f>IF(OR(ISERROR(FIND(DBCS(検索!C$5),DBCS(B792))),検索!C$5=""),0,1)</f>
        <v>0</v>
      </c>
      <c r="U792" s="15">
        <f>IF(OR(ISERROR(FIND(DBCS(検索!D$5),DBCS(C792))),検索!D$5=""),0,1)</f>
        <v>0</v>
      </c>
      <c r="V792" s="15">
        <f>IF(OR(ISERROR(FIND(検索!E$5,D792)),検索!E$5=""),0,1)</f>
        <v>0</v>
      </c>
      <c r="W792" s="15">
        <f>IF(OR(ISERROR(FIND(検索!F$5,E792)),検索!F$5=""),0,1)</f>
        <v>0</v>
      </c>
      <c r="X792" s="15">
        <f>IF(OR(ISERROR(FIND(検索!G$5,F792)),検索!G$5=""),0,1)</f>
        <v>0</v>
      </c>
      <c r="Y792" s="13">
        <f>IF(OR(検索!J$5="00000",T792&amp;U792&amp;V792&amp;W792&amp;X792&lt;&gt;検索!J$5),0,1)</f>
        <v>0</v>
      </c>
      <c r="Z792" s="16">
        <f t="shared" si="64"/>
        <v>0</v>
      </c>
      <c r="AA792" s="13">
        <f>IF(OR(ISERROR(FIND(DBCS(検索!C$7),DBCS(B792))),検索!C$7=""),0,1)</f>
        <v>0</v>
      </c>
      <c r="AB792" s="13">
        <f>IF(OR(ISERROR(FIND(DBCS(検索!D$7),DBCS(C792))),検索!D$7=""),0,1)</f>
        <v>0</v>
      </c>
      <c r="AC792" s="13">
        <f>IF(OR(ISERROR(FIND(検索!E$7,D792)),検索!E$7=""),0,1)</f>
        <v>0</v>
      </c>
      <c r="AD792" s="13">
        <f>IF(OR(ISERROR(FIND(検索!F$7,E792)),検索!F$7=""),0,1)</f>
        <v>0</v>
      </c>
      <c r="AE792" s="13">
        <f>IF(OR(ISERROR(FIND(検索!G$7,F792)),検索!G$7=""),0,1)</f>
        <v>0</v>
      </c>
      <c r="AF792" s="15">
        <f>IF(OR(検索!J$7="00000",AA792&amp;AB792&amp;AC792&amp;AD792&amp;AE792&lt;&gt;検索!J$7),0,1)</f>
        <v>0</v>
      </c>
      <c r="AG792" s="16">
        <f t="shared" si="65"/>
        <v>0</v>
      </c>
      <c r="AH792" s="13">
        <f>IF(検索!K$3=0,R792,S792)</f>
        <v>0</v>
      </c>
      <c r="AI792" s="13">
        <f>IF(検索!K$5=0,Y792,Z792)</f>
        <v>0</v>
      </c>
      <c r="AJ792" s="13">
        <f>IF(検索!K$7=0,AF792,AG792)</f>
        <v>0</v>
      </c>
      <c r="AK792" s="20">
        <f>IF(IF(検索!J$5="00000",AH792,IF(検索!K$4=0,AH792+AI792,AH792*AI792)*IF(AND(検索!K$6=1,検索!J$7&lt;&gt;"00000"),AJ792,1)+IF(AND(検索!K$6=0,検索!J$7&lt;&gt;"00000"),AJ792,0))&gt;0,MAX($AK$2:AK791)+1,0)</f>
        <v>0</v>
      </c>
    </row>
    <row r="793" spans="1:37" ht="12.6" customHeight="1" x14ac:dyDescent="0.15">
      <c r="A793" s="9">
        <v>8122</v>
      </c>
      <c r="B793" s="2" t="s">
        <v>1907</v>
      </c>
      <c r="C793" s="2" t="s">
        <v>1908</v>
      </c>
      <c r="D793" s="2" t="s">
        <v>670</v>
      </c>
      <c r="E793" s="10" t="s">
        <v>104</v>
      </c>
      <c r="F793" s="11" t="s">
        <v>1909</v>
      </c>
      <c r="G793" s="2">
        <v>792</v>
      </c>
      <c r="H793" s="153">
        <f t="shared" si="66"/>
        <v>250000</v>
      </c>
      <c r="J793" s="158">
        <f>IFERROR(INDEX(単価!D$3:G$16,MATCH(D793,単価!B$3:B$16,0),1+((I793&gt;29)+(I793&gt;59)+(I793&gt;89))*INDEX(単価!A:A,MATCH(D793,単価!B:B,0))),0)</f>
        <v>100000</v>
      </c>
      <c r="K793" s="153" t="str">
        <f>IFERROR(INDEX(単価!C:C,MATCH(D793,単価!B:B,0))&amp;IF(INDEX(単価!A:A,MATCH(D793,単価!B:B,0))=1,"（"&amp;INDEX(単価!D$2:G$2,1,1+(I793&gt;29)+(I793&gt;59)+(I793&gt;89))&amp;"）",""),D793)</f>
        <v>生活介護</v>
      </c>
      <c r="L793" s="2">
        <f t="shared" ca="1" si="67"/>
        <v>8027</v>
      </c>
      <c r="M793" s="14">
        <f>IF(OR(ISERROR(FIND(DBCS(検索!C$3),DBCS(B793))),検索!C$3=""),0,1)</f>
        <v>0</v>
      </c>
      <c r="N793" s="15">
        <f>IF(OR(ISERROR(FIND(DBCS(検索!D$3),DBCS(C793))),検索!D$3=""),0,1)</f>
        <v>0</v>
      </c>
      <c r="O793" s="15">
        <f>IF(OR(ISERROR(FIND(検索!E$3,D793)),検索!E$3=""),0,1)</f>
        <v>0</v>
      </c>
      <c r="P793" s="13">
        <f>IF(OR(ISERROR(FIND(検索!F$3,E793)),検索!F$3=""),0,1)</f>
        <v>0</v>
      </c>
      <c r="Q793" s="13">
        <f>IF(OR(ISERROR(FIND(検索!G$3,F793)),検索!G$3=""),0,1)</f>
        <v>0</v>
      </c>
      <c r="R793" s="13">
        <f>IF(OR(検索!J$3="00000",M793&amp;N793&amp;O793&amp;P793&amp;Q793&lt;&gt;検索!J$3),0,1)</f>
        <v>0</v>
      </c>
      <c r="S793" s="13">
        <f t="shared" si="63"/>
        <v>0</v>
      </c>
      <c r="T793" s="14">
        <f>IF(OR(ISERROR(FIND(DBCS(検索!C$5),DBCS(B793))),検索!C$5=""),0,1)</f>
        <v>0</v>
      </c>
      <c r="U793" s="15">
        <f>IF(OR(ISERROR(FIND(DBCS(検索!D$5),DBCS(C793))),検索!D$5=""),0,1)</f>
        <v>0</v>
      </c>
      <c r="V793" s="15">
        <f>IF(OR(ISERROR(FIND(検索!E$5,D793)),検索!E$5=""),0,1)</f>
        <v>0</v>
      </c>
      <c r="W793" s="15">
        <f>IF(OR(ISERROR(FIND(検索!F$5,E793)),検索!F$5=""),0,1)</f>
        <v>0</v>
      </c>
      <c r="X793" s="15">
        <f>IF(OR(ISERROR(FIND(検索!G$5,F793)),検索!G$5=""),0,1)</f>
        <v>0</v>
      </c>
      <c r="Y793" s="13">
        <f>IF(OR(検索!J$5="00000",T793&amp;U793&amp;V793&amp;W793&amp;X793&lt;&gt;検索!J$5),0,1)</f>
        <v>0</v>
      </c>
      <c r="Z793" s="16">
        <f t="shared" si="64"/>
        <v>0</v>
      </c>
      <c r="AA793" s="13">
        <f>IF(OR(ISERROR(FIND(DBCS(検索!C$7),DBCS(B793))),検索!C$7=""),0,1)</f>
        <v>0</v>
      </c>
      <c r="AB793" s="13">
        <f>IF(OR(ISERROR(FIND(DBCS(検索!D$7),DBCS(C793))),検索!D$7=""),0,1)</f>
        <v>0</v>
      </c>
      <c r="AC793" s="13">
        <f>IF(OR(ISERROR(FIND(検索!E$7,D793)),検索!E$7=""),0,1)</f>
        <v>0</v>
      </c>
      <c r="AD793" s="13">
        <f>IF(OR(ISERROR(FIND(検索!F$7,E793)),検索!F$7=""),0,1)</f>
        <v>0</v>
      </c>
      <c r="AE793" s="13">
        <f>IF(OR(ISERROR(FIND(検索!G$7,F793)),検索!G$7=""),0,1)</f>
        <v>0</v>
      </c>
      <c r="AF793" s="15">
        <f>IF(OR(検索!J$7="00000",AA793&amp;AB793&amp;AC793&amp;AD793&amp;AE793&lt;&gt;検索!J$7),0,1)</f>
        <v>0</v>
      </c>
      <c r="AG793" s="16">
        <f t="shared" si="65"/>
        <v>0</v>
      </c>
      <c r="AH793" s="13">
        <f>IF(検索!K$3=0,R793,S793)</f>
        <v>0</v>
      </c>
      <c r="AI793" s="13">
        <f>IF(検索!K$5=0,Y793,Z793)</f>
        <v>0</v>
      </c>
      <c r="AJ793" s="13">
        <f>IF(検索!K$7=0,AF793,AG793)</f>
        <v>0</v>
      </c>
      <c r="AK793" s="20">
        <f>IF(IF(検索!J$5="00000",AH793,IF(検索!K$4=0,AH793+AI793,AH793*AI793)*IF(AND(検索!K$6=1,検索!J$7&lt;&gt;"00000"),AJ793,1)+IF(AND(検索!K$6=0,検索!J$7&lt;&gt;"00000"),AJ793,0))&gt;0,MAX($AK$2:AK792)+1,0)</f>
        <v>0</v>
      </c>
    </row>
    <row r="794" spans="1:37" ht="12.6" customHeight="1" x14ac:dyDescent="0.15">
      <c r="A794" s="9">
        <v>8131</v>
      </c>
      <c r="B794" s="2" t="s">
        <v>971</v>
      </c>
      <c r="C794" s="2" t="s">
        <v>2104</v>
      </c>
      <c r="D794" s="2" t="s">
        <v>670</v>
      </c>
      <c r="E794" s="10" t="s">
        <v>88</v>
      </c>
      <c r="F794" s="11" t="s">
        <v>973</v>
      </c>
      <c r="G794" s="2">
        <v>793</v>
      </c>
      <c r="H794" s="153">
        <f t="shared" si="66"/>
        <v>300000</v>
      </c>
      <c r="J794" s="158">
        <f>IFERROR(INDEX(単価!D$3:G$16,MATCH(D794,単価!B$3:B$16,0),1+((I794&gt;29)+(I794&gt;59)+(I794&gt;89))*INDEX(単価!A:A,MATCH(D794,単価!B:B,0))),0)</f>
        <v>100000</v>
      </c>
      <c r="K794" s="153" t="str">
        <f>IFERROR(INDEX(単価!C:C,MATCH(D794,単価!B:B,0))&amp;IF(INDEX(単価!A:A,MATCH(D794,単価!B:B,0))=1,"（"&amp;INDEX(単価!D$2:G$2,1,1+(I794&gt;29)+(I794&gt;59)+(I794&gt;89))&amp;"）",""),D794)</f>
        <v>生活介護</v>
      </c>
      <c r="L794" s="2">
        <f t="shared" ca="1" si="67"/>
        <v>8038</v>
      </c>
      <c r="M794" s="14">
        <f>IF(OR(ISERROR(FIND(DBCS(検索!C$3),DBCS(B794))),検索!C$3=""),0,1)</f>
        <v>0</v>
      </c>
      <c r="N794" s="15">
        <f>IF(OR(ISERROR(FIND(DBCS(検索!D$3),DBCS(C794))),検索!D$3=""),0,1)</f>
        <v>0</v>
      </c>
      <c r="O794" s="15">
        <f>IF(OR(ISERROR(FIND(検索!E$3,D794)),検索!E$3=""),0,1)</f>
        <v>0</v>
      </c>
      <c r="P794" s="13">
        <f>IF(OR(ISERROR(FIND(検索!F$3,E794)),検索!F$3=""),0,1)</f>
        <v>0</v>
      </c>
      <c r="Q794" s="13">
        <f>IF(OR(ISERROR(FIND(検索!G$3,F794)),検索!G$3=""),0,1)</f>
        <v>0</v>
      </c>
      <c r="R794" s="13">
        <f>IF(OR(検索!J$3="00000",M794&amp;N794&amp;O794&amp;P794&amp;Q794&lt;&gt;検索!J$3),0,1)</f>
        <v>0</v>
      </c>
      <c r="S794" s="13">
        <f t="shared" si="63"/>
        <v>0</v>
      </c>
      <c r="T794" s="14">
        <f>IF(OR(ISERROR(FIND(DBCS(検索!C$5),DBCS(B794))),検索!C$5=""),0,1)</f>
        <v>0</v>
      </c>
      <c r="U794" s="15">
        <f>IF(OR(ISERROR(FIND(DBCS(検索!D$5),DBCS(C794))),検索!D$5=""),0,1)</f>
        <v>0</v>
      </c>
      <c r="V794" s="15">
        <f>IF(OR(ISERROR(FIND(検索!E$5,D794)),検索!E$5=""),0,1)</f>
        <v>0</v>
      </c>
      <c r="W794" s="15">
        <f>IF(OR(ISERROR(FIND(検索!F$5,E794)),検索!F$5=""),0,1)</f>
        <v>0</v>
      </c>
      <c r="X794" s="15">
        <f>IF(OR(ISERROR(FIND(検索!G$5,F794)),検索!G$5=""),0,1)</f>
        <v>0</v>
      </c>
      <c r="Y794" s="13">
        <f>IF(OR(検索!J$5="00000",T794&amp;U794&amp;V794&amp;W794&amp;X794&lt;&gt;検索!J$5),0,1)</f>
        <v>0</v>
      </c>
      <c r="Z794" s="16">
        <f t="shared" si="64"/>
        <v>0</v>
      </c>
      <c r="AA794" s="13">
        <f>IF(OR(ISERROR(FIND(DBCS(検索!C$7),DBCS(B794))),検索!C$7=""),0,1)</f>
        <v>0</v>
      </c>
      <c r="AB794" s="13">
        <f>IF(OR(ISERROR(FIND(DBCS(検索!D$7),DBCS(C794))),検索!D$7=""),0,1)</f>
        <v>0</v>
      </c>
      <c r="AC794" s="13">
        <f>IF(OR(ISERROR(FIND(検索!E$7,D794)),検索!E$7=""),0,1)</f>
        <v>0</v>
      </c>
      <c r="AD794" s="13">
        <f>IF(OR(ISERROR(FIND(検索!F$7,E794)),検索!F$7=""),0,1)</f>
        <v>0</v>
      </c>
      <c r="AE794" s="13">
        <f>IF(OR(ISERROR(FIND(検索!G$7,F794)),検索!G$7=""),0,1)</f>
        <v>0</v>
      </c>
      <c r="AF794" s="15">
        <f>IF(OR(検索!J$7="00000",AA794&amp;AB794&amp;AC794&amp;AD794&amp;AE794&lt;&gt;検索!J$7),0,1)</f>
        <v>0</v>
      </c>
      <c r="AG794" s="16">
        <f t="shared" si="65"/>
        <v>0</v>
      </c>
      <c r="AH794" s="13">
        <f>IF(検索!K$3=0,R794,S794)</f>
        <v>0</v>
      </c>
      <c r="AI794" s="13">
        <f>IF(検索!K$5=0,Y794,Z794)</f>
        <v>0</v>
      </c>
      <c r="AJ794" s="13">
        <f>IF(検索!K$7=0,AF794,AG794)</f>
        <v>0</v>
      </c>
      <c r="AK794" s="20">
        <f>IF(IF(検索!J$5="00000",AH794,IF(検索!K$4=0,AH794+AI794,AH794*AI794)*IF(AND(検索!K$6=1,検索!J$7&lt;&gt;"00000"),AJ794,1)+IF(AND(検索!K$6=0,検索!J$7&lt;&gt;"00000"),AJ794,0))&gt;0,MAX($AK$2:AK793)+1,0)</f>
        <v>0</v>
      </c>
    </row>
    <row r="795" spans="1:37" ht="12.6" customHeight="1" x14ac:dyDescent="0.15">
      <c r="A795" s="9">
        <v>8147</v>
      </c>
      <c r="B795" s="2" t="s">
        <v>1914</v>
      </c>
      <c r="C795" s="2" t="s">
        <v>1915</v>
      </c>
      <c r="D795" s="2" t="s">
        <v>670</v>
      </c>
      <c r="E795" s="10" t="s">
        <v>51</v>
      </c>
      <c r="F795" s="11" t="s">
        <v>1916</v>
      </c>
      <c r="G795" s="2">
        <v>794</v>
      </c>
      <c r="H795" s="153">
        <f t="shared" si="66"/>
        <v>200000</v>
      </c>
      <c r="J795" s="158">
        <f>IFERROR(INDEX(単価!D$3:G$16,MATCH(D795,単価!B$3:B$16,0),1+((I795&gt;29)+(I795&gt;59)+(I795&gt;89))*INDEX(単価!A:A,MATCH(D795,単価!B:B,0))),0)</f>
        <v>100000</v>
      </c>
      <c r="K795" s="153" t="str">
        <f>IFERROR(INDEX(単価!C:C,MATCH(D795,単価!B:B,0))&amp;IF(INDEX(単価!A:A,MATCH(D795,単価!B:B,0))=1,"（"&amp;INDEX(単価!D$2:G$2,1,1+(I795&gt;29)+(I795&gt;59)+(I795&gt;89))&amp;"）",""),D795)</f>
        <v>生活介護</v>
      </c>
      <c r="L795" s="2">
        <f t="shared" ca="1" si="67"/>
        <v>8048</v>
      </c>
      <c r="M795" s="14">
        <f>IF(OR(ISERROR(FIND(DBCS(検索!C$3),DBCS(B795))),検索!C$3=""),0,1)</f>
        <v>0</v>
      </c>
      <c r="N795" s="15">
        <f>IF(OR(ISERROR(FIND(DBCS(検索!D$3),DBCS(C795))),検索!D$3=""),0,1)</f>
        <v>0</v>
      </c>
      <c r="O795" s="15">
        <f>IF(OR(ISERROR(FIND(検索!E$3,D795)),検索!E$3=""),0,1)</f>
        <v>0</v>
      </c>
      <c r="P795" s="13">
        <f>IF(OR(ISERROR(FIND(検索!F$3,E795)),検索!F$3=""),0,1)</f>
        <v>0</v>
      </c>
      <c r="Q795" s="13">
        <f>IF(OR(ISERROR(FIND(検索!G$3,F795)),検索!G$3=""),0,1)</f>
        <v>0</v>
      </c>
      <c r="R795" s="13">
        <f>IF(OR(検索!J$3="00000",M795&amp;N795&amp;O795&amp;P795&amp;Q795&lt;&gt;検索!J$3),0,1)</f>
        <v>0</v>
      </c>
      <c r="S795" s="13">
        <f t="shared" si="63"/>
        <v>0</v>
      </c>
      <c r="T795" s="14">
        <f>IF(OR(ISERROR(FIND(DBCS(検索!C$5),DBCS(B795))),検索!C$5=""),0,1)</f>
        <v>0</v>
      </c>
      <c r="U795" s="15">
        <f>IF(OR(ISERROR(FIND(DBCS(検索!D$5),DBCS(C795))),検索!D$5=""),0,1)</f>
        <v>0</v>
      </c>
      <c r="V795" s="15">
        <f>IF(OR(ISERROR(FIND(検索!E$5,D795)),検索!E$5=""),0,1)</f>
        <v>0</v>
      </c>
      <c r="W795" s="15">
        <f>IF(OR(ISERROR(FIND(検索!F$5,E795)),検索!F$5=""),0,1)</f>
        <v>0</v>
      </c>
      <c r="X795" s="15">
        <f>IF(OR(ISERROR(FIND(検索!G$5,F795)),検索!G$5=""),0,1)</f>
        <v>0</v>
      </c>
      <c r="Y795" s="13">
        <f>IF(OR(検索!J$5="00000",T795&amp;U795&amp;V795&amp;W795&amp;X795&lt;&gt;検索!J$5),0,1)</f>
        <v>0</v>
      </c>
      <c r="Z795" s="16">
        <f t="shared" si="64"/>
        <v>0</v>
      </c>
      <c r="AA795" s="13">
        <f>IF(OR(ISERROR(FIND(DBCS(検索!C$7),DBCS(B795))),検索!C$7=""),0,1)</f>
        <v>0</v>
      </c>
      <c r="AB795" s="13">
        <f>IF(OR(ISERROR(FIND(DBCS(検索!D$7),DBCS(C795))),検索!D$7=""),0,1)</f>
        <v>0</v>
      </c>
      <c r="AC795" s="13">
        <f>IF(OR(ISERROR(FIND(検索!E$7,D795)),検索!E$7=""),0,1)</f>
        <v>0</v>
      </c>
      <c r="AD795" s="13">
        <f>IF(OR(ISERROR(FIND(検索!F$7,E795)),検索!F$7=""),0,1)</f>
        <v>0</v>
      </c>
      <c r="AE795" s="13">
        <f>IF(OR(ISERROR(FIND(検索!G$7,F795)),検索!G$7=""),0,1)</f>
        <v>0</v>
      </c>
      <c r="AF795" s="15">
        <f>IF(OR(検索!J$7="00000",AA795&amp;AB795&amp;AC795&amp;AD795&amp;AE795&lt;&gt;検索!J$7),0,1)</f>
        <v>0</v>
      </c>
      <c r="AG795" s="16">
        <f t="shared" si="65"/>
        <v>0</v>
      </c>
      <c r="AH795" s="13">
        <f>IF(検索!K$3=0,R795,S795)</f>
        <v>0</v>
      </c>
      <c r="AI795" s="13">
        <f>IF(検索!K$5=0,Y795,Z795)</f>
        <v>0</v>
      </c>
      <c r="AJ795" s="13">
        <f>IF(検索!K$7=0,AF795,AG795)</f>
        <v>0</v>
      </c>
      <c r="AK795" s="20">
        <f>IF(IF(検索!J$5="00000",AH795,IF(検索!K$4=0,AH795+AI795,AH795*AI795)*IF(AND(検索!K$6=1,検索!J$7&lt;&gt;"00000"),AJ795,1)+IF(AND(検索!K$6=0,検索!J$7&lt;&gt;"00000"),AJ795,0))&gt;0,MAX($AK$2:AK794)+1,0)</f>
        <v>0</v>
      </c>
    </row>
    <row r="796" spans="1:37" ht="12.6" customHeight="1" x14ac:dyDescent="0.15">
      <c r="A796" s="9">
        <v>8159</v>
      </c>
      <c r="B796" s="2" t="s">
        <v>1636</v>
      </c>
      <c r="C796" s="2" t="s">
        <v>2105</v>
      </c>
      <c r="D796" s="2" t="s">
        <v>670</v>
      </c>
      <c r="E796" s="10" t="s">
        <v>107</v>
      </c>
      <c r="F796" s="11" t="s">
        <v>1638</v>
      </c>
      <c r="G796" s="2">
        <v>795</v>
      </c>
      <c r="H796" s="153">
        <f t="shared" si="66"/>
        <v>450000</v>
      </c>
      <c r="J796" s="158">
        <f>IFERROR(INDEX(単価!D$3:G$16,MATCH(D796,単価!B$3:B$16,0),1+((I796&gt;29)+(I796&gt;59)+(I796&gt;89))*INDEX(単価!A:A,MATCH(D796,単価!B:B,0))),0)</f>
        <v>100000</v>
      </c>
      <c r="K796" s="153" t="str">
        <f>IFERROR(INDEX(単価!C:C,MATCH(D796,単価!B:B,0))&amp;IF(INDEX(単価!A:A,MATCH(D796,単価!B:B,0))=1,"（"&amp;INDEX(単価!D$2:G$2,1,1+(I796&gt;29)+(I796&gt;59)+(I796&gt;89))&amp;"）",""),D796)</f>
        <v>生活介護</v>
      </c>
      <c r="L796" s="2">
        <f t="shared" ca="1" si="67"/>
        <v>8050</v>
      </c>
      <c r="M796" s="14">
        <f>IF(OR(ISERROR(FIND(DBCS(検索!C$3),DBCS(B796))),検索!C$3=""),0,1)</f>
        <v>0</v>
      </c>
      <c r="N796" s="15">
        <f>IF(OR(ISERROR(FIND(DBCS(検索!D$3),DBCS(C796))),検索!D$3=""),0,1)</f>
        <v>0</v>
      </c>
      <c r="O796" s="15">
        <f>IF(OR(ISERROR(FIND(検索!E$3,D796)),検索!E$3=""),0,1)</f>
        <v>0</v>
      </c>
      <c r="P796" s="13">
        <f>IF(OR(ISERROR(FIND(検索!F$3,E796)),検索!F$3=""),0,1)</f>
        <v>0</v>
      </c>
      <c r="Q796" s="13">
        <f>IF(OR(ISERROR(FIND(検索!G$3,F796)),検索!G$3=""),0,1)</f>
        <v>0</v>
      </c>
      <c r="R796" s="13">
        <f>IF(OR(検索!J$3="00000",M796&amp;N796&amp;O796&amp;P796&amp;Q796&lt;&gt;検索!J$3),0,1)</f>
        <v>0</v>
      </c>
      <c r="S796" s="13">
        <f t="shared" si="63"/>
        <v>0</v>
      </c>
      <c r="T796" s="14">
        <f>IF(OR(ISERROR(FIND(DBCS(検索!C$5),DBCS(B796))),検索!C$5=""),0,1)</f>
        <v>0</v>
      </c>
      <c r="U796" s="15">
        <f>IF(OR(ISERROR(FIND(DBCS(検索!D$5),DBCS(C796))),検索!D$5=""),0,1)</f>
        <v>0</v>
      </c>
      <c r="V796" s="15">
        <f>IF(OR(ISERROR(FIND(検索!E$5,D796)),検索!E$5=""),0,1)</f>
        <v>0</v>
      </c>
      <c r="W796" s="15">
        <f>IF(OR(ISERROR(FIND(検索!F$5,E796)),検索!F$5=""),0,1)</f>
        <v>0</v>
      </c>
      <c r="X796" s="15">
        <f>IF(OR(ISERROR(FIND(検索!G$5,F796)),検索!G$5=""),0,1)</f>
        <v>0</v>
      </c>
      <c r="Y796" s="13">
        <f>IF(OR(検索!J$5="00000",T796&amp;U796&amp;V796&amp;W796&amp;X796&lt;&gt;検索!J$5),0,1)</f>
        <v>0</v>
      </c>
      <c r="Z796" s="16">
        <f t="shared" si="64"/>
        <v>0</v>
      </c>
      <c r="AA796" s="13">
        <f>IF(OR(ISERROR(FIND(DBCS(検索!C$7),DBCS(B796))),検索!C$7=""),0,1)</f>
        <v>0</v>
      </c>
      <c r="AB796" s="13">
        <f>IF(OR(ISERROR(FIND(DBCS(検索!D$7),DBCS(C796))),検索!D$7=""),0,1)</f>
        <v>0</v>
      </c>
      <c r="AC796" s="13">
        <f>IF(OR(ISERROR(FIND(検索!E$7,D796)),検索!E$7=""),0,1)</f>
        <v>0</v>
      </c>
      <c r="AD796" s="13">
        <f>IF(OR(ISERROR(FIND(検索!F$7,E796)),検索!F$7=""),0,1)</f>
        <v>0</v>
      </c>
      <c r="AE796" s="13">
        <f>IF(OR(ISERROR(FIND(検索!G$7,F796)),検索!G$7=""),0,1)</f>
        <v>0</v>
      </c>
      <c r="AF796" s="15">
        <f>IF(OR(検索!J$7="00000",AA796&amp;AB796&amp;AC796&amp;AD796&amp;AE796&lt;&gt;検索!J$7),0,1)</f>
        <v>0</v>
      </c>
      <c r="AG796" s="16">
        <f t="shared" si="65"/>
        <v>0</v>
      </c>
      <c r="AH796" s="13">
        <f>IF(検索!K$3=0,R796,S796)</f>
        <v>0</v>
      </c>
      <c r="AI796" s="13">
        <f>IF(検索!K$5=0,Y796,Z796)</f>
        <v>0</v>
      </c>
      <c r="AJ796" s="13">
        <f>IF(検索!K$7=0,AF796,AG796)</f>
        <v>0</v>
      </c>
      <c r="AK796" s="20">
        <f>IF(IF(検索!J$5="00000",AH796,IF(検索!K$4=0,AH796+AI796,AH796*AI796)*IF(AND(検索!K$6=1,検索!J$7&lt;&gt;"00000"),AJ796,1)+IF(AND(検索!K$6=0,検索!J$7&lt;&gt;"00000"),AJ796,0))&gt;0,MAX($AK$2:AK795)+1,0)</f>
        <v>0</v>
      </c>
    </row>
    <row r="797" spans="1:37" ht="12.6" customHeight="1" x14ac:dyDescent="0.15">
      <c r="A797" s="9">
        <v>8163</v>
      </c>
      <c r="B797" s="2" t="s">
        <v>1636</v>
      </c>
      <c r="C797" s="2" t="s">
        <v>2106</v>
      </c>
      <c r="D797" s="2" t="s">
        <v>670</v>
      </c>
      <c r="E797" s="10" t="s">
        <v>69</v>
      </c>
      <c r="F797" s="11" t="s">
        <v>2107</v>
      </c>
      <c r="G797" s="2">
        <v>796</v>
      </c>
      <c r="H797" s="153">
        <f t="shared" si="66"/>
        <v>450000</v>
      </c>
      <c r="J797" s="158">
        <f>IFERROR(INDEX(単価!D$3:G$16,MATCH(D797,単価!B$3:B$16,0),1+((I797&gt;29)+(I797&gt;59)+(I797&gt;89))*INDEX(単価!A:A,MATCH(D797,単価!B:B,0))),0)</f>
        <v>100000</v>
      </c>
      <c r="K797" s="153" t="str">
        <f>IFERROR(INDEX(単価!C:C,MATCH(D797,単価!B:B,0))&amp;IF(INDEX(単価!A:A,MATCH(D797,単価!B:B,0))=1,"（"&amp;INDEX(単価!D$2:G$2,1,1+(I797&gt;29)+(I797&gt;59)+(I797&gt;89))&amp;"）",""),D797)</f>
        <v>生活介護</v>
      </c>
      <c r="L797" s="2">
        <f t="shared" ca="1" si="67"/>
        <v>8069</v>
      </c>
      <c r="M797" s="14">
        <f>IF(OR(ISERROR(FIND(DBCS(検索!C$3),DBCS(B797))),検索!C$3=""),0,1)</f>
        <v>0</v>
      </c>
      <c r="N797" s="15">
        <f>IF(OR(ISERROR(FIND(DBCS(検索!D$3),DBCS(C797))),検索!D$3=""),0,1)</f>
        <v>0</v>
      </c>
      <c r="O797" s="15">
        <f>IF(OR(ISERROR(FIND(検索!E$3,D797)),検索!E$3=""),0,1)</f>
        <v>0</v>
      </c>
      <c r="P797" s="13">
        <f>IF(OR(ISERROR(FIND(検索!F$3,E797)),検索!F$3=""),0,1)</f>
        <v>0</v>
      </c>
      <c r="Q797" s="13">
        <f>IF(OR(ISERROR(FIND(検索!G$3,F797)),検索!G$3=""),0,1)</f>
        <v>0</v>
      </c>
      <c r="R797" s="13">
        <f>IF(OR(検索!J$3="00000",M797&amp;N797&amp;O797&amp;P797&amp;Q797&lt;&gt;検索!J$3),0,1)</f>
        <v>0</v>
      </c>
      <c r="S797" s="13">
        <f t="shared" si="63"/>
        <v>0</v>
      </c>
      <c r="T797" s="14">
        <f>IF(OR(ISERROR(FIND(DBCS(検索!C$5),DBCS(B797))),検索!C$5=""),0,1)</f>
        <v>0</v>
      </c>
      <c r="U797" s="15">
        <f>IF(OR(ISERROR(FIND(DBCS(検索!D$5),DBCS(C797))),検索!D$5=""),0,1)</f>
        <v>0</v>
      </c>
      <c r="V797" s="15">
        <f>IF(OR(ISERROR(FIND(検索!E$5,D797)),検索!E$5=""),0,1)</f>
        <v>0</v>
      </c>
      <c r="W797" s="15">
        <f>IF(OR(ISERROR(FIND(検索!F$5,E797)),検索!F$5=""),0,1)</f>
        <v>0</v>
      </c>
      <c r="X797" s="15">
        <f>IF(OR(ISERROR(FIND(検索!G$5,F797)),検索!G$5=""),0,1)</f>
        <v>0</v>
      </c>
      <c r="Y797" s="13">
        <f>IF(OR(検索!J$5="00000",T797&amp;U797&amp;V797&amp;W797&amp;X797&lt;&gt;検索!J$5),0,1)</f>
        <v>0</v>
      </c>
      <c r="Z797" s="16">
        <f t="shared" si="64"/>
        <v>0</v>
      </c>
      <c r="AA797" s="13">
        <f>IF(OR(ISERROR(FIND(DBCS(検索!C$7),DBCS(B797))),検索!C$7=""),0,1)</f>
        <v>0</v>
      </c>
      <c r="AB797" s="13">
        <f>IF(OR(ISERROR(FIND(DBCS(検索!D$7),DBCS(C797))),検索!D$7=""),0,1)</f>
        <v>0</v>
      </c>
      <c r="AC797" s="13">
        <f>IF(OR(ISERROR(FIND(検索!E$7,D797)),検索!E$7=""),0,1)</f>
        <v>0</v>
      </c>
      <c r="AD797" s="13">
        <f>IF(OR(ISERROR(FIND(検索!F$7,E797)),検索!F$7=""),0,1)</f>
        <v>0</v>
      </c>
      <c r="AE797" s="13">
        <f>IF(OR(ISERROR(FIND(検索!G$7,F797)),検索!G$7=""),0,1)</f>
        <v>0</v>
      </c>
      <c r="AF797" s="15">
        <f>IF(OR(検索!J$7="00000",AA797&amp;AB797&amp;AC797&amp;AD797&amp;AE797&lt;&gt;検索!J$7),0,1)</f>
        <v>0</v>
      </c>
      <c r="AG797" s="16">
        <f t="shared" si="65"/>
        <v>0</v>
      </c>
      <c r="AH797" s="13">
        <f>IF(検索!K$3=0,R797,S797)</f>
        <v>0</v>
      </c>
      <c r="AI797" s="13">
        <f>IF(検索!K$5=0,Y797,Z797)</f>
        <v>0</v>
      </c>
      <c r="AJ797" s="13">
        <f>IF(検索!K$7=0,AF797,AG797)</f>
        <v>0</v>
      </c>
      <c r="AK797" s="20">
        <f>IF(IF(検索!J$5="00000",AH797,IF(検索!K$4=0,AH797+AI797,AH797*AI797)*IF(AND(検索!K$6=1,検索!J$7&lt;&gt;"00000"),AJ797,1)+IF(AND(検索!K$6=0,検索!J$7&lt;&gt;"00000"),AJ797,0))&gt;0,MAX($AK$2:AK796)+1,0)</f>
        <v>0</v>
      </c>
    </row>
    <row r="798" spans="1:37" ht="12.6" customHeight="1" x14ac:dyDescent="0.15">
      <c r="A798" s="9">
        <v>8178</v>
      </c>
      <c r="B798" s="2" t="s">
        <v>1636</v>
      </c>
      <c r="C798" s="2" t="s">
        <v>2108</v>
      </c>
      <c r="D798" s="2" t="s">
        <v>670</v>
      </c>
      <c r="E798" s="10" t="s">
        <v>1836</v>
      </c>
      <c r="F798" s="11" t="s">
        <v>2109</v>
      </c>
      <c r="G798" s="2">
        <v>797</v>
      </c>
      <c r="H798" s="153">
        <f t="shared" si="66"/>
        <v>450000</v>
      </c>
      <c r="J798" s="158">
        <f>IFERROR(INDEX(単価!D$3:G$16,MATCH(D798,単価!B$3:B$16,0),1+((I798&gt;29)+(I798&gt;59)+(I798&gt;89))*INDEX(単価!A:A,MATCH(D798,単価!B:B,0))),0)</f>
        <v>100000</v>
      </c>
      <c r="K798" s="153" t="str">
        <f>IFERROR(INDEX(単価!C:C,MATCH(D798,単価!B:B,0))&amp;IF(INDEX(単価!A:A,MATCH(D798,単価!B:B,0))=1,"（"&amp;INDEX(単価!D$2:G$2,1,1+(I798&gt;29)+(I798&gt;59)+(I798&gt;89))&amp;"）",""),D798)</f>
        <v>生活介護</v>
      </c>
      <c r="L798" s="2">
        <f t="shared" ca="1" si="67"/>
        <v>8073</v>
      </c>
      <c r="M798" s="14">
        <f>IF(OR(ISERROR(FIND(DBCS(検索!C$3),DBCS(B798))),検索!C$3=""),0,1)</f>
        <v>0</v>
      </c>
      <c r="N798" s="15">
        <f>IF(OR(ISERROR(FIND(DBCS(検索!D$3),DBCS(C798))),検索!D$3=""),0,1)</f>
        <v>0</v>
      </c>
      <c r="O798" s="15">
        <f>IF(OR(ISERROR(FIND(検索!E$3,D798)),検索!E$3=""),0,1)</f>
        <v>0</v>
      </c>
      <c r="P798" s="13">
        <f>IF(OR(ISERROR(FIND(検索!F$3,E798)),検索!F$3=""),0,1)</f>
        <v>0</v>
      </c>
      <c r="Q798" s="13">
        <f>IF(OR(ISERROR(FIND(検索!G$3,F798)),検索!G$3=""),0,1)</f>
        <v>0</v>
      </c>
      <c r="R798" s="13">
        <f>IF(OR(検索!J$3="00000",M798&amp;N798&amp;O798&amp;P798&amp;Q798&lt;&gt;検索!J$3),0,1)</f>
        <v>0</v>
      </c>
      <c r="S798" s="13">
        <f t="shared" si="63"/>
        <v>0</v>
      </c>
      <c r="T798" s="14">
        <f>IF(OR(ISERROR(FIND(DBCS(検索!C$5),DBCS(B798))),検索!C$5=""),0,1)</f>
        <v>0</v>
      </c>
      <c r="U798" s="15">
        <f>IF(OR(ISERROR(FIND(DBCS(検索!D$5),DBCS(C798))),検索!D$5=""),0,1)</f>
        <v>0</v>
      </c>
      <c r="V798" s="15">
        <f>IF(OR(ISERROR(FIND(検索!E$5,D798)),検索!E$5=""),0,1)</f>
        <v>0</v>
      </c>
      <c r="W798" s="15">
        <f>IF(OR(ISERROR(FIND(検索!F$5,E798)),検索!F$5=""),0,1)</f>
        <v>0</v>
      </c>
      <c r="X798" s="15">
        <f>IF(OR(ISERROR(FIND(検索!G$5,F798)),検索!G$5=""),0,1)</f>
        <v>0</v>
      </c>
      <c r="Y798" s="13">
        <f>IF(OR(検索!J$5="00000",T798&amp;U798&amp;V798&amp;W798&amp;X798&lt;&gt;検索!J$5),0,1)</f>
        <v>0</v>
      </c>
      <c r="Z798" s="16">
        <f t="shared" si="64"/>
        <v>0</v>
      </c>
      <c r="AA798" s="13">
        <f>IF(OR(ISERROR(FIND(DBCS(検索!C$7),DBCS(B798))),検索!C$7=""),0,1)</f>
        <v>0</v>
      </c>
      <c r="AB798" s="13">
        <f>IF(OR(ISERROR(FIND(DBCS(検索!D$7),DBCS(C798))),検索!D$7=""),0,1)</f>
        <v>0</v>
      </c>
      <c r="AC798" s="13">
        <f>IF(OR(ISERROR(FIND(検索!E$7,D798)),検索!E$7=""),0,1)</f>
        <v>0</v>
      </c>
      <c r="AD798" s="13">
        <f>IF(OR(ISERROR(FIND(検索!F$7,E798)),検索!F$7=""),0,1)</f>
        <v>0</v>
      </c>
      <c r="AE798" s="13">
        <f>IF(OR(ISERROR(FIND(検索!G$7,F798)),検索!G$7=""),0,1)</f>
        <v>0</v>
      </c>
      <c r="AF798" s="15">
        <f>IF(OR(検索!J$7="00000",AA798&amp;AB798&amp;AC798&amp;AD798&amp;AE798&lt;&gt;検索!J$7),0,1)</f>
        <v>0</v>
      </c>
      <c r="AG798" s="16">
        <f t="shared" si="65"/>
        <v>0</v>
      </c>
      <c r="AH798" s="13">
        <f>IF(検索!K$3=0,R798,S798)</f>
        <v>0</v>
      </c>
      <c r="AI798" s="13">
        <f>IF(検索!K$5=0,Y798,Z798)</f>
        <v>0</v>
      </c>
      <c r="AJ798" s="13">
        <f>IF(検索!K$7=0,AF798,AG798)</f>
        <v>0</v>
      </c>
      <c r="AK798" s="20">
        <f>IF(IF(検索!J$5="00000",AH798,IF(検索!K$4=0,AH798+AI798,AH798*AI798)*IF(AND(検索!K$6=1,検索!J$7&lt;&gt;"00000"),AJ798,1)+IF(AND(検索!K$6=0,検索!J$7&lt;&gt;"00000"),AJ798,0))&gt;0,MAX($AK$2:AK797)+1,0)</f>
        <v>0</v>
      </c>
    </row>
    <row r="799" spans="1:37" ht="12.6" customHeight="1" x14ac:dyDescent="0.15">
      <c r="A799" s="9">
        <v>8186</v>
      </c>
      <c r="B799" s="2" t="s">
        <v>1636</v>
      </c>
      <c r="C799" s="2" t="s">
        <v>2110</v>
      </c>
      <c r="D799" s="2" t="s">
        <v>670</v>
      </c>
      <c r="E799" s="10" t="s">
        <v>141</v>
      </c>
      <c r="F799" s="11" t="s">
        <v>2111</v>
      </c>
      <c r="G799" s="2">
        <v>798</v>
      </c>
      <c r="H799" s="153">
        <f t="shared" si="66"/>
        <v>450000</v>
      </c>
      <c r="J799" s="158">
        <f>IFERROR(INDEX(単価!D$3:G$16,MATCH(D799,単価!B$3:B$16,0),1+((I799&gt;29)+(I799&gt;59)+(I799&gt;89))*INDEX(単価!A:A,MATCH(D799,単価!B:B,0))),0)</f>
        <v>100000</v>
      </c>
      <c r="K799" s="153" t="str">
        <f>IFERROR(INDEX(単価!C:C,MATCH(D799,単価!B:B,0))&amp;IF(INDEX(単価!A:A,MATCH(D799,単価!B:B,0))=1,"（"&amp;INDEX(単価!D$2:G$2,1,1+(I799&gt;29)+(I799&gt;59)+(I799&gt;89))&amp;"）",""),D799)</f>
        <v>生活介護</v>
      </c>
      <c r="L799" s="2">
        <f t="shared" ca="1" si="67"/>
        <v>8086</v>
      </c>
      <c r="M799" s="14">
        <f>IF(OR(ISERROR(FIND(DBCS(検索!C$3),DBCS(B799))),検索!C$3=""),0,1)</f>
        <v>0</v>
      </c>
      <c r="N799" s="15">
        <f>IF(OR(ISERROR(FIND(DBCS(検索!D$3),DBCS(C799))),検索!D$3=""),0,1)</f>
        <v>0</v>
      </c>
      <c r="O799" s="15">
        <f>IF(OR(ISERROR(FIND(検索!E$3,D799)),検索!E$3=""),0,1)</f>
        <v>0</v>
      </c>
      <c r="P799" s="13">
        <f>IF(OR(ISERROR(FIND(検索!F$3,E799)),検索!F$3=""),0,1)</f>
        <v>0</v>
      </c>
      <c r="Q799" s="13">
        <f>IF(OR(ISERROR(FIND(検索!G$3,F799)),検索!G$3=""),0,1)</f>
        <v>0</v>
      </c>
      <c r="R799" s="13">
        <f>IF(OR(検索!J$3="00000",M799&amp;N799&amp;O799&amp;P799&amp;Q799&lt;&gt;検索!J$3),0,1)</f>
        <v>0</v>
      </c>
      <c r="S799" s="13">
        <f t="shared" si="63"/>
        <v>0</v>
      </c>
      <c r="T799" s="14">
        <f>IF(OR(ISERROR(FIND(DBCS(検索!C$5),DBCS(B799))),検索!C$5=""),0,1)</f>
        <v>0</v>
      </c>
      <c r="U799" s="15">
        <f>IF(OR(ISERROR(FIND(DBCS(検索!D$5),DBCS(C799))),検索!D$5=""),0,1)</f>
        <v>0</v>
      </c>
      <c r="V799" s="15">
        <f>IF(OR(ISERROR(FIND(検索!E$5,D799)),検索!E$5=""),0,1)</f>
        <v>0</v>
      </c>
      <c r="W799" s="15">
        <f>IF(OR(ISERROR(FIND(検索!F$5,E799)),検索!F$5=""),0,1)</f>
        <v>0</v>
      </c>
      <c r="X799" s="15">
        <f>IF(OR(ISERROR(FIND(検索!G$5,F799)),検索!G$5=""),0,1)</f>
        <v>0</v>
      </c>
      <c r="Y799" s="13">
        <f>IF(OR(検索!J$5="00000",T799&amp;U799&amp;V799&amp;W799&amp;X799&lt;&gt;検索!J$5),0,1)</f>
        <v>0</v>
      </c>
      <c r="Z799" s="16">
        <f t="shared" si="64"/>
        <v>0</v>
      </c>
      <c r="AA799" s="13">
        <f>IF(OR(ISERROR(FIND(DBCS(検索!C$7),DBCS(B799))),検索!C$7=""),0,1)</f>
        <v>0</v>
      </c>
      <c r="AB799" s="13">
        <f>IF(OR(ISERROR(FIND(DBCS(検索!D$7),DBCS(C799))),検索!D$7=""),0,1)</f>
        <v>0</v>
      </c>
      <c r="AC799" s="13">
        <f>IF(OR(ISERROR(FIND(検索!E$7,D799)),検索!E$7=""),0,1)</f>
        <v>0</v>
      </c>
      <c r="AD799" s="13">
        <f>IF(OR(ISERROR(FIND(検索!F$7,E799)),検索!F$7=""),0,1)</f>
        <v>0</v>
      </c>
      <c r="AE799" s="13">
        <f>IF(OR(ISERROR(FIND(検索!G$7,F799)),検索!G$7=""),0,1)</f>
        <v>0</v>
      </c>
      <c r="AF799" s="15">
        <f>IF(OR(検索!J$7="00000",AA799&amp;AB799&amp;AC799&amp;AD799&amp;AE799&lt;&gt;検索!J$7),0,1)</f>
        <v>0</v>
      </c>
      <c r="AG799" s="16">
        <f t="shared" si="65"/>
        <v>0</v>
      </c>
      <c r="AH799" s="13">
        <f>IF(検索!K$3=0,R799,S799)</f>
        <v>0</v>
      </c>
      <c r="AI799" s="13">
        <f>IF(検索!K$5=0,Y799,Z799)</f>
        <v>0</v>
      </c>
      <c r="AJ799" s="13">
        <f>IF(検索!K$7=0,AF799,AG799)</f>
        <v>0</v>
      </c>
      <c r="AK799" s="20">
        <f>IF(IF(検索!J$5="00000",AH799,IF(検索!K$4=0,AH799+AI799,AH799*AI799)*IF(AND(検索!K$6=1,検索!J$7&lt;&gt;"00000"),AJ799,1)+IF(AND(検索!K$6=0,検索!J$7&lt;&gt;"00000"),AJ799,0))&gt;0,MAX($AK$2:AK798)+1,0)</f>
        <v>0</v>
      </c>
    </row>
    <row r="800" spans="1:37" ht="12.6" customHeight="1" x14ac:dyDescent="0.15">
      <c r="A800" s="9">
        <v>8193</v>
      </c>
      <c r="B800" s="2" t="s">
        <v>1218</v>
      </c>
      <c r="C800" s="2" t="s">
        <v>2112</v>
      </c>
      <c r="D800" s="2" t="s">
        <v>670</v>
      </c>
      <c r="E800" s="10" t="s">
        <v>90</v>
      </c>
      <c r="F800" s="11" t="s">
        <v>2113</v>
      </c>
      <c r="G800" s="2">
        <v>799</v>
      </c>
      <c r="H800" s="153">
        <f t="shared" si="66"/>
        <v>300000</v>
      </c>
      <c r="J800" s="158">
        <f>IFERROR(INDEX(単価!D$3:G$16,MATCH(D800,単価!B$3:B$16,0),1+((I800&gt;29)+(I800&gt;59)+(I800&gt;89))*INDEX(単価!A:A,MATCH(D800,単価!B:B,0))),0)</f>
        <v>100000</v>
      </c>
      <c r="K800" s="153" t="str">
        <f>IFERROR(INDEX(単価!C:C,MATCH(D800,単価!B:B,0))&amp;IF(INDEX(単価!A:A,MATCH(D800,単価!B:B,0))=1,"（"&amp;INDEX(単価!D$2:G$2,1,1+(I800&gt;29)+(I800&gt;59)+(I800&gt;89))&amp;"）",""),D800)</f>
        <v>生活介護</v>
      </c>
      <c r="L800" s="2">
        <f t="shared" ca="1" si="67"/>
        <v>8097</v>
      </c>
      <c r="M800" s="14">
        <f>IF(OR(ISERROR(FIND(DBCS(検索!C$3),DBCS(B800))),検索!C$3=""),0,1)</f>
        <v>0</v>
      </c>
      <c r="N800" s="15">
        <f>IF(OR(ISERROR(FIND(DBCS(検索!D$3),DBCS(C800))),検索!D$3=""),0,1)</f>
        <v>0</v>
      </c>
      <c r="O800" s="15">
        <f>IF(OR(ISERROR(FIND(検索!E$3,D800)),検索!E$3=""),0,1)</f>
        <v>0</v>
      </c>
      <c r="P800" s="13">
        <f>IF(OR(ISERROR(FIND(検索!F$3,E800)),検索!F$3=""),0,1)</f>
        <v>0</v>
      </c>
      <c r="Q800" s="13">
        <f>IF(OR(ISERROR(FIND(検索!G$3,F800)),検索!G$3=""),0,1)</f>
        <v>0</v>
      </c>
      <c r="R800" s="13">
        <f>IF(OR(検索!J$3="00000",M800&amp;N800&amp;O800&amp;P800&amp;Q800&lt;&gt;検索!J$3),0,1)</f>
        <v>0</v>
      </c>
      <c r="S800" s="13">
        <f t="shared" si="63"/>
        <v>0</v>
      </c>
      <c r="T800" s="14">
        <f>IF(OR(ISERROR(FIND(DBCS(検索!C$5),DBCS(B800))),検索!C$5=""),0,1)</f>
        <v>0</v>
      </c>
      <c r="U800" s="15">
        <f>IF(OR(ISERROR(FIND(DBCS(検索!D$5),DBCS(C800))),検索!D$5=""),0,1)</f>
        <v>0</v>
      </c>
      <c r="V800" s="15">
        <f>IF(OR(ISERROR(FIND(検索!E$5,D800)),検索!E$5=""),0,1)</f>
        <v>0</v>
      </c>
      <c r="W800" s="15">
        <f>IF(OR(ISERROR(FIND(検索!F$5,E800)),検索!F$5=""),0,1)</f>
        <v>0</v>
      </c>
      <c r="X800" s="15">
        <f>IF(OR(ISERROR(FIND(検索!G$5,F800)),検索!G$5=""),0,1)</f>
        <v>0</v>
      </c>
      <c r="Y800" s="13">
        <f>IF(OR(検索!J$5="00000",T800&amp;U800&amp;V800&amp;W800&amp;X800&lt;&gt;検索!J$5),0,1)</f>
        <v>0</v>
      </c>
      <c r="Z800" s="16">
        <f t="shared" si="64"/>
        <v>0</v>
      </c>
      <c r="AA800" s="13">
        <f>IF(OR(ISERROR(FIND(DBCS(検索!C$7),DBCS(B800))),検索!C$7=""),0,1)</f>
        <v>0</v>
      </c>
      <c r="AB800" s="13">
        <f>IF(OR(ISERROR(FIND(DBCS(検索!D$7),DBCS(C800))),検索!D$7=""),0,1)</f>
        <v>0</v>
      </c>
      <c r="AC800" s="13">
        <f>IF(OR(ISERROR(FIND(検索!E$7,D800)),検索!E$7=""),0,1)</f>
        <v>0</v>
      </c>
      <c r="AD800" s="13">
        <f>IF(OR(ISERROR(FIND(検索!F$7,E800)),検索!F$7=""),0,1)</f>
        <v>0</v>
      </c>
      <c r="AE800" s="13">
        <f>IF(OR(ISERROR(FIND(検索!G$7,F800)),検索!G$7=""),0,1)</f>
        <v>0</v>
      </c>
      <c r="AF800" s="15">
        <f>IF(OR(検索!J$7="00000",AA800&amp;AB800&amp;AC800&amp;AD800&amp;AE800&lt;&gt;検索!J$7),0,1)</f>
        <v>0</v>
      </c>
      <c r="AG800" s="16">
        <f t="shared" si="65"/>
        <v>0</v>
      </c>
      <c r="AH800" s="13">
        <f>IF(検索!K$3=0,R800,S800)</f>
        <v>0</v>
      </c>
      <c r="AI800" s="13">
        <f>IF(検索!K$5=0,Y800,Z800)</f>
        <v>0</v>
      </c>
      <c r="AJ800" s="13">
        <f>IF(検索!K$7=0,AF800,AG800)</f>
        <v>0</v>
      </c>
      <c r="AK800" s="20">
        <f>IF(IF(検索!J$5="00000",AH800,IF(検索!K$4=0,AH800+AI800,AH800*AI800)*IF(AND(検索!K$6=1,検索!J$7&lt;&gt;"00000"),AJ800,1)+IF(AND(検索!K$6=0,検索!J$7&lt;&gt;"00000"),AJ800,0))&gt;0,MAX($AK$2:AK799)+1,0)</f>
        <v>0</v>
      </c>
    </row>
    <row r="801" spans="1:37" ht="12.6" customHeight="1" x14ac:dyDescent="0.15">
      <c r="A801" s="9">
        <v>8200</v>
      </c>
      <c r="B801" s="2" t="s">
        <v>2114</v>
      </c>
      <c r="C801" s="2" t="s">
        <v>2115</v>
      </c>
      <c r="D801" s="2" t="s">
        <v>670</v>
      </c>
      <c r="E801" s="10" t="s">
        <v>114</v>
      </c>
      <c r="F801" s="11" t="s">
        <v>2116</v>
      </c>
      <c r="G801" s="2">
        <v>800</v>
      </c>
      <c r="H801" s="153">
        <f t="shared" si="66"/>
        <v>100000</v>
      </c>
      <c r="J801" s="158">
        <f>IFERROR(INDEX(単価!D$3:G$16,MATCH(D801,単価!B$3:B$16,0),1+((I801&gt;29)+(I801&gt;59)+(I801&gt;89))*INDEX(単価!A:A,MATCH(D801,単価!B:B,0))),0)</f>
        <v>100000</v>
      </c>
      <c r="K801" s="153" t="str">
        <f>IFERROR(INDEX(単価!C:C,MATCH(D801,単価!B:B,0))&amp;IF(INDEX(単価!A:A,MATCH(D801,単価!B:B,0))=1,"（"&amp;INDEX(単価!D$2:G$2,1,1+(I801&gt;29)+(I801&gt;59)+(I801&gt;89))&amp;"）",""),D801)</f>
        <v>生活介護</v>
      </c>
      <c r="L801" s="2">
        <f t="shared" ca="1" si="67"/>
        <v>8101</v>
      </c>
      <c r="M801" s="14">
        <f>IF(OR(ISERROR(FIND(DBCS(検索!C$3),DBCS(B801))),検索!C$3=""),0,1)</f>
        <v>0</v>
      </c>
      <c r="N801" s="15">
        <f>IF(OR(ISERROR(FIND(DBCS(検索!D$3),DBCS(C801))),検索!D$3=""),0,1)</f>
        <v>0</v>
      </c>
      <c r="O801" s="15">
        <f>IF(OR(ISERROR(FIND(検索!E$3,D801)),検索!E$3=""),0,1)</f>
        <v>0</v>
      </c>
      <c r="P801" s="13">
        <f>IF(OR(ISERROR(FIND(検索!F$3,E801)),検索!F$3=""),0,1)</f>
        <v>0</v>
      </c>
      <c r="Q801" s="13">
        <f>IF(OR(ISERROR(FIND(検索!G$3,F801)),検索!G$3=""),0,1)</f>
        <v>0</v>
      </c>
      <c r="R801" s="13">
        <f>IF(OR(検索!J$3="00000",M801&amp;N801&amp;O801&amp;P801&amp;Q801&lt;&gt;検索!J$3),0,1)</f>
        <v>0</v>
      </c>
      <c r="S801" s="13">
        <f t="shared" si="63"/>
        <v>0</v>
      </c>
      <c r="T801" s="14">
        <f>IF(OR(ISERROR(FIND(DBCS(検索!C$5),DBCS(B801))),検索!C$5=""),0,1)</f>
        <v>0</v>
      </c>
      <c r="U801" s="15">
        <f>IF(OR(ISERROR(FIND(DBCS(検索!D$5),DBCS(C801))),検索!D$5=""),0,1)</f>
        <v>0</v>
      </c>
      <c r="V801" s="15">
        <f>IF(OR(ISERROR(FIND(検索!E$5,D801)),検索!E$5=""),0,1)</f>
        <v>0</v>
      </c>
      <c r="W801" s="15">
        <f>IF(OR(ISERROR(FIND(検索!F$5,E801)),検索!F$5=""),0,1)</f>
        <v>0</v>
      </c>
      <c r="X801" s="15">
        <f>IF(OR(ISERROR(FIND(検索!G$5,F801)),検索!G$5=""),0,1)</f>
        <v>0</v>
      </c>
      <c r="Y801" s="13">
        <f>IF(OR(検索!J$5="00000",T801&amp;U801&amp;V801&amp;W801&amp;X801&lt;&gt;検索!J$5),0,1)</f>
        <v>0</v>
      </c>
      <c r="Z801" s="16">
        <f t="shared" si="64"/>
        <v>0</v>
      </c>
      <c r="AA801" s="13">
        <f>IF(OR(ISERROR(FIND(DBCS(検索!C$7),DBCS(B801))),検索!C$7=""),0,1)</f>
        <v>0</v>
      </c>
      <c r="AB801" s="13">
        <f>IF(OR(ISERROR(FIND(DBCS(検索!D$7),DBCS(C801))),検索!D$7=""),0,1)</f>
        <v>0</v>
      </c>
      <c r="AC801" s="13">
        <f>IF(OR(ISERROR(FIND(検索!E$7,D801)),検索!E$7=""),0,1)</f>
        <v>0</v>
      </c>
      <c r="AD801" s="13">
        <f>IF(OR(ISERROR(FIND(検索!F$7,E801)),検索!F$7=""),0,1)</f>
        <v>0</v>
      </c>
      <c r="AE801" s="13">
        <f>IF(OR(ISERROR(FIND(検索!G$7,F801)),検索!G$7=""),0,1)</f>
        <v>0</v>
      </c>
      <c r="AF801" s="15">
        <f>IF(OR(検索!J$7="00000",AA801&amp;AB801&amp;AC801&amp;AD801&amp;AE801&lt;&gt;検索!J$7),0,1)</f>
        <v>0</v>
      </c>
      <c r="AG801" s="16">
        <f t="shared" si="65"/>
        <v>0</v>
      </c>
      <c r="AH801" s="13">
        <f>IF(検索!K$3=0,R801,S801)</f>
        <v>0</v>
      </c>
      <c r="AI801" s="13">
        <f>IF(検索!K$5=0,Y801,Z801)</f>
        <v>0</v>
      </c>
      <c r="AJ801" s="13">
        <f>IF(検索!K$7=0,AF801,AG801)</f>
        <v>0</v>
      </c>
      <c r="AK801" s="20">
        <f>IF(IF(検索!J$5="00000",AH801,IF(検索!K$4=0,AH801+AI801,AH801*AI801)*IF(AND(検索!K$6=1,検索!J$7&lt;&gt;"00000"),AJ801,1)+IF(AND(検索!K$6=0,検索!J$7&lt;&gt;"00000"),AJ801,0))&gt;0,MAX($AK$2:AK800)+1,0)</f>
        <v>0</v>
      </c>
    </row>
    <row r="802" spans="1:37" ht="12.6" customHeight="1" x14ac:dyDescent="0.15">
      <c r="A802" s="9">
        <v>8218</v>
      </c>
      <c r="B802" s="2" t="s">
        <v>1937</v>
      </c>
      <c r="C802" s="2" t="s">
        <v>145</v>
      </c>
      <c r="D802" s="2" t="s">
        <v>670</v>
      </c>
      <c r="E802" s="10" t="s">
        <v>45</v>
      </c>
      <c r="F802" s="11" t="s">
        <v>2117</v>
      </c>
      <c r="G802" s="2">
        <v>801</v>
      </c>
      <c r="H802" s="153">
        <f t="shared" si="66"/>
        <v>300000</v>
      </c>
      <c r="J802" s="158">
        <f>IFERROR(INDEX(単価!D$3:G$16,MATCH(D802,単価!B$3:B$16,0),1+((I802&gt;29)+(I802&gt;59)+(I802&gt;89))*INDEX(単価!A:A,MATCH(D802,単価!B:B,0))),0)</f>
        <v>100000</v>
      </c>
      <c r="K802" s="153" t="str">
        <f>IFERROR(INDEX(単価!C:C,MATCH(D802,単価!B:B,0))&amp;IF(INDEX(単価!A:A,MATCH(D802,単価!B:B,0))=1,"（"&amp;INDEX(単価!D$2:G$2,1,1+(I802&gt;29)+(I802&gt;59)+(I802&gt;89))&amp;"）",""),D802)</f>
        <v>生活介護</v>
      </c>
      <c r="L802" s="2">
        <f t="shared" ca="1" si="67"/>
        <v>8118</v>
      </c>
      <c r="M802" s="14">
        <f>IF(OR(ISERROR(FIND(DBCS(検索!C$3),DBCS(B802))),検索!C$3=""),0,1)</f>
        <v>0</v>
      </c>
      <c r="N802" s="15">
        <f>IF(OR(ISERROR(FIND(DBCS(検索!D$3),DBCS(C802))),検索!D$3=""),0,1)</f>
        <v>0</v>
      </c>
      <c r="O802" s="15">
        <f>IF(OR(ISERROR(FIND(検索!E$3,D802)),検索!E$3=""),0,1)</f>
        <v>0</v>
      </c>
      <c r="P802" s="13">
        <f>IF(OR(ISERROR(FIND(検索!F$3,E802)),検索!F$3=""),0,1)</f>
        <v>0</v>
      </c>
      <c r="Q802" s="13">
        <f>IF(OR(ISERROR(FIND(検索!G$3,F802)),検索!G$3=""),0,1)</f>
        <v>0</v>
      </c>
      <c r="R802" s="13">
        <f>IF(OR(検索!J$3="00000",M802&amp;N802&amp;O802&amp;P802&amp;Q802&lt;&gt;検索!J$3),0,1)</f>
        <v>0</v>
      </c>
      <c r="S802" s="13">
        <f t="shared" si="63"/>
        <v>0</v>
      </c>
      <c r="T802" s="14">
        <f>IF(OR(ISERROR(FIND(DBCS(検索!C$5),DBCS(B802))),検索!C$5=""),0,1)</f>
        <v>0</v>
      </c>
      <c r="U802" s="15">
        <f>IF(OR(ISERROR(FIND(DBCS(検索!D$5),DBCS(C802))),検索!D$5=""),0,1)</f>
        <v>0</v>
      </c>
      <c r="V802" s="15">
        <f>IF(OR(ISERROR(FIND(検索!E$5,D802)),検索!E$5=""),0,1)</f>
        <v>0</v>
      </c>
      <c r="W802" s="15">
        <f>IF(OR(ISERROR(FIND(検索!F$5,E802)),検索!F$5=""),0,1)</f>
        <v>0</v>
      </c>
      <c r="X802" s="15">
        <f>IF(OR(ISERROR(FIND(検索!G$5,F802)),検索!G$5=""),0,1)</f>
        <v>0</v>
      </c>
      <c r="Y802" s="13">
        <f>IF(OR(検索!J$5="00000",T802&amp;U802&amp;V802&amp;W802&amp;X802&lt;&gt;検索!J$5),0,1)</f>
        <v>0</v>
      </c>
      <c r="Z802" s="16">
        <f t="shared" si="64"/>
        <v>0</v>
      </c>
      <c r="AA802" s="13">
        <f>IF(OR(ISERROR(FIND(DBCS(検索!C$7),DBCS(B802))),検索!C$7=""),0,1)</f>
        <v>0</v>
      </c>
      <c r="AB802" s="13">
        <f>IF(OR(ISERROR(FIND(DBCS(検索!D$7),DBCS(C802))),検索!D$7=""),0,1)</f>
        <v>0</v>
      </c>
      <c r="AC802" s="13">
        <f>IF(OR(ISERROR(FIND(検索!E$7,D802)),検索!E$7=""),0,1)</f>
        <v>0</v>
      </c>
      <c r="AD802" s="13">
        <f>IF(OR(ISERROR(FIND(検索!F$7,E802)),検索!F$7=""),0,1)</f>
        <v>0</v>
      </c>
      <c r="AE802" s="13">
        <f>IF(OR(ISERROR(FIND(検索!G$7,F802)),検索!G$7=""),0,1)</f>
        <v>0</v>
      </c>
      <c r="AF802" s="15">
        <f>IF(OR(検索!J$7="00000",AA802&amp;AB802&amp;AC802&amp;AD802&amp;AE802&lt;&gt;検索!J$7),0,1)</f>
        <v>0</v>
      </c>
      <c r="AG802" s="16">
        <f t="shared" si="65"/>
        <v>0</v>
      </c>
      <c r="AH802" s="13">
        <f>IF(検索!K$3=0,R802,S802)</f>
        <v>0</v>
      </c>
      <c r="AI802" s="13">
        <f>IF(検索!K$5=0,Y802,Z802)</f>
        <v>0</v>
      </c>
      <c r="AJ802" s="13">
        <f>IF(検索!K$7=0,AF802,AG802)</f>
        <v>0</v>
      </c>
      <c r="AK802" s="20">
        <f>IF(IF(検索!J$5="00000",AH802,IF(検索!K$4=0,AH802+AI802,AH802*AI802)*IF(AND(検索!K$6=1,検索!J$7&lt;&gt;"00000"),AJ802,1)+IF(AND(検索!K$6=0,検索!J$7&lt;&gt;"00000"),AJ802,0))&gt;0,MAX($AK$2:AK801)+1,0)</f>
        <v>0</v>
      </c>
    </row>
    <row r="803" spans="1:37" ht="12.6" customHeight="1" x14ac:dyDescent="0.15">
      <c r="A803" s="9">
        <v>8221</v>
      </c>
      <c r="B803" s="2" t="s">
        <v>1399</v>
      </c>
      <c r="C803" s="2" t="s">
        <v>1948</v>
      </c>
      <c r="D803" s="2" t="s">
        <v>670</v>
      </c>
      <c r="E803" s="10" t="s">
        <v>49</v>
      </c>
      <c r="F803" s="11" t="s">
        <v>1949</v>
      </c>
      <c r="G803" s="2">
        <v>802</v>
      </c>
      <c r="H803" s="153">
        <f t="shared" si="66"/>
        <v>1350000</v>
      </c>
      <c r="J803" s="158">
        <f>IFERROR(INDEX(単価!D$3:G$16,MATCH(D803,単価!B$3:B$16,0),1+((I803&gt;29)+(I803&gt;59)+(I803&gt;89))*INDEX(単価!A:A,MATCH(D803,単価!B:B,0))),0)</f>
        <v>100000</v>
      </c>
      <c r="K803" s="153" t="str">
        <f>IFERROR(INDEX(単価!C:C,MATCH(D803,単価!B:B,0))&amp;IF(INDEX(単価!A:A,MATCH(D803,単価!B:B,0))=1,"（"&amp;INDEX(単価!D$2:G$2,1,1+(I803&gt;29)+(I803&gt;59)+(I803&gt;89))&amp;"）",""),D803)</f>
        <v>生活介護</v>
      </c>
      <c r="L803" s="2">
        <f t="shared" ca="1" si="67"/>
        <v>8120</v>
      </c>
      <c r="M803" s="14">
        <f>IF(OR(ISERROR(FIND(DBCS(検索!C$3),DBCS(B803))),検索!C$3=""),0,1)</f>
        <v>0</v>
      </c>
      <c r="N803" s="15">
        <f>IF(OR(ISERROR(FIND(DBCS(検索!D$3),DBCS(C803))),検索!D$3=""),0,1)</f>
        <v>0</v>
      </c>
      <c r="O803" s="15">
        <f>IF(OR(ISERROR(FIND(検索!E$3,D803)),検索!E$3=""),0,1)</f>
        <v>0</v>
      </c>
      <c r="P803" s="13">
        <f>IF(OR(ISERROR(FIND(検索!F$3,E803)),検索!F$3=""),0,1)</f>
        <v>0</v>
      </c>
      <c r="Q803" s="13">
        <f>IF(OR(ISERROR(FIND(検索!G$3,F803)),検索!G$3=""),0,1)</f>
        <v>0</v>
      </c>
      <c r="R803" s="13">
        <f>IF(OR(検索!J$3="00000",M803&amp;N803&amp;O803&amp;P803&amp;Q803&lt;&gt;検索!J$3),0,1)</f>
        <v>0</v>
      </c>
      <c r="S803" s="13">
        <f t="shared" si="63"/>
        <v>0</v>
      </c>
      <c r="T803" s="14">
        <f>IF(OR(ISERROR(FIND(DBCS(検索!C$5),DBCS(B803))),検索!C$5=""),0,1)</f>
        <v>0</v>
      </c>
      <c r="U803" s="15">
        <f>IF(OR(ISERROR(FIND(DBCS(検索!D$5),DBCS(C803))),検索!D$5=""),0,1)</f>
        <v>0</v>
      </c>
      <c r="V803" s="15">
        <f>IF(OR(ISERROR(FIND(検索!E$5,D803)),検索!E$5=""),0,1)</f>
        <v>0</v>
      </c>
      <c r="W803" s="15">
        <f>IF(OR(ISERROR(FIND(検索!F$5,E803)),検索!F$5=""),0,1)</f>
        <v>0</v>
      </c>
      <c r="X803" s="15">
        <f>IF(OR(ISERROR(FIND(検索!G$5,F803)),検索!G$5=""),0,1)</f>
        <v>0</v>
      </c>
      <c r="Y803" s="13">
        <f>IF(OR(検索!J$5="00000",T803&amp;U803&amp;V803&amp;W803&amp;X803&lt;&gt;検索!J$5),0,1)</f>
        <v>0</v>
      </c>
      <c r="Z803" s="16">
        <f t="shared" si="64"/>
        <v>0</v>
      </c>
      <c r="AA803" s="13">
        <f>IF(OR(ISERROR(FIND(DBCS(検索!C$7),DBCS(B803))),検索!C$7=""),0,1)</f>
        <v>0</v>
      </c>
      <c r="AB803" s="13">
        <f>IF(OR(ISERROR(FIND(DBCS(検索!D$7),DBCS(C803))),検索!D$7=""),0,1)</f>
        <v>0</v>
      </c>
      <c r="AC803" s="13">
        <f>IF(OR(ISERROR(FIND(検索!E$7,D803)),検索!E$7=""),0,1)</f>
        <v>0</v>
      </c>
      <c r="AD803" s="13">
        <f>IF(OR(ISERROR(FIND(検索!F$7,E803)),検索!F$7=""),0,1)</f>
        <v>0</v>
      </c>
      <c r="AE803" s="13">
        <f>IF(OR(ISERROR(FIND(検索!G$7,F803)),検索!G$7=""),0,1)</f>
        <v>0</v>
      </c>
      <c r="AF803" s="15">
        <f>IF(OR(検索!J$7="00000",AA803&amp;AB803&amp;AC803&amp;AD803&amp;AE803&lt;&gt;検索!J$7),0,1)</f>
        <v>0</v>
      </c>
      <c r="AG803" s="16">
        <f t="shared" si="65"/>
        <v>0</v>
      </c>
      <c r="AH803" s="13">
        <f>IF(検索!K$3=0,R803,S803)</f>
        <v>0</v>
      </c>
      <c r="AI803" s="13">
        <f>IF(検索!K$5=0,Y803,Z803)</f>
        <v>0</v>
      </c>
      <c r="AJ803" s="13">
        <f>IF(検索!K$7=0,AF803,AG803)</f>
        <v>0</v>
      </c>
      <c r="AK803" s="20">
        <f>IF(IF(検索!J$5="00000",AH803,IF(検索!K$4=0,AH803+AI803,AH803*AI803)*IF(AND(検索!K$6=1,検索!J$7&lt;&gt;"00000"),AJ803,1)+IF(AND(検索!K$6=0,検索!J$7&lt;&gt;"00000"),AJ803,0))&gt;0,MAX($AK$2:AK802)+1,0)</f>
        <v>0</v>
      </c>
    </row>
    <row r="804" spans="1:37" ht="12.6" customHeight="1" x14ac:dyDescent="0.15">
      <c r="A804" s="9">
        <v>8239</v>
      </c>
      <c r="B804" s="2" t="s">
        <v>726</v>
      </c>
      <c r="C804" s="2" t="s">
        <v>152</v>
      </c>
      <c r="D804" s="2" t="s">
        <v>670</v>
      </c>
      <c r="E804" s="10" t="s">
        <v>138</v>
      </c>
      <c r="F804" s="11" t="s">
        <v>2118</v>
      </c>
      <c r="G804" s="2">
        <v>803</v>
      </c>
      <c r="H804" s="153">
        <f t="shared" si="66"/>
        <v>1000000</v>
      </c>
      <c r="J804" s="158">
        <f>IFERROR(INDEX(単価!D$3:G$16,MATCH(D804,単価!B$3:B$16,0),1+((I804&gt;29)+(I804&gt;59)+(I804&gt;89))*INDEX(単価!A:A,MATCH(D804,単価!B:B,0))),0)</f>
        <v>100000</v>
      </c>
      <c r="K804" s="153" t="str">
        <f>IFERROR(INDEX(単価!C:C,MATCH(D804,単価!B:B,0))&amp;IF(INDEX(単価!A:A,MATCH(D804,単価!B:B,0))=1,"（"&amp;INDEX(単価!D$2:G$2,1,1+(I804&gt;29)+(I804&gt;59)+(I804&gt;89))&amp;"）",""),D804)</f>
        <v>生活介護</v>
      </c>
      <c r="L804" s="2">
        <f t="shared" ca="1" si="67"/>
        <v>8131</v>
      </c>
      <c r="M804" s="14">
        <f>IF(OR(ISERROR(FIND(DBCS(検索!C$3),DBCS(B804))),検索!C$3=""),0,1)</f>
        <v>0</v>
      </c>
      <c r="N804" s="15">
        <f>IF(OR(ISERROR(FIND(DBCS(検索!D$3),DBCS(C804))),検索!D$3=""),0,1)</f>
        <v>0</v>
      </c>
      <c r="O804" s="15">
        <f>IF(OR(ISERROR(FIND(検索!E$3,D804)),検索!E$3=""),0,1)</f>
        <v>0</v>
      </c>
      <c r="P804" s="13">
        <f>IF(OR(ISERROR(FIND(検索!F$3,E804)),検索!F$3=""),0,1)</f>
        <v>0</v>
      </c>
      <c r="Q804" s="13">
        <f>IF(OR(ISERROR(FIND(検索!G$3,F804)),検索!G$3=""),0,1)</f>
        <v>0</v>
      </c>
      <c r="R804" s="13">
        <f>IF(OR(検索!J$3="00000",M804&amp;N804&amp;O804&amp;P804&amp;Q804&lt;&gt;検索!J$3),0,1)</f>
        <v>0</v>
      </c>
      <c r="S804" s="13">
        <f t="shared" si="63"/>
        <v>0</v>
      </c>
      <c r="T804" s="14">
        <f>IF(OR(ISERROR(FIND(DBCS(検索!C$5),DBCS(B804))),検索!C$5=""),0,1)</f>
        <v>0</v>
      </c>
      <c r="U804" s="15">
        <f>IF(OR(ISERROR(FIND(DBCS(検索!D$5),DBCS(C804))),検索!D$5=""),0,1)</f>
        <v>0</v>
      </c>
      <c r="V804" s="15">
        <f>IF(OR(ISERROR(FIND(検索!E$5,D804)),検索!E$5=""),0,1)</f>
        <v>0</v>
      </c>
      <c r="W804" s="15">
        <f>IF(OR(ISERROR(FIND(検索!F$5,E804)),検索!F$5=""),0,1)</f>
        <v>0</v>
      </c>
      <c r="X804" s="15">
        <f>IF(OR(ISERROR(FIND(検索!G$5,F804)),検索!G$5=""),0,1)</f>
        <v>0</v>
      </c>
      <c r="Y804" s="13">
        <f>IF(OR(検索!J$5="00000",T804&amp;U804&amp;V804&amp;W804&amp;X804&lt;&gt;検索!J$5),0,1)</f>
        <v>0</v>
      </c>
      <c r="Z804" s="16">
        <f t="shared" si="64"/>
        <v>0</v>
      </c>
      <c r="AA804" s="13">
        <f>IF(OR(ISERROR(FIND(DBCS(検索!C$7),DBCS(B804))),検索!C$7=""),0,1)</f>
        <v>0</v>
      </c>
      <c r="AB804" s="13">
        <f>IF(OR(ISERROR(FIND(DBCS(検索!D$7),DBCS(C804))),検索!D$7=""),0,1)</f>
        <v>0</v>
      </c>
      <c r="AC804" s="13">
        <f>IF(OR(ISERROR(FIND(検索!E$7,D804)),検索!E$7=""),0,1)</f>
        <v>0</v>
      </c>
      <c r="AD804" s="13">
        <f>IF(OR(ISERROR(FIND(検索!F$7,E804)),検索!F$7=""),0,1)</f>
        <v>0</v>
      </c>
      <c r="AE804" s="13">
        <f>IF(OR(ISERROR(FIND(検索!G$7,F804)),検索!G$7=""),0,1)</f>
        <v>0</v>
      </c>
      <c r="AF804" s="15">
        <f>IF(OR(検索!J$7="00000",AA804&amp;AB804&amp;AC804&amp;AD804&amp;AE804&lt;&gt;検索!J$7),0,1)</f>
        <v>0</v>
      </c>
      <c r="AG804" s="16">
        <f t="shared" si="65"/>
        <v>0</v>
      </c>
      <c r="AH804" s="13">
        <f>IF(検索!K$3=0,R804,S804)</f>
        <v>0</v>
      </c>
      <c r="AI804" s="13">
        <f>IF(検索!K$5=0,Y804,Z804)</f>
        <v>0</v>
      </c>
      <c r="AJ804" s="13">
        <f>IF(検索!K$7=0,AF804,AG804)</f>
        <v>0</v>
      </c>
      <c r="AK804" s="20">
        <f>IF(IF(検索!J$5="00000",AH804,IF(検索!K$4=0,AH804+AI804,AH804*AI804)*IF(AND(検索!K$6=1,検索!J$7&lt;&gt;"00000"),AJ804,1)+IF(AND(検索!K$6=0,検索!J$7&lt;&gt;"00000"),AJ804,0))&gt;0,MAX($AK$2:AK803)+1,0)</f>
        <v>0</v>
      </c>
    </row>
    <row r="805" spans="1:37" ht="12.6" customHeight="1" x14ac:dyDescent="0.15">
      <c r="A805" s="9">
        <v>8240</v>
      </c>
      <c r="B805" s="2" t="s">
        <v>957</v>
      </c>
      <c r="C805" s="2" t="s">
        <v>1612</v>
      </c>
      <c r="D805" s="2" t="s">
        <v>670</v>
      </c>
      <c r="E805" s="10" t="s">
        <v>74</v>
      </c>
      <c r="F805" s="11" t="s">
        <v>959</v>
      </c>
      <c r="G805" s="2">
        <v>804</v>
      </c>
      <c r="H805" s="153">
        <f t="shared" si="66"/>
        <v>400000</v>
      </c>
      <c r="J805" s="158">
        <f>IFERROR(INDEX(単価!D$3:G$16,MATCH(D805,単価!B$3:B$16,0),1+((I805&gt;29)+(I805&gt;59)+(I805&gt;89))*INDEX(単価!A:A,MATCH(D805,単価!B:B,0))),0)</f>
        <v>100000</v>
      </c>
      <c r="K805" s="153" t="str">
        <f>IFERROR(INDEX(単価!C:C,MATCH(D805,単価!B:B,0))&amp;IF(INDEX(単価!A:A,MATCH(D805,単価!B:B,0))=1,"（"&amp;INDEX(単価!D$2:G$2,1,1+(I805&gt;29)+(I805&gt;59)+(I805&gt;89))&amp;"）",""),D805)</f>
        <v>生活介護</v>
      </c>
      <c r="L805" s="2">
        <f t="shared" ca="1" si="67"/>
        <v>8143</v>
      </c>
      <c r="M805" s="14">
        <f>IF(OR(ISERROR(FIND(DBCS(検索!C$3),DBCS(B805))),検索!C$3=""),0,1)</f>
        <v>0</v>
      </c>
      <c r="N805" s="15">
        <f>IF(OR(ISERROR(FIND(DBCS(検索!D$3),DBCS(C805))),検索!D$3=""),0,1)</f>
        <v>0</v>
      </c>
      <c r="O805" s="15">
        <f>IF(OR(ISERROR(FIND(検索!E$3,D805)),検索!E$3=""),0,1)</f>
        <v>0</v>
      </c>
      <c r="P805" s="13">
        <f>IF(OR(ISERROR(FIND(検索!F$3,E805)),検索!F$3=""),0,1)</f>
        <v>0</v>
      </c>
      <c r="Q805" s="13">
        <f>IF(OR(ISERROR(FIND(検索!G$3,F805)),検索!G$3=""),0,1)</f>
        <v>0</v>
      </c>
      <c r="R805" s="13">
        <f>IF(OR(検索!J$3="00000",M805&amp;N805&amp;O805&amp;P805&amp;Q805&lt;&gt;検索!J$3),0,1)</f>
        <v>0</v>
      </c>
      <c r="S805" s="13">
        <f t="shared" si="63"/>
        <v>0</v>
      </c>
      <c r="T805" s="14">
        <f>IF(OR(ISERROR(FIND(DBCS(検索!C$5),DBCS(B805))),検索!C$5=""),0,1)</f>
        <v>0</v>
      </c>
      <c r="U805" s="15">
        <f>IF(OR(ISERROR(FIND(DBCS(検索!D$5),DBCS(C805))),検索!D$5=""),0,1)</f>
        <v>0</v>
      </c>
      <c r="V805" s="15">
        <f>IF(OR(ISERROR(FIND(検索!E$5,D805)),検索!E$5=""),0,1)</f>
        <v>0</v>
      </c>
      <c r="W805" s="15">
        <f>IF(OR(ISERROR(FIND(検索!F$5,E805)),検索!F$5=""),0,1)</f>
        <v>0</v>
      </c>
      <c r="X805" s="15">
        <f>IF(OR(ISERROR(FIND(検索!G$5,F805)),検索!G$5=""),0,1)</f>
        <v>0</v>
      </c>
      <c r="Y805" s="13">
        <f>IF(OR(検索!J$5="00000",T805&amp;U805&amp;V805&amp;W805&amp;X805&lt;&gt;検索!J$5),0,1)</f>
        <v>0</v>
      </c>
      <c r="Z805" s="16">
        <f t="shared" si="64"/>
        <v>0</v>
      </c>
      <c r="AA805" s="13">
        <f>IF(OR(ISERROR(FIND(DBCS(検索!C$7),DBCS(B805))),検索!C$7=""),0,1)</f>
        <v>0</v>
      </c>
      <c r="AB805" s="13">
        <f>IF(OR(ISERROR(FIND(DBCS(検索!D$7),DBCS(C805))),検索!D$7=""),0,1)</f>
        <v>0</v>
      </c>
      <c r="AC805" s="13">
        <f>IF(OR(ISERROR(FIND(検索!E$7,D805)),検索!E$7=""),0,1)</f>
        <v>0</v>
      </c>
      <c r="AD805" s="13">
        <f>IF(OR(ISERROR(FIND(検索!F$7,E805)),検索!F$7=""),0,1)</f>
        <v>0</v>
      </c>
      <c r="AE805" s="13">
        <f>IF(OR(ISERROR(FIND(検索!G$7,F805)),検索!G$7=""),0,1)</f>
        <v>0</v>
      </c>
      <c r="AF805" s="15">
        <f>IF(OR(検索!J$7="00000",AA805&amp;AB805&amp;AC805&amp;AD805&amp;AE805&lt;&gt;検索!J$7),0,1)</f>
        <v>0</v>
      </c>
      <c r="AG805" s="16">
        <f t="shared" si="65"/>
        <v>0</v>
      </c>
      <c r="AH805" s="13">
        <f>IF(検索!K$3=0,R805,S805)</f>
        <v>0</v>
      </c>
      <c r="AI805" s="13">
        <f>IF(検索!K$5=0,Y805,Z805)</f>
        <v>0</v>
      </c>
      <c r="AJ805" s="13">
        <f>IF(検索!K$7=0,AF805,AG805)</f>
        <v>0</v>
      </c>
      <c r="AK805" s="20">
        <f>IF(IF(検索!J$5="00000",AH805,IF(検索!K$4=0,AH805+AI805,AH805*AI805)*IF(AND(検索!K$6=1,検索!J$7&lt;&gt;"00000"),AJ805,1)+IF(AND(検索!K$6=0,検索!J$7&lt;&gt;"00000"),AJ805,0))&gt;0,MAX($AK$2:AK804)+1,0)</f>
        <v>0</v>
      </c>
    </row>
    <row r="806" spans="1:37" ht="12.6" customHeight="1" x14ac:dyDescent="0.15">
      <c r="A806" s="9">
        <v>8252</v>
      </c>
      <c r="B806" s="2" t="s">
        <v>1232</v>
      </c>
      <c r="C806" s="2" t="s">
        <v>2119</v>
      </c>
      <c r="D806" s="2" t="s">
        <v>670</v>
      </c>
      <c r="E806" s="10" t="s">
        <v>62</v>
      </c>
      <c r="F806" s="11" t="s">
        <v>2120</v>
      </c>
      <c r="G806" s="2">
        <v>805</v>
      </c>
      <c r="H806" s="153">
        <f t="shared" si="66"/>
        <v>200000</v>
      </c>
      <c r="J806" s="158">
        <f>IFERROR(INDEX(単価!D$3:G$16,MATCH(D806,単価!B$3:B$16,0),1+((I806&gt;29)+(I806&gt;59)+(I806&gt;89))*INDEX(単価!A:A,MATCH(D806,単価!B:B,0))),0)</f>
        <v>100000</v>
      </c>
      <c r="K806" s="153" t="str">
        <f>IFERROR(INDEX(単価!C:C,MATCH(D806,単価!B:B,0))&amp;IF(INDEX(単価!A:A,MATCH(D806,単価!B:B,0))=1,"（"&amp;INDEX(単価!D$2:G$2,1,1+(I806&gt;29)+(I806&gt;59)+(I806&gt;89))&amp;"）",""),D806)</f>
        <v>生活介護</v>
      </c>
      <c r="L806" s="2">
        <f t="shared" ca="1" si="67"/>
        <v>8155</v>
      </c>
      <c r="M806" s="14">
        <f>IF(OR(ISERROR(FIND(DBCS(検索!C$3),DBCS(B806))),検索!C$3=""),0,1)</f>
        <v>0</v>
      </c>
      <c r="N806" s="15">
        <f>IF(OR(ISERROR(FIND(DBCS(検索!D$3),DBCS(C806))),検索!D$3=""),0,1)</f>
        <v>0</v>
      </c>
      <c r="O806" s="15">
        <f>IF(OR(ISERROR(FIND(検索!E$3,D806)),検索!E$3=""),0,1)</f>
        <v>0</v>
      </c>
      <c r="P806" s="13">
        <f>IF(OR(ISERROR(FIND(検索!F$3,E806)),検索!F$3=""),0,1)</f>
        <v>0</v>
      </c>
      <c r="Q806" s="13">
        <f>IF(OR(ISERROR(FIND(検索!G$3,F806)),検索!G$3=""),0,1)</f>
        <v>0</v>
      </c>
      <c r="R806" s="13">
        <f>IF(OR(検索!J$3="00000",M806&amp;N806&amp;O806&amp;P806&amp;Q806&lt;&gt;検索!J$3),0,1)</f>
        <v>0</v>
      </c>
      <c r="S806" s="13">
        <f t="shared" si="63"/>
        <v>0</v>
      </c>
      <c r="T806" s="14">
        <f>IF(OR(ISERROR(FIND(DBCS(検索!C$5),DBCS(B806))),検索!C$5=""),0,1)</f>
        <v>0</v>
      </c>
      <c r="U806" s="15">
        <f>IF(OR(ISERROR(FIND(DBCS(検索!D$5),DBCS(C806))),検索!D$5=""),0,1)</f>
        <v>0</v>
      </c>
      <c r="V806" s="15">
        <f>IF(OR(ISERROR(FIND(検索!E$5,D806)),検索!E$5=""),0,1)</f>
        <v>0</v>
      </c>
      <c r="W806" s="15">
        <f>IF(OR(ISERROR(FIND(検索!F$5,E806)),検索!F$5=""),0,1)</f>
        <v>0</v>
      </c>
      <c r="X806" s="15">
        <f>IF(OR(ISERROR(FIND(検索!G$5,F806)),検索!G$5=""),0,1)</f>
        <v>0</v>
      </c>
      <c r="Y806" s="13">
        <f>IF(OR(検索!J$5="00000",T806&amp;U806&amp;V806&amp;W806&amp;X806&lt;&gt;検索!J$5),0,1)</f>
        <v>0</v>
      </c>
      <c r="Z806" s="16">
        <f t="shared" si="64"/>
        <v>0</v>
      </c>
      <c r="AA806" s="13">
        <f>IF(OR(ISERROR(FIND(DBCS(検索!C$7),DBCS(B806))),検索!C$7=""),0,1)</f>
        <v>0</v>
      </c>
      <c r="AB806" s="13">
        <f>IF(OR(ISERROR(FIND(DBCS(検索!D$7),DBCS(C806))),検索!D$7=""),0,1)</f>
        <v>0</v>
      </c>
      <c r="AC806" s="13">
        <f>IF(OR(ISERROR(FIND(検索!E$7,D806)),検索!E$7=""),0,1)</f>
        <v>0</v>
      </c>
      <c r="AD806" s="13">
        <f>IF(OR(ISERROR(FIND(検索!F$7,E806)),検索!F$7=""),0,1)</f>
        <v>0</v>
      </c>
      <c r="AE806" s="13">
        <f>IF(OR(ISERROR(FIND(検索!G$7,F806)),検索!G$7=""),0,1)</f>
        <v>0</v>
      </c>
      <c r="AF806" s="15">
        <f>IF(OR(検索!J$7="00000",AA806&amp;AB806&amp;AC806&amp;AD806&amp;AE806&lt;&gt;検索!J$7),0,1)</f>
        <v>0</v>
      </c>
      <c r="AG806" s="16">
        <f t="shared" si="65"/>
        <v>0</v>
      </c>
      <c r="AH806" s="13">
        <f>IF(検索!K$3=0,R806,S806)</f>
        <v>0</v>
      </c>
      <c r="AI806" s="13">
        <f>IF(検索!K$5=0,Y806,Z806)</f>
        <v>0</v>
      </c>
      <c r="AJ806" s="13">
        <f>IF(検索!K$7=0,AF806,AG806)</f>
        <v>0</v>
      </c>
      <c r="AK806" s="20">
        <f>IF(IF(検索!J$5="00000",AH806,IF(検索!K$4=0,AH806+AI806,AH806*AI806)*IF(AND(検索!K$6=1,検索!J$7&lt;&gt;"00000"),AJ806,1)+IF(AND(検索!K$6=0,検索!J$7&lt;&gt;"00000"),AJ806,0))&gt;0,MAX($AK$2:AK805)+1,0)</f>
        <v>0</v>
      </c>
    </row>
    <row r="807" spans="1:37" ht="12.6" customHeight="1" x14ac:dyDescent="0.15">
      <c r="A807" s="9">
        <v>8268</v>
      </c>
      <c r="B807" s="2" t="s">
        <v>428</v>
      </c>
      <c r="C807" s="2" t="s">
        <v>2121</v>
      </c>
      <c r="D807" s="2" t="s">
        <v>670</v>
      </c>
      <c r="E807" s="10" t="s">
        <v>125</v>
      </c>
      <c r="F807" s="11" t="s">
        <v>2122</v>
      </c>
      <c r="G807" s="2">
        <v>806</v>
      </c>
      <c r="H807" s="153">
        <f t="shared" si="66"/>
        <v>250000</v>
      </c>
      <c r="J807" s="158">
        <f>IFERROR(INDEX(単価!D$3:G$16,MATCH(D807,単価!B$3:B$16,0),1+((I807&gt;29)+(I807&gt;59)+(I807&gt;89))*INDEX(単価!A:A,MATCH(D807,単価!B:B,0))),0)</f>
        <v>100000</v>
      </c>
      <c r="K807" s="153" t="str">
        <f>IFERROR(INDEX(単価!C:C,MATCH(D807,単価!B:B,0))&amp;IF(INDEX(単価!A:A,MATCH(D807,単価!B:B,0))=1,"（"&amp;INDEX(単価!D$2:G$2,1,1+(I807&gt;29)+(I807&gt;59)+(I807&gt;89))&amp;"）",""),D807)</f>
        <v>生活介護</v>
      </c>
      <c r="L807" s="2">
        <f t="shared" ca="1" si="67"/>
        <v>8160</v>
      </c>
      <c r="M807" s="14">
        <f>IF(OR(ISERROR(FIND(DBCS(検索!C$3),DBCS(B807))),検索!C$3=""),0,1)</f>
        <v>0</v>
      </c>
      <c r="N807" s="15">
        <f>IF(OR(ISERROR(FIND(DBCS(検索!D$3),DBCS(C807))),検索!D$3=""),0,1)</f>
        <v>0</v>
      </c>
      <c r="O807" s="15">
        <f>IF(OR(ISERROR(FIND(検索!E$3,D807)),検索!E$3=""),0,1)</f>
        <v>0</v>
      </c>
      <c r="P807" s="13">
        <f>IF(OR(ISERROR(FIND(検索!F$3,E807)),検索!F$3=""),0,1)</f>
        <v>0</v>
      </c>
      <c r="Q807" s="13">
        <f>IF(OR(ISERROR(FIND(検索!G$3,F807)),検索!G$3=""),0,1)</f>
        <v>0</v>
      </c>
      <c r="R807" s="13">
        <f>IF(OR(検索!J$3="00000",M807&amp;N807&amp;O807&amp;P807&amp;Q807&lt;&gt;検索!J$3),0,1)</f>
        <v>0</v>
      </c>
      <c r="S807" s="13">
        <f t="shared" si="63"/>
        <v>0</v>
      </c>
      <c r="T807" s="14">
        <f>IF(OR(ISERROR(FIND(DBCS(検索!C$5),DBCS(B807))),検索!C$5=""),0,1)</f>
        <v>0</v>
      </c>
      <c r="U807" s="15">
        <f>IF(OR(ISERROR(FIND(DBCS(検索!D$5),DBCS(C807))),検索!D$5=""),0,1)</f>
        <v>0</v>
      </c>
      <c r="V807" s="15">
        <f>IF(OR(ISERROR(FIND(検索!E$5,D807)),検索!E$5=""),0,1)</f>
        <v>0</v>
      </c>
      <c r="W807" s="15">
        <f>IF(OR(ISERROR(FIND(検索!F$5,E807)),検索!F$5=""),0,1)</f>
        <v>0</v>
      </c>
      <c r="X807" s="15">
        <f>IF(OR(ISERROR(FIND(検索!G$5,F807)),検索!G$5=""),0,1)</f>
        <v>0</v>
      </c>
      <c r="Y807" s="13">
        <f>IF(OR(検索!J$5="00000",T807&amp;U807&amp;V807&amp;W807&amp;X807&lt;&gt;検索!J$5),0,1)</f>
        <v>0</v>
      </c>
      <c r="Z807" s="16">
        <f t="shared" si="64"/>
        <v>0</v>
      </c>
      <c r="AA807" s="13">
        <f>IF(OR(ISERROR(FIND(DBCS(検索!C$7),DBCS(B807))),検索!C$7=""),0,1)</f>
        <v>0</v>
      </c>
      <c r="AB807" s="13">
        <f>IF(OR(ISERROR(FIND(DBCS(検索!D$7),DBCS(C807))),検索!D$7=""),0,1)</f>
        <v>0</v>
      </c>
      <c r="AC807" s="13">
        <f>IF(OR(ISERROR(FIND(検索!E$7,D807)),検索!E$7=""),0,1)</f>
        <v>0</v>
      </c>
      <c r="AD807" s="13">
        <f>IF(OR(ISERROR(FIND(検索!F$7,E807)),検索!F$7=""),0,1)</f>
        <v>0</v>
      </c>
      <c r="AE807" s="13">
        <f>IF(OR(ISERROR(FIND(検索!G$7,F807)),検索!G$7=""),0,1)</f>
        <v>0</v>
      </c>
      <c r="AF807" s="15">
        <f>IF(OR(検索!J$7="00000",AA807&amp;AB807&amp;AC807&amp;AD807&amp;AE807&lt;&gt;検索!J$7),0,1)</f>
        <v>0</v>
      </c>
      <c r="AG807" s="16">
        <f t="shared" si="65"/>
        <v>0</v>
      </c>
      <c r="AH807" s="13">
        <f>IF(検索!K$3=0,R807,S807)</f>
        <v>0</v>
      </c>
      <c r="AI807" s="13">
        <f>IF(検索!K$5=0,Y807,Z807)</f>
        <v>0</v>
      </c>
      <c r="AJ807" s="13">
        <f>IF(検索!K$7=0,AF807,AG807)</f>
        <v>0</v>
      </c>
      <c r="AK807" s="20">
        <f>IF(IF(検索!J$5="00000",AH807,IF(検索!K$4=0,AH807+AI807,AH807*AI807)*IF(AND(検索!K$6=1,検索!J$7&lt;&gt;"00000"),AJ807,1)+IF(AND(検索!K$6=0,検索!J$7&lt;&gt;"00000"),AJ807,0))&gt;0,MAX($AK$2:AK806)+1,0)</f>
        <v>0</v>
      </c>
    </row>
    <row r="808" spans="1:37" ht="12.6" customHeight="1" x14ac:dyDescent="0.15">
      <c r="A808" s="9">
        <v>8271</v>
      </c>
      <c r="B808" s="2" t="s">
        <v>1701</v>
      </c>
      <c r="C808" s="2" t="s">
        <v>1702</v>
      </c>
      <c r="D808" s="2" t="s">
        <v>670</v>
      </c>
      <c r="E808" s="10" t="s">
        <v>95</v>
      </c>
      <c r="F808" s="11" t="s">
        <v>1703</v>
      </c>
      <c r="G808" s="2">
        <v>807</v>
      </c>
      <c r="H808" s="153">
        <f t="shared" si="66"/>
        <v>100000</v>
      </c>
      <c r="J808" s="158">
        <f>IFERROR(INDEX(単価!D$3:G$16,MATCH(D808,単価!B$3:B$16,0),1+((I808&gt;29)+(I808&gt;59)+(I808&gt;89))*INDEX(単価!A:A,MATCH(D808,単価!B:B,0))),0)</f>
        <v>100000</v>
      </c>
      <c r="K808" s="153" t="str">
        <f>IFERROR(INDEX(単価!C:C,MATCH(D808,単価!B:B,0))&amp;IF(INDEX(単価!A:A,MATCH(D808,単価!B:B,0))=1,"（"&amp;INDEX(単価!D$2:G$2,1,1+(I808&gt;29)+(I808&gt;59)+(I808&gt;89))&amp;"）",""),D808)</f>
        <v>生活介護</v>
      </c>
      <c r="L808" s="2">
        <f t="shared" ca="1" si="67"/>
        <v>8174</v>
      </c>
      <c r="M808" s="14">
        <f>IF(OR(ISERROR(FIND(DBCS(検索!C$3),DBCS(B808))),検索!C$3=""),0,1)</f>
        <v>0</v>
      </c>
      <c r="N808" s="15">
        <f>IF(OR(ISERROR(FIND(DBCS(検索!D$3),DBCS(C808))),検索!D$3=""),0,1)</f>
        <v>0</v>
      </c>
      <c r="O808" s="15">
        <f>IF(OR(ISERROR(FIND(検索!E$3,D808)),検索!E$3=""),0,1)</f>
        <v>0</v>
      </c>
      <c r="P808" s="13">
        <f>IF(OR(ISERROR(FIND(検索!F$3,E808)),検索!F$3=""),0,1)</f>
        <v>0</v>
      </c>
      <c r="Q808" s="13">
        <f>IF(OR(ISERROR(FIND(検索!G$3,F808)),検索!G$3=""),0,1)</f>
        <v>0</v>
      </c>
      <c r="R808" s="13">
        <f>IF(OR(検索!J$3="00000",M808&amp;N808&amp;O808&amp;P808&amp;Q808&lt;&gt;検索!J$3),0,1)</f>
        <v>0</v>
      </c>
      <c r="S808" s="13">
        <f t="shared" si="63"/>
        <v>0</v>
      </c>
      <c r="T808" s="14">
        <f>IF(OR(ISERROR(FIND(DBCS(検索!C$5),DBCS(B808))),検索!C$5=""),0,1)</f>
        <v>0</v>
      </c>
      <c r="U808" s="15">
        <f>IF(OR(ISERROR(FIND(DBCS(検索!D$5),DBCS(C808))),検索!D$5=""),0,1)</f>
        <v>0</v>
      </c>
      <c r="V808" s="15">
        <f>IF(OR(ISERROR(FIND(検索!E$5,D808)),検索!E$5=""),0,1)</f>
        <v>0</v>
      </c>
      <c r="W808" s="15">
        <f>IF(OR(ISERROR(FIND(検索!F$5,E808)),検索!F$5=""),0,1)</f>
        <v>0</v>
      </c>
      <c r="X808" s="15">
        <f>IF(OR(ISERROR(FIND(検索!G$5,F808)),検索!G$5=""),0,1)</f>
        <v>0</v>
      </c>
      <c r="Y808" s="13">
        <f>IF(OR(検索!J$5="00000",T808&amp;U808&amp;V808&amp;W808&amp;X808&lt;&gt;検索!J$5),0,1)</f>
        <v>0</v>
      </c>
      <c r="Z808" s="16">
        <f t="shared" si="64"/>
        <v>0</v>
      </c>
      <c r="AA808" s="13">
        <f>IF(OR(ISERROR(FIND(DBCS(検索!C$7),DBCS(B808))),検索!C$7=""),0,1)</f>
        <v>0</v>
      </c>
      <c r="AB808" s="13">
        <f>IF(OR(ISERROR(FIND(DBCS(検索!D$7),DBCS(C808))),検索!D$7=""),0,1)</f>
        <v>0</v>
      </c>
      <c r="AC808" s="13">
        <f>IF(OR(ISERROR(FIND(検索!E$7,D808)),検索!E$7=""),0,1)</f>
        <v>0</v>
      </c>
      <c r="AD808" s="13">
        <f>IF(OR(ISERROR(FIND(検索!F$7,E808)),検索!F$7=""),0,1)</f>
        <v>0</v>
      </c>
      <c r="AE808" s="13">
        <f>IF(OR(ISERROR(FIND(検索!G$7,F808)),検索!G$7=""),0,1)</f>
        <v>0</v>
      </c>
      <c r="AF808" s="15">
        <f>IF(OR(検索!J$7="00000",AA808&amp;AB808&amp;AC808&amp;AD808&amp;AE808&lt;&gt;検索!J$7),0,1)</f>
        <v>0</v>
      </c>
      <c r="AG808" s="16">
        <f t="shared" si="65"/>
        <v>0</v>
      </c>
      <c r="AH808" s="13">
        <f>IF(検索!K$3=0,R808,S808)</f>
        <v>0</v>
      </c>
      <c r="AI808" s="13">
        <f>IF(検索!K$5=0,Y808,Z808)</f>
        <v>0</v>
      </c>
      <c r="AJ808" s="13">
        <f>IF(検索!K$7=0,AF808,AG808)</f>
        <v>0</v>
      </c>
      <c r="AK808" s="20">
        <f>IF(IF(検索!J$5="00000",AH808,IF(検索!K$4=0,AH808+AI808,AH808*AI808)*IF(AND(検索!K$6=1,検索!J$7&lt;&gt;"00000"),AJ808,1)+IF(AND(検索!K$6=0,検索!J$7&lt;&gt;"00000"),AJ808,0))&gt;0,MAX($AK$2:AK807)+1,0)</f>
        <v>0</v>
      </c>
    </row>
    <row r="809" spans="1:37" ht="12.6" customHeight="1" x14ac:dyDescent="0.15">
      <c r="A809" s="9">
        <v>8283</v>
      </c>
      <c r="B809" s="2" t="s">
        <v>726</v>
      </c>
      <c r="C809" s="2" t="s">
        <v>2123</v>
      </c>
      <c r="D809" s="2" t="s">
        <v>670</v>
      </c>
      <c r="E809" s="10" t="s">
        <v>59</v>
      </c>
      <c r="F809" s="11" t="s">
        <v>728</v>
      </c>
      <c r="G809" s="2">
        <v>808</v>
      </c>
      <c r="H809" s="153">
        <f t="shared" si="66"/>
        <v>1000000</v>
      </c>
      <c r="J809" s="158">
        <f>IFERROR(INDEX(単価!D$3:G$16,MATCH(D809,単価!B$3:B$16,0),1+((I809&gt;29)+(I809&gt;59)+(I809&gt;89))*INDEX(単価!A:A,MATCH(D809,単価!B:B,0))),0)</f>
        <v>100000</v>
      </c>
      <c r="K809" s="153" t="str">
        <f>IFERROR(INDEX(単価!C:C,MATCH(D809,単価!B:B,0))&amp;IF(INDEX(単価!A:A,MATCH(D809,単価!B:B,0))=1,"（"&amp;INDEX(単価!D$2:G$2,1,1+(I809&gt;29)+(I809&gt;59)+(I809&gt;89))&amp;"）",""),D809)</f>
        <v>生活介護</v>
      </c>
      <c r="L809" s="2">
        <f t="shared" ca="1" si="67"/>
        <v>8184</v>
      </c>
      <c r="M809" s="14">
        <f>IF(OR(ISERROR(FIND(DBCS(検索!C$3),DBCS(B809))),検索!C$3=""),0,1)</f>
        <v>0</v>
      </c>
      <c r="N809" s="15">
        <f>IF(OR(ISERROR(FIND(DBCS(検索!D$3),DBCS(C809))),検索!D$3=""),0,1)</f>
        <v>0</v>
      </c>
      <c r="O809" s="15">
        <f>IF(OR(ISERROR(FIND(検索!E$3,D809)),検索!E$3=""),0,1)</f>
        <v>0</v>
      </c>
      <c r="P809" s="13">
        <f>IF(OR(ISERROR(FIND(検索!F$3,E809)),検索!F$3=""),0,1)</f>
        <v>0</v>
      </c>
      <c r="Q809" s="13">
        <f>IF(OR(ISERROR(FIND(検索!G$3,F809)),検索!G$3=""),0,1)</f>
        <v>0</v>
      </c>
      <c r="R809" s="13">
        <f>IF(OR(検索!J$3="00000",M809&amp;N809&amp;O809&amp;P809&amp;Q809&lt;&gt;検索!J$3),0,1)</f>
        <v>0</v>
      </c>
      <c r="S809" s="13">
        <f t="shared" si="63"/>
        <v>0</v>
      </c>
      <c r="T809" s="14">
        <f>IF(OR(ISERROR(FIND(DBCS(検索!C$5),DBCS(B809))),検索!C$5=""),0,1)</f>
        <v>0</v>
      </c>
      <c r="U809" s="15">
        <f>IF(OR(ISERROR(FIND(DBCS(検索!D$5),DBCS(C809))),検索!D$5=""),0,1)</f>
        <v>0</v>
      </c>
      <c r="V809" s="15">
        <f>IF(OR(ISERROR(FIND(検索!E$5,D809)),検索!E$5=""),0,1)</f>
        <v>0</v>
      </c>
      <c r="W809" s="15">
        <f>IF(OR(ISERROR(FIND(検索!F$5,E809)),検索!F$5=""),0,1)</f>
        <v>0</v>
      </c>
      <c r="X809" s="15">
        <f>IF(OR(ISERROR(FIND(検索!G$5,F809)),検索!G$5=""),0,1)</f>
        <v>0</v>
      </c>
      <c r="Y809" s="13">
        <f>IF(OR(検索!J$5="00000",T809&amp;U809&amp;V809&amp;W809&amp;X809&lt;&gt;検索!J$5),0,1)</f>
        <v>0</v>
      </c>
      <c r="Z809" s="16">
        <f t="shared" si="64"/>
        <v>0</v>
      </c>
      <c r="AA809" s="13">
        <f>IF(OR(ISERROR(FIND(DBCS(検索!C$7),DBCS(B809))),検索!C$7=""),0,1)</f>
        <v>0</v>
      </c>
      <c r="AB809" s="13">
        <f>IF(OR(ISERROR(FIND(DBCS(検索!D$7),DBCS(C809))),検索!D$7=""),0,1)</f>
        <v>0</v>
      </c>
      <c r="AC809" s="13">
        <f>IF(OR(ISERROR(FIND(検索!E$7,D809)),検索!E$7=""),0,1)</f>
        <v>0</v>
      </c>
      <c r="AD809" s="13">
        <f>IF(OR(ISERROR(FIND(検索!F$7,E809)),検索!F$7=""),0,1)</f>
        <v>0</v>
      </c>
      <c r="AE809" s="13">
        <f>IF(OR(ISERROR(FIND(検索!G$7,F809)),検索!G$7=""),0,1)</f>
        <v>0</v>
      </c>
      <c r="AF809" s="15">
        <f>IF(OR(検索!J$7="00000",AA809&amp;AB809&amp;AC809&amp;AD809&amp;AE809&lt;&gt;検索!J$7),0,1)</f>
        <v>0</v>
      </c>
      <c r="AG809" s="16">
        <f t="shared" si="65"/>
        <v>0</v>
      </c>
      <c r="AH809" s="13">
        <f>IF(検索!K$3=0,R809,S809)</f>
        <v>0</v>
      </c>
      <c r="AI809" s="13">
        <f>IF(検索!K$5=0,Y809,Z809)</f>
        <v>0</v>
      </c>
      <c r="AJ809" s="13">
        <f>IF(検索!K$7=0,AF809,AG809)</f>
        <v>0</v>
      </c>
      <c r="AK809" s="20">
        <f>IF(IF(検索!J$5="00000",AH809,IF(検索!K$4=0,AH809+AI809,AH809*AI809)*IF(AND(検索!K$6=1,検索!J$7&lt;&gt;"00000"),AJ809,1)+IF(AND(検索!K$6=0,検索!J$7&lt;&gt;"00000"),AJ809,0))&gt;0,MAX($AK$2:AK808)+1,0)</f>
        <v>0</v>
      </c>
    </row>
    <row r="810" spans="1:37" ht="12.6" customHeight="1" x14ac:dyDescent="0.15">
      <c r="A810" s="9">
        <v>8295</v>
      </c>
      <c r="B810" s="2" t="s">
        <v>877</v>
      </c>
      <c r="C810" s="2" t="s">
        <v>2124</v>
      </c>
      <c r="D810" s="2" t="s">
        <v>670</v>
      </c>
      <c r="E810" s="10" t="s">
        <v>77</v>
      </c>
      <c r="F810" s="11" t="s">
        <v>878</v>
      </c>
      <c r="G810" s="2">
        <v>809</v>
      </c>
      <c r="H810" s="153">
        <f t="shared" si="66"/>
        <v>450000</v>
      </c>
      <c r="J810" s="158">
        <f>IFERROR(INDEX(単価!D$3:G$16,MATCH(D810,単価!B$3:B$16,0),1+((I810&gt;29)+(I810&gt;59)+(I810&gt;89))*INDEX(単価!A:A,MATCH(D810,単価!B:B,0))),0)</f>
        <v>100000</v>
      </c>
      <c r="K810" s="153" t="str">
        <f>IFERROR(INDEX(単価!C:C,MATCH(D810,単価!B:B,0))&amp;IF(INDEX(単価!A:A,MATCH(D810,単価!B:B,0))=1,"（"&amp;INDEX(単価!D$2:G$2,1,1+(I810&gt;29)+(I810&gt;59)+(I810&gt;89))&amp;"）",""),D810)</f>
        <v>生活介護</v>
      </c>
      <c r="L810" s="2">
        <f t="shared" ca="1" si="67"/>
        <v>8190</v>
      </c>
      <c r="M810" s="14">
        <f>IF(OR(ISERROR(FIND(DBCS(検索!C$3),DBCS(B810))),検索!C$3=""),0,1)</f>
        <v>0</v>
      </c>
      <c r="N810" s="15">
        <f>IF(OR(ISERROR(FIND(DBCS(検索!D$3),DBCS(C810))),検索!D$3=""),0,1)</f>
        <v>0</v>
      </c>
      <c r="O810" s="15">
        <f>IF(OR(ISERROR(FIND(検索!E$3,D810)),検索!E$3=""),0,1)</f>
        <v>0</v>
      </c>
      <c r="P810" s="13">
        <f>IF(OR(ISERROR(FIND(検索!F$3,E810)),検索!F$3=""),0,1)</f>
        <v>0</v>
      </c>
      <c r="Q810" s="13">
        <f>IF(OR(ISERROR(FIND(検索!G$3,F810)),検索!G$3=""),0,1)</f>
        <v>0</v>
      </c>
      <c r="R810" s="13">
        <f>IF(OR(検索!J$3="00000",M810&amp;N810&amp;O810&amp;P810&amp;Q810&lt;&gt;検索!J$3),0,1)</f>
        <v>0</v>
      </c>
      <c r="S810" s="13">
        <f t="shared" si="63"/>
        <v>0</v>
      </c>
      <c r="T810" s="14">
        <f>IF(OR(ISERROR(FIND(DBCS(検索!C$5),DBCS(B810))),検索!C$5=""),0,1)</f>
        <v>0</v>
      </c>
      <c r="U810" s="15">
        <f>IF(OR(ISERROR(FIND(DBCS(検索!D$5),DBCS(C810))),検索!D$5=""),0,1)</f>
        <v>0</v>
      </c>
      <c r="V810" s="15">
        <f>IF(OR(ISERROR(FIND(検索!E$5,D810)),検索!E$5=""),0,1)</f>
        <v>0</v>
      </c>
      <c r="W810" s="15">
        <f>IF(OR(ISERROR(FIND(検索!F$5,E810)),検索!F$5=""),0,1)</f>
        <v>0</v>
      </c>
      <c r="X810" s="15">
        <f>IF(OR(ISERROR(FIND(検索!G$5,F810)),検索!G$5=""),0,1)</f>
        <v>0</v>
      </c>
      <c r="Y810" s="13">
        <f>IF(OR(検索!J$5="00000",T810&amp;U810&amp;V810&amp;W810&amp;X810&lt;&gt;検索!J$5),0,1)</f>
        <v>0</v>
      </c>
      <c r="Z810" s="16">
        <f t="shared" si="64"/>
        <v>0</v>
      </c>
      <c r="AA810" s="13">
        <f>IF(OR(ISERROR(FIND(DBCS(検索!C$7),DBCS(B810))),検索!C$7=""),0,1)</f>
        <v>0</v>
      </c>
      <c r="AB810" s="13">
        <f>IF(OR(ISERROR(FIND(DBCS(検索!D$7),DBCS(C810))),検索!D$7=""),0,1)</f>
        <v>0</v>
      </c>
      <c r="AC810" s="13">
        <f>IF(OR(ISERROR(FIND(検索!E$7,D810)),検索!E$7=""),0,1)</f>
        <v>0</v>
      </c>
      <c r="AD810" s="13">
        <f>IF(OR(ISERROR(FIND(検索!F$7,E810)),検索!F$7=""),0,1)</f>
        <v>0</v>
      </c>
      <c r="AE810" s="13">
        <f>IF(OR(ISERROR(FIND(検索!G$7,F810)),検索!G$7=""),0,1)</f>
        <v>0</v>
      </c>
      <c r="AF810" s="15">
        <f>IF(OR(検索!J$7="00000",AA810&amp;AB810&amp;AC810&amp;AD810&amp;AE810&lt;&gt;検索!J$7),0,1)</f>
        <v>0</v>
      </c>
      <c r="AG810" s="16">
        <f t="shared" si="65"/>
        <v>0</v>
      </c>
      <c r="AH810" s="13">
        <f>IF(検索!K$3=0,R810,S810)</f>
        <v>0</v>
      </c>
      <c r="AI810" s="13">
        <f>IF(検索!K$5=0,Y810,Z810)</f>
        <v>0</v>
      </c>
      <c r="AJ810" s="13">
        <f>IF(検索!K$7=0,AF810,AG810)</f>
        <v>0</v>
      </c>
      <c r="AK810" s="20">
        <f>IF(IF(検索!J$5="00000",AH810,IF(検索!K$4=0,AH810+AI810,AH810*AI810)*IF(AND(検索!K$6=1,検索!J$7&lt;&gt;"00000"),AJ810,1)+IF(AND(検索!K$6=0,検索!J$7&lt;&gt;"00000"),AJ810,0))&gt;0,MAX($AK$2:AK809)+1,0)</f>
        <v>0</v>
      </c>
    </row>
    <row r="811" spans="1:37" ht="12.6" customHeight="1" x14ac:dyDescent="0.15">
      <c r="A811" s="9">
        <v>8302</v>
      </c>
      <c r="B811" s="2" t="s">
        <v>1008</v>
      </c>
      <c r="C811" s="2" t="s">
        <v>2025</v>
      </c>
      <c r="D811" s="2" t="s">
        <v>670</v>
      </c>
      <c r="E811" s="10" t="s">
        <v>1286</v>
      </c>
      <c r="F811" s="11" t="s">
        <v>2026</v>
      </c>
      <c r="G811" s="2">
        <v>810</v>
      </c>
      <c r="H811" s="153">
        <f t="shared" si="66"/>
        <v>1400000</v>
      </c>
      <c r="J811" s="158">
        <f>IFERROR(INDEX(単価!D$3:G$16,MATCH(D811,単価!B$3:B$16,0),1+((I811&gt;29)+(I811&gt;59)+(I811&gt;89))*INDEX(単価!A:A,MATCH(D811,単価!B:B,0))),0)</f>
        <v>100000</v>
      </c>
      <c r="K811" s="153" t="str">
        <f>IFERROR(INDEX(単価!C:C,MATCH(D811,単価!B:B,0))&amp;IF(INDEX(単価!A:A,MATCH(D811,単価!B:B,0))=1,"（"&amp;INDEX(単価!D$2:G$2,1,1+(I811&gt;29)+(I811&gt;59)+(I811&gt;89))&amp;"）",""),D811)</f>
        <v>生活介護</v>
      </c>
      <c r="L811" s="2">
        <f t="shared" ca="1" si="67"/>
        <v>8207</v>
      </c>
      <c r="M811" s="14">
        <f>IF(OR(ISERROR(FIND(DBCS(検索!C$3),DBCS(B811))),検索!C$3=""),0,1)</f>
        <v>0</v>
      </c>
      <c r="N811" s="15">
        <f>IF(OR(ISERROR(FIND(DBCS(検索!D$3),DBCS(C811))),検索!D$3=""),0,1)</f>
        <v>0</v>
      </c>
      <c r="O811" s="15">
        <f>IF(OR(ISERROR(FIND(検索!E$3,D811)),検索!E$3=""),0,1)</f>
        <v>0</v>
      </c>
      <c r="P811" s="13">
        <f>IF(OR(ISERROR(FIND(検索!F$3,E811)),検索!F$3=""),0,1)</f>
        <v>0</v>
      </c>
      <c r="Q811" s="13">
        <f>IF(OR(ISERROR(FIND(検索!G$3,F811)),検索!G$3=""),0,1)</f>
        <v>0</v>
      </c>
      <c r="R811" s="13">
        <f>IF(OR(検索!J$3="00000",M811&amp;N811&amp;O811&amp;P811&amp;Q811&lt;&gt;検索!J$3),0,1)</f>
        <v>0</v>
      </c>
      <c r="S811" s="13">
        <f t="shared" si="63"/>
        <v>0</v>
      </c>
      <c r="T811" s="14">
        <f>IF(OR(ISERROR(FIND(DBCS(検索!C$5),DBCS(B811))),検索!C$5=""),0,1)</f>
        <v>0</v>
      </c>
      <c r="U811" s="15">
        <f>IF(OR(ISERROR(FIND(DBCS(検索!D$5),DBCS(C811))),検索!D$5=""),0,1)</f>
        <v>0</v>
      </c>
      <c r="V811" s="15">
        <f>IF(OR(ISERROR(FIND(検索!E$5,D811)),検索!E$5=""),0,1)</f>
        <v>0</v>
      </c>
      <c r="W811" s="15">
        <f>IF(OR(ISERROR(FIND(検索!F$5,E811)),検索!F$5=""),0,1)</f>
        <v>0</v>
      </c>
      <c r="X811" s="15">
        <f>IF(OR(ISERROR(FIND(検索!G$5,F811)),検索!G$5=""),0,1)</f>
        <v>0</v>
      </c>
      <c r="Y811" s="13">
        <f>IF(OR(検索!J$5="00000",T811&amp;U811&amp;V811&amp;W811&amp;X811&lt;&gt;検索!J$5),0,1)</f>
        <v>0</v>
      </c>
      <c r="Z811" s="16">
        <f t="shared" si="64"/>
        <v>0</v>
      </c>
      <c r="AA811" s="13">
        <f>IF(OR(ISERROR(FIND(DBCS(検索!C$7),DBCS(B811))),検索!C$7=""),0,1)</f>
        <v>0</v>
      </c>
      <c r="AB811" s="13">
        <f>IF(OR(ISERROR(FIND(DBCS(検索!D$7),DBCS(C811))),検索!D$7=""),0,1)</f>
        <v>0</v>
      </c>
      <c r="AC811" s="13">
        <f>IF(OR(ISERROR(FIND(検索!E$7,D811)),検索!E$7=""),0,1)</f>
        <v>0</v>
      </c>
      <c r="AD811" s="13">
        <f>IF(OR(ISERROR(FIND(検索!F$7,E811)),検索!F$7=""),0,1)</f>
        <v>0</v>
      </c>
      <c r="AE811" s="13">
        <f>IF(OR(ISERROR(FIND(検索!G$7,F811)),検索!G$7=""),0,1)</f>
        <v>0</v>
      </c>
      <c r="AF811" s="15">
        <f>IF(OR(検索!J$7="00000",AA811&amp;AB811&amp;AC811&amp;AD811&amp;AE811&lt;&gt;検索!J$7),0,1)</f>
        <v>0</v>
      </c>
      <c r="AG811" s="16">
        <f t="shared" si="65"/>
        <v>0</v>
      </c>
      <c r="AH811" s="13">
        <f>IF(検索!K$3=0,R811,S811)</f>
        <v>0</v>
      </c>
      <c r="AI811" s="13">
        <f>IF(検索!K$5=0,Y811,Z811)</f>
        <v>0</v>
      </c>
      <c r="AJ811" s="13">
        <f>IF(検索!K$7=0,AF811,AG811)</f>
        <v>0</v>
      </c>
      <c r="AK811" s="20">
        <f>IF(IF(検索!J$5="00000",AH811,IF(検索!K$4=0,AH811+AI811,AH811*AI811)*IF(AND(検索!K$6=1,検索!J$7&lt;&gt;"00000"),AJ811,1)+IF(AND(検索!K$6=0,検索!J$7&lt;&gt;"00000"),AJ811,0))&gt;0,MAX($AK$2:AK810)+1,0)</f>
        <v>0</v>
      </c>
    </row>
    <row r="812" spans="1:37" ht="12.6" customHeight="1" x14ac:dyDescent="0.15">
      <c r="A812" s="9">
        <v>8315</v>
      </c>
      <c r="B812" s="2" t="s">
        <v>1008</v>
      </c>
      <c r="C812" s="2" t="s">
        <v>2125</v>
      </c>
      <c r="D812" s="2" t="s">
        <v>670</v>
      </c>
      <c r="E812" s="10" t="s">
        <v>138</v>
      </c>
      <c r="F812" s="11" t="s">
        <v>2126</v>
      </c>
      <c r="G812" s="2">
        <v>811</v>
      </c>
      <c r="H812" s="153">
        <f t="shared" si="66"/>
        <v>1400000</v>
      </c>
      <c r="J812" s="158">
        <f>IFERROR(INDEX(単価!D$3:G$16,MATCH(D812,単価!B$3:B$16,0),1+((I812&gt;29)+(I812&gt;59)+(I812&gt;89))*INDEX(単価!A:A,MATCH(D812,単価!B:B,0))),0)</f>
        <v>100000</v>
      </c>
      <c r="K812" s="153" t="str">
        <f>IFERROR(INDEX(単価!C:C,MATCH(D812,単価!B:B,0))&amp;IF(INDEX(単価!A:A,MATCH(D812,単価!B:B,0))=1,"（"&amp;INDEX(単価!D$2:G$2,1,1+(I812&gt;29)+(I812&gt;59)+(I812&gt;89))&amp;"）",""),D812)</f>
        <v>生活介護</v>
      </c>
      <c r="L812" s="2">
        <f t="shared" ca="1" si="67"/>
        <v>8216</v>
      </c>
      <c r="M812" s="14">
        <f>IF(OR(ISERROR(FIND(DBCS(検索!C$3),DBCS(B812))),検索!C$3=""),0,1)</f>
        <v>0</v>
      </c>
      <c r="N812" s="15">
        <f>IF(OR(ISERROR(FIND(DBCS(検索!D$3),DBCS(C812))),検索!D$3=""),0,1)</f>
        <v>0</v>
      </c>
      <c r="O812" s="15">
        <f>IF(OR(ISERROR(FIND(検索!E$3,D812)),検索!E$3=""),0,1)</f>
        <v>0</v>
      </c>
      <c r="P812" s="13">
        <f>IF(OR(ISERROR(FIND(検索!F$3,E812)),検索!F$3=""),0,1)</f>
        <v>0</v>
      </c>
      <c r="Q812" s="13">
        <f>IF(OR(ISERROR(FIND(検索!G$3,F812)),検索!G$3=""),0,1)</f>
        <v>0</v>
      </c>
      <c r="R812" s="13">
        <f>IF(OR(検索!J$3="00000",M812&amp;N812&amp;O812&amp;P812&amp;Q812&lt;&gt;検索!J$3),0,1)</f>
        <v>0</v>
      </c>
      <c r="S812" s="13">
        <f t="shared" si="63"/>
        <v>0</v>
      </c>
      <c r="T812" s="14">
        <f>IF(OR(ISERROR(FIND(DBCS(検索!C$5),DBCS(B812))),検索!C$5=""),0,1)</f>
        <v>0</v>
      </c>
      <c r="U812" s="15">
        <f>IF(OR(ISERROR(FIND(DBCS(検索!D$5),DBCS(C812))),検索!D$5=""),0,1)</f>
        <v>0</v>
      </c>
      <c r="V812" s="15">
        <f>IF(OR(ISERROR(FIND(検索!E$5,D812)),検索!E$5=""),0,1)</f>
        <v>0</v>
      </c>
      <c r="W812" s="15">
        <f>IF(OR(ISERROR(FIND(検索!F$5,E812)),検索!F$5=""),0,1)</f>
        <v>0</v>
      </c>
      <c r="X812" s="15">
        <f>IF(OR(ISERROR(FIND(検索!G$5,F812)),検索!G$5=""),0,1)</f>
        <v>0</v>
      </c>
      <c r="Y812" s="13">
        <f>IF(OR(検索!J$5="00000",T812&amp;U812&amp;V812&amp;W812&amp;X812&lt;&gt;検索!J$5),0,1)</f>
        <v>0</v>
      </c>
      <c r="Z812" s="16">
        <f t="shared" si="64"/>
        <v>0</v>
      </c>
      <c r="AA812" s="13">
        <f>IF(OR(ISERROR(FIND(DBCS(検索!C$7),DBCS(B812))),検索!C$7=""),0,1)</f>
        <v>0</v>
      </c>
      <c r="AB812" s="13">
        <f>IF(OR(ISERROR(FIND(DBCS(検索!D$7),DBCS(C812))),検索!D$7=""),0,1)</f>
        <v>0</v>
      </c>
      <c r="AC812" s="13">
        <f>IF(OR(ISERROR(FIND(検索!E$7,D812)),検索!E$7=""),0,1)</f>
        <v>0</v>
      </c>
      <c r="AD812" s="13">
        <f>IF(OR(ISERROR(FIND(検索!F$7,E812)),検索!F$7=""),0,1)</f>
        <v>0</v>
      </c>
      <c r="AE812" s="13">
        <f>IF(OR(ISERROR(FIND(検索!G$7,F812)),検索!G$7=""),0,1)</f>
        <v>0</v>
      </c>
      <c r="AF812" s="15">
        <f>IF(OR(検索!J$7="00000",AA812&amp;AB812&amp;AC812&amp;AD812&amp;AE812&lt;&gt;検索!J$7),0,1)</f>
        <v>0</v>
      </c>
      <c r="AG812" s="16">
        <f t="shared" si="65"/>
        <v>0</v>
      </c>
      <c r="AH812" s="13">
        <f>IF(検索!K$3=0,R812,S812)</f>
        <v>0</v>
      </c>
      <c r="AI812" s="13">
        <f>IF(検索!K$5=0,Y812,Z812)</f>
        <v>0</v>
      </c>
      <c r="AJ812" s="13">
        <f>IF(検索!K$7=0,AF812,AG812)</f>
        <v>0</v>
      </c>
      <c r="AK812" s="20">
        <f>IF(IF(検索!J$5="00000",AH812,IF(検索!K$4=0,AH812+AI812,AH812*AI812)*IF(AND(検索!K$6=1,検索!J$7&lt;&gt;"00000"),AJ812,1)+IF(AND(検索!K$6=0,検索!J$7&lt;&gt;"00000"),AJ812,0))&gt;0,MAX($AK$2:AK811)+1,0)</f>
        <v>0</v>
      </c>
    </row>
    <row r="813" spans="1:37" ht="12.6" customHeight="1" x14ac:dyDescent="0.15">
      <c r="A813" s="9">
        <v>8321</v>
      </c>
      <c r="B813" s="2" t="s">
        <v>1554</v>
      </c>
      <c r="C813" s="2" t="s">
        <v>2027</v>
      </c>
      <c r="D813" s="2" t="s">
        <v>670</v>
      </c>
      <c r="E813" s="10" t="s">
        <v>74</v>
      </c>
      <c r="F813" s="11" t="s">
        <v>1556</v>
      </c>
      <c r="G813" s="2">
        <v>812</v>
      </c>
      <c r="H813" s="153">
        <f t="shared" si="66"/>
        <v>350000</v>
      </c>
      <c r="J813" s="158">
        <f>IFERROR(INDEX(単価!D$3:G$16,MATCH(D813,単価!B$3:B$16,0),1+((I813&gt;29)+(I813&gt;59)+(I813&gt;89))*INDEX(単価!A:A,MATCH(D813,単価!B:B,0))),0)</f>
        <v>100000</v>
      </c>
      <c r="K813" s="153" t="str">
        <f>IFERROR(INDEX(単価!C:C,MATCH(D813,単価!B:B,0))&amp;IF(INDEX(単価!A:A,MATCH(D813,単価!B:B,0))=1,"（"&amp;INDEX(単価!D$2:G$2,1,1+(I813&gt;29)+(I813&gt;59)+(I813&gt;89))&amp;"）",""),D813)</f>
        <v>生活介護</v>
      </c>
      <c r="L813" s="2">
        <f t="shared" ca="1" si="67"/>
        <v>8222</v>
      </c>
      <c r="M813" s="14">
        <f>IF(OR(ISERROR(FIND(DBCS(検索!C$3),DBCS(B813))),検索!C$3=""),0,1)</f>
        <v>0</v>
      </c>
      <c r="N813" s="15">
        <f>IF(OR(ISERROR(FIND(DBCS(検索!D$3),DBCS(C813))),検索!D$3=""),0,1)</f>
        <v>0</v>
      </c>
      <c r="O813" s="15">
        <f>IF(OR(ISERROR(FIND(検索!E$3,D813)),検索!E$3=""),0,1)</f>
        <v>0</v>
      </c>
      <c r="P813" s="13">
        <f>IF(OR(ISERROR(FIND(検索!F$3,E813)),検索!F$3=""),0,1)</f>
        <v>0</v>
      </c>
      <c r="Q813" s="13">
        <f>IF(OR(ISERROR(FIND(検索!G$3,F813)),検索!G$3=""),0,1)</f>
        <v>0</v>
      </c>
      <c r="R813" s="13">
        <f>IF(OR(検索!J$3="00000",M813&amp;N813&amp;O813&amp;P813&amp;Q813&lt;&gt;検索!J$3),0,1)</f>
        <v>0</v>
      </c>
      <c r="S813" s="13">
        <f t="shared" si="63"/>
        <v>0</v>
      </c>
      <c r="T813" s="14">
        <f>IF(OR(ISERROR(FIND(DBCS(検索!C$5),DBCS(B813))),検索!C$5=""),0,1)</f>
        <v>0</v>
      </c>
      <c r="U813" s="15">
        <f>IF(OR(ISERROR(FIND(DBCS(検索!D$5),DBCS(C813))),検索!D$5=""),0,1)</f>
        <v>0</v>
      </c>
      <c r="V813" s="15">
        <f>IF(OR(ISERROR(FIND(検索!E$5,D813)),検索!E$5=""),0,1)</f>
        <v>0</v>
      </c>
      <c r="W813" s="15">
        <f>IF(OR(ISERROR(FIND(検索!F$5,E813)),検索!F$5=""),0,1)</f>
        <v>0</v>
      </c>
      <c r="X813" s="15">
        <f>IF(OR(ISERROR(FIND(検索!G$5,F813)),検索!G$5=""),0,1)</f>
        <v>0</v>
      </c>
      <c r="Y813" s="13">
        <f>IF(OR(検索!J$5="00000",T813&amp;U813&amp;V813&amp;W813&amp;X813&lt;&gt;検索!J$5),0,1)</f>
        <v>0</v>
      </c>
      <c r="Z813" s="16">
        <f t="shared" si="64"/>
        <v>0</v>
      </c>
      <c r="AA813" s="13">
        <f>IF(OR(ISERROR(FIND(DBCS(検索!C$7),DBCS(B813))),検索!C$7=""),0,1)</f>
        <v>0</v>
      </c>
      <c r="AB813" s="13">
        <f>IF(OR(ISERROR(FIND(DBCS(検索!D$7),DBCS(C813))),検索!D$7=""),0,1)</f>
        <v>0</v>
      </c>
      <c r="AC813" s="13">
        <f>IF(OR(ISERROR(FIND(検索!E$7,D813)),検索!E$7=""),0,1)</f>
        <v>0</v>
      </c>
      <c r="AD813" s="13">
        <f>IF(OR(ISERROR(FIND(検索!F$7,E813)),検索!F$7=""),0,1)</f>
        <v>0</v>
      </c>
      <c r="AE813" s="13">
        <f>IF(OR(ISERROR(FIND(検索!G$7,F813)),検索!G$7=""),0,1)</f>
        <v>0</v>
      </c>
      <c r="AF813" s="15">
        <f>IF(OR(検索!J$7="00000",AA813&amp;AB813&amp;AC813&amp;AD813&amp;AE813&lt;&gt;検索!J$7),0,1)</f>
        <v>0</v>
      </c>
      <c r="AG813" s="16">
        <f t="shared" si="65"/>
        <v>0</v>
      </c>
      <c r="AH813" s="13">
        <f>IF(検索!K$3=0,R813,S813)</f>
        <v>0</v>
      </c>
      <c r="AI813" s="13">
        <f>IF(検索!K$5=0,Y813,Z813)</f>
        <v>0</v>
      </c>
      <c r="AJ813" s="13">
        <f>IF(検索!K$7=0,AF813,AG813)</f>
        <v>0</v>
      </c>
      <c r="AK813" s="20">
        <f>IF(IF(検索!J$5="00000",AH813,IF(検索!K$4=0,AH813+AI813,AH813*AI813)*IF(AND(検索!K$6=1,検索!J$7&lt;&gt;"00000"),AJ813,1)+IF(AND(検索!K$6=0,検索!J$7&lt;&gt;"00000"),AJ813,0))&gt;0,MAX($AK$2:AK812)+1,0)</f>
        <v>0</v>
      </c>
    </row>
    <row r="814" spans="1:37" ht="12.6" customHeight="1" x14ac:dyDescent="0.15">
      <c r="A814" s="9">
        <v>8335</v>
      </c>
      <c r="B814" s="2" t="s">
        <v>1706</v>
      </c>
      <c r="C814" s="2" t="s">
        <v>1707</v>
      </c>
      <c r="D814" s="2" t="s">
        <v>670</v>
      </c>
      <c r="E814" s="10" t="s">
        <v>53</v>
      </c>
      <c r="F814" s="11" t="s">
        <v>1708</v>
      </c>
      <c r="G814" s="2">
        <v>813</v>
      </c>
      <c r="H814" s="153">
        <f t="shared" si="66"/>
        <v>200000</v>
      </c>
      <c r="J814" s="158">
        <f>IFERROR(INDEX(単価!D$3:G$16,MATCH(D814,単価!B$3:B$16,0),1+((I814&gt;29)+(I814&gt;59)+(I814&gt;89))*INDEX(単価!A:A,MATCH(D814,単価!B:B,0))),0)</f>
        <v>100000</v>
      </c>
      <c r="K814" s="153" t="str">
        <f>IFERROR(INDEX(単価!C:C,MATCH(D814,単価!B:B,0))&amp;IF(INDEX(単価!A:A,MATCH(D814,単価!B:B,0))=1,"（"&amp;INDEX(単価!D$2:G$2,1,1+(I814&gt;29)+(I814&gt;59)+(I814&gt;89))&amp;"）",""),D814)</f>
        <v>生活介護</v>
      </c>
      <c r="L814" s="2">
        <f t="shared" ca="1" si="67"/>
        <v>8239</v>
      </c>
      <c r="M814" s="14">
        <f>IF(OR(ISERROR(FIND(DBCS(検索!C$3),DBCS(B814))),検索!C$3=""),0,1)</f>
        <v>0</v>
      </c>
      <c r="N814" s="15">
        <f>IF(OR(ISERROR(FIND(DBCS(検索!D$3),DBCS(C814))),検索!D$3=""),0,1)</f>
        <v>0</v>
      </c>
      <c r="O814" s="15">
        <f>IF(OR(ISERROR(FIND(検索!E$3,D814)),検索!E$3=""),0,1)</f>
        <v>0</v>
      </c>
      <c r="P814" s="13">
        <f>IF(OR(ISERROR(FIND(検索!F$3,E814)),検索!F$3=""),0,1)</f>
        <v>0</v>
      </c>
      <c r="Q814" s="13">
        <f>IF(OR(ISERROR(FIND(検索!G$3,F814)),検索!G$3=""),0,1)</f>
        <v>0</v>
      </c>
      <c r="R814" s="13">
        <f>IF(OR(検索!J$3="00000",M814&amp;N814&amp;O814&amp;P814&amp;Q814&lt;&gt;検索!J$3),0,1)</f>
        <v>0</v>
      </c>
      <c r="S814" s="13">
        <f t="shared" si="63"/>
        <v>0</v>
      </c>
      <c r="T814" s="14">
        <f>IF(OR(ISERROR(FIND(DBCS(検索!C$5),DBCS(B814))),検索!C$5=""),0,1)</f>
        <v>0</v>
      </c>
      <c r="U814" s="15">
        <f>IF(OR(ISERROR(FIND(DBCS(検索!D$5),DBCS(C814))),検索!D$5=""),0,1)</f>
        <v>0</v>
      </c>
      <c r="V814" s="15">
        <f>IF(OR(ISERROR(FIND(検索!E$5,D814)),検索!E$5=""),0,1)</f>
        <v>0</v>
      </c>
      <c r="W814" s="15">
        <f>IF(OR(ISERROR(FIND(検索!F$5,E814)),検索!F$5=""),0,1)</f>
        <v>0</v>
      </c>
      <c r="X814" s="15">
        <f>IF(OR(ISERROR(FIND(検索!G$5,F814)),検索!G$5=""),0,1)</f>
        <v>0</v>
      </c>
      <c r="Y814" s="13">
        <f>IF(OR(検索!J$5="00000",T814&amp;U814&amp;V814&amp;W814&amp;X814&lt;&gt;検索!J$5),0,1)</f>
        <v>0</v>
      </c>
      <c r="Z814" s="16">
        <f t="shared" si="64"/>
        <v>0</v>
      </c>
      <c r="AA814" s="13">
        <f>IF(OR(ISERROR(FIND(DBCS(検索!C$7),DBCS(B814))),検索!C$7=""),0,1)</f>
        <v>0</v>
      </c>
      <c r="AB814" s="13">
        <f>IF(OR(ISERROR(FIND(DBCS(検索!D$7),DBCS(C814))),検索!D$7=""),0,1)</f>
        <v>0</v>
      </c>
      <c r="AC814" s="13">
        <f>IF(OR(ISERROR(FIND(検索!E$7,D814)),検索!E$7=""),0,1)</f>
        <v>0</v>
      </c>
      <c r="AD814" s="13">
        <f>IF(OR(ISERROR(FIND(検索!F$7,E814)),検索!F$7=""),0,1)</f>
        <v>0</v>
      </c>
      <c r="AE814" s="13">
        <f>IF(OR(ISERROR(FIND(検索!G$7,F814)),検索!G$7=""),0,1)</f>
        <v>0</v>
      </c>
      <c r="AF814" s="15">
        <f>IF(OR(検索!J$7="00000",AA814&amp;AB814&amp;AC814&amp;AD814&amp;AE814&lt;&gt;検索!J$7),0,1)</f>
        <v>0</v>
      </c>
      <c r="AG814" s="16">
        <f t="shared" si="65"/>
        <v>0</v>
      </c>
      <c r="AH814" s="13">
        <f>IF(検索!K$3=0,R814,S814)</f>
        <v>0</v>
      </c>
      <c r="AI814" s="13">
        <f>IF(検索!K$5=0,Y814,Z814)</f>
        <v>0</v>
      </c>
      <c r="AJ814" s="13">
        <f>IF(検索!K$7=0,AF814,AG814)</f>
        <v>0</v>
      </c>
      <c r="AK814" s="20">
        <f>IF(IF(検索!J$5="00000",AH814,IF(検索!K$4=0,AH814+AI814,AH814*AI814)*IF(AND(検索!K$6=1,検索!J$7&lt;&gt;"00000"),AJ814,1)+IF(AND(検索!K$6=0,検索!J$7&lt;&gt;"00000"),AJ814,0))&gt;0,MAX($AK$2:AK813)+1,0)</f>
        <v>0</v>
      </c>
    </row>
    <row r="815" spans="1:37" ht="12.6" customHeight="1" x14ac:dyDescent="0.15">
      <c r="A815" s="9">
        <v>8342</v>
      </c>
      <c r="B815" s="2" t="s">
        <v>684</v>
      </c>
      <c r="C815" s="2" t="s">
        <v>2127</v>
      </c>
      <c r="D815" s="2" t="s">
        <v>670</v>
      </c>
      <c r="E815" s="10" t="s">
        <v>109</v>
      </c>
      <c r="F815" s="11" t="s">
        <v>2128</v>
      </c>
      <c r="G815" s="2">
        <v>814</v>
      </c>
      <c r="H815" s="153">
        <f t="shared" si="66"/>
        <v>200000</v>
      </c>
      <c r="J815" s="158">
        <f>IFERROR(INDEX(単価!D$3:G$16,MATCH(D815,単価!B$3:B$16,0),1+((I815&gt;29)+(I815&gt;59)+(I815&gt;89))*INDEX(単価!A:A,MATCH(D815,単価!B:B,0))),0)</f>
        <v>100000</v>
      </c>
      <c r="K815" s="153" t="str">
        <f>IFERROR(INDEX(単価!C:C,MATCH(D815,単価!B:B,0))&amp;IF(INDEX(単価!A:A,MATCH(D815,単価!B:B,0))=1,"（"&amp;INDEX(単価!D$2:G$2,1,1+(I815&gt;29)+(I815&gt;59)+(I815&gt;89))&amp;"）",""),D815)</f>
        <v>生活介護</v>
      </c>
      <c r="L815" s="2">
        <f t="shared" ca="1" si="67"/>
        <v>8242</v>
      </c>
      <c r="M815" s="14">
        <f>IF(OR(ISERROR(FIND(DBCS(検索!C$3),DBCS(B815))),検索!C$3=""),0,1)</f>
        <v>0</v>
      </c>
      <c r="N815" s="15">
        <f>IF(OR(ISERROR(FIND(DBCS(検索!D$3),DBCS(C815))),検索!D$3=""),0,1)</f>
        <v>0</v>
      </c>
      <c r="O815" s="15">
        <f>IF(OR(ISERROR(FIND(検索!E$3,D815)),検索!E$3=""),0,1)</f>
        <v>0</v>
      </c>
      <c r="P815" s="13">
        <f>IF(OR(ISERROR(FIND(検索!F$3,E815)),検索!F$3=""),0,1)</f>
        <v>0</v>
      </c>
      <c r="Q815" s="13">
        <f>IF(OR(ISERROR(FIND(検索!G$3,F815)),検索!G$3=""),0,1)</f>
        <v>0</v>
      </c>
      <c r="R815" s="13">
        <f>IF(OR(検索!J$3="00000",M815&amp;N815&amp;O815&amp;P815&amp;Q815&lt;&gt;検索!J$3),0,1)</f>
        <v>0</v>
      </c>
      <c r="S815" s="13">
        <f t="shared" si="63"/>
        <v>0</v>
      </c>
      <c r="T815" s="14">
        <f>IF(OR(ISERROR(FIND(DBCS(検索!C$5),DBCS(B815))),検索!C$5=""),0,1)</f>
        <v>0</v>
      </c>
      <c r="U815" s="15">
        <f>IF(OR(ISERROR(FIND(DBCS(検索!D$5),DBCS(C815))),検索!D$5=""),0,1)</f>
        <v>0</v>
      </c>
      <c r="V815" s="15">
        <f>IF(OR(ISERROR(FIND(検索!E$5,D815)),検索!E$5=""),0,1)</f>
        <v>0</v>
      </c>
      <c r="W815" s="15">
        <f>IF(OR(ISERROR(FIND(検索!F$5,E815)),検索!F$5=""),0,1)</f>
        <v>0</v>
      </c>
      <c r="X815" s="15">
        <f>IF(OR(ISERROR(FIND(検索!G$5,F815)),検索!G$5=""),0,1)</f>
        <v>0</v>
      </c>
      <c r="Y815" s="13">
        <f>IF(OR(検索!J$5="00000",T815&amp;U815&amp;V815&amp;W815&amp;X815&lt;&gt;検索!J$5),0,1)</f>
        <v>0</v>
      </c>
      <c r="Z815" s="16">
        <f t="shared" si="64"/>
        <v>0</v>
      </c>
      <c r="AA815" s="13">
        <f>IF(OR(ISERROR(FIND(DBCS(検索!C$7),DBCS(B815))),検索!C$7=""),0,1)</f>
        <v>0</v>
      </c>
      <c r="AB815" s="13">
        <f>IF(OR(ISERROR(FIND(DBCS(検索!D$7),DBCS(C815))),検索!D$7=""),0,1)</f>
        <v>0</v>
      </c>
      <c r="AC815" s="13">
        <f>IF(OR(ISERROR(FIND(検索!E$7,D815)),検索!E$7=""),0,1)</f>
        <v>0</v>
      </c>
      <c r="AD815" s="13">
        <f>IF(OR(ISERROR(FIND(検索!F$7,E815)),検索!F$7=""),0,1)</f>
        <v>0</v>
      </c>
      <c r="AE815" s="13">
        <f>IF(OR(ISERROR(FIND(検索!G$7,F815)),検索!G$7=""),0,1)</f>
        <v>0</v>
      </c>
      <c r="AF815" s="15">
        <f>IF(OR(検索!J$7="00000",AA815&amp;AB815&amp;AC815&amp;AD815&amp;AE815&lt;&gt;検索!J$7),0,1)</f>
        <v>0</v>
      </c>
      <c r="AG815" s="16">
        <f t="shared" si="65"/>
        <v>0</v>
      </c>
      <c r="AH815" s="13">
        <f>IF(検索!K$3=0,R815,S815)</f>
        <v>0</v>
      </c>
      <c r="AI815" s="13">
        <f>IF(検索!K$5=0,Y815,Z815)</f>
        <v>0</v>
      </c>
      <c r="AJ815" s="13">
        <f>IF(検索!K$7=0,AF815,AG815)</f>
        <v>0</v>
      </c>
      <c r="AK815" s="20">
        <f>IF(IF(検索!J$5="00000",AH815,IF(検索!K$4=0,AH815+AI815,AH815*AI815)*IF(AND(検索!K$6=1,検索!J$7&lt;&gt;"00000"),AJ815,1)+IF(AND(検索!K$6=0,検索!J$7&lt;&gt;"00000"),AJ815,0))&gt;0,MAX($AK$2:AK814)+1,0)</f>
        <v>0</v>
      </c>
    </row>
    <row r="816" spans="1:37" ht="12.6" customHeight="1" x14ac:dyDescent="0.15">
      <c r="A816" s="9">
        <v>8359</v>
      </c>
      <c r="B816" s="2" t="s">
        <v>2129</v>
      </c>
      <c r="C816" s="2" t="s">
        <v>2130</v>
      </c>
      <c r="D816" s="2" t="s">
        <v>670</v>
      </c>
      <c r="E816" s="10" t="s">
        <v>68</v>
      </c>
      <c r="F816" s="11" t="s">
        <v>2131</v>
      </c>
      <c r="G816" s="2">
        <v>815</v>
      </c>
      <c r="H816" s="153">
        <f t="shared" si="66"/>
        <v>150000</v>
      </c>
      <c r="J816" s="158">
        <f>IFERROR(INDEX(単価!D$3:G$16,MATCH(D816,単価!B$3:B$16,0),1+((I816&gt;29)+(I816&gt;59)+(I816&gt;89))*INDEX(単価!A:A,MATCH(D816,単価!B:B,0))),0)</f>
        <v>100000</v>
      </c>
      <c r="K816" s="153" t="str">
        <f>IFERROR(INDEX(単価!C:C,MATCH(D816,単価!B:B,0))&amp;IF(INDEX(単価!A:A,MATCH(D816,単価!B:B,0))=1,"（"&amp;INDEX(単価!D$2:G$2,1,1+(I816&gt;29)+(I816&gt;59)+(I816&gt;89))&amp;"）",""),D816)</f>
        <v>生活介護</v>
      </c>
      <c r="L816" s="2">
        <f t="shared" ca="1" si="67"/>
        <v>8253</v>
      </c>
      <c r="M816" s="14">
        <f>IF(OR(ISERROR(FIND(DBCS(検索!C$3),DBCS(B816))),検索!C$3=""),0,1)</f>
        <v>0</v>
      </c>
      <c r="N816" s="15">
        <f>IF(OR(ISERROR(FIND(DBCS(検索!D$3),DBCS(C816))),検索!D$3=""),0,1)</f>
        <v>0</v>
      </c>
      <c r="O816" s="15">
        <f>IF(OR(ISERROR(FIND(検索!E$3,D816)),検索!E$3=""),0,1)</f>
        <v>0</v>
      </c>
      <c r="P816" s="13">
        <f>IF(OR(ISERROR(FIND(検索!F$3,E816)),検索!F$3=""),0,1)</f>
        <v>0</v>
      </c>
      <c r="Q816" s="13">
        <f>IF(OR(ISERROR(FIND(検索!G$3,F816)),検索!G$3=""),0,1)</f>
        <v>0</v>
      </c>
      <c r="R816" s="13">
        <f>IF(OR(検索!J$3="00000",M816&amp;N816&amp;O816&amp;P816&amp;Q816&lt;&gt;検索!J$3),0,1)</f>
        <v>0</v>
      </c>
      <c r="S816" s="13">
        <f t="shared" si="63"/>
        <v>0</v>
      </c>
      <c r="T816" s="14">
        <f>IF(OR(ISERROR(FIND(DBCS(検索!C$5),DBCS(B816))),検索!C$5=""),0,1)</f>
        <v>0</v>
      </c>
      <c r="U816" s="15">
        <f>IF(OR(ISERROR(FIND(DBCS(検索!D$5),DBCS(C816))),検索!D$5=""),0,1)</f>
        <v>0</v>
      </c>
      <c r="V816" s="15">
        <f>IF(OR(ISERROR(FIND(検索!E$5,D816)),検索!E$5=""),0,1)</f>
        <v>0</v>
      </c>
      <c r="W816" s="15">
        <f>IF(OR(ISERROR(FIND(検索!F$5,E816)),検索!F$5=""),0,1)</f>
        <v>0</v>
      </c>
      <c r="X816" s="15">
        <f>IF(OR(ISERROR(FIND(検索!G$5,F816)),検索!G$5=""),0,1)</f>
        <v>0</v>
      </c>
      <c r="Y816" s="13">
        <f>IF(OR(検索!J$5="00000",T816&amp;U816&amp;V816&amp;W816&amp;X816&lt;&gt;検索!J$5),0,1)</f>
        <v>0</v>
      </c>
      <c r="Z816" s="16">
        <f t="shared" si="64"/>
        <v>0</v>
      </c>
      <c r="AA816" s="13">
        <f>IF(OR(ISERROR(FIND(DBCS(検索!C$7),DBCS(B816))),検索!C$7=""),0,1)</f>
        <v>0</v>
      </c>
      <c r="AB816" s="13">
        <f>IF(OR(ISERROR(FIND(DBCS(検索!D$7),DBCS(C816))),検索!D$7=""),0,1)</f>
        <v>0</v>
      </c>
      <c r="AC816" s="13">
        <f>IF(OR(ISERROR(FIND(検索!E$7,D816)),検索!E$7=""),0,1)</f>
        <v>0</v>
      </c>
      <c r="AD816" s="13">
        <f>IF(OR(ISERROR(FIND(検索!F$7,E816)),検索!F$7=""),0,1)</f>
        <v>0</v>
      </c>
      <c r="AE816" s="13">
        <f>IF(OR(ISERROR(FIND(検索!G$7,F816)),検索!G$7=""),0,1)</f>
        <v>0</v>
      </c>
      <c r="AF816" s="15">
        <f>IF(OR(検索!J$7="00000",AA816&amp;AB816&amp;AC816&amp;AD816&amp;AE816&lt;&gt;検索!J$7),0,1)</f>
        <v>0</v>
      </c>
      <c r="AG816" s="16">
        <f t="shared" si="65"/>
        <v>0</v>
      </c>
      <c r="AH816" s="13">
        <f>IF(検索!K$3=0,R816,S816)</f>
        <v>0</v>
      </c>
      <c r="AI816" s="13">
        <f>IF(検索!K$5=0,Y816,Z816)</f>
        <v>0</v>
      </c>
      <c r="AJ816" s="13">
        <f>IF(検索!K$7=0,AF816,AG816)</f>
        <v>0</v>
      </c>
      <c r="AK816" s="20">
        <f>IF(IF(検索!J$5="00000",AH816,IF(検索!K$4=0,AH816+AI816,AH816*AI816)*IF(AND(検索!K$6=1,検索!J$7&lt;&gt;"00000"),AJ816,1)+IF(AND(検索!K$6=0,検索!J$7&lt;&gt;"00000"),AJ816,0))&gt;0,MAX($AK$2:AK815)+1,0)</f>
        <v>0</v>
      </c>
    </row>
    <row r="817" spans="1:37" ht="12.6" customHeight="1" x14ac:dyDescent="0.15">
      <c r="A817" s="9">
        <v>8360</v>
      </c>
      <c r="B817" s="2" t="s">
        <v>2028</v>
      </c>
      <c r="C817" s="2" t="s">
        <v>2029</v>
      </c>
      <c r="D817" s="2" t="s">
        <v>670</v>
      </c>
      <c r="E817" s="10" t="s">
        <v>81</v>
      </c>
      <c r="F817" s="11" t="s">
        <v>2030</v>
      </c>
      <c r="G817" s="2">
        <v>816</v>
      </c>
      <c r="H817" s="153">
        <f t="shared" si="66"/>
        <v>200000</v>
      </c>
      <c r="J817" s="158">
        <f>IFERROR(INDEX(単価!D$3:G$16,MATCH(D817,単価!B$3:B$16,0),1+((I817&gt;29)+(I817&gt;59)+(I817&gt;89))*INDEX(単価!A:A,MATCH(D817,単価!B:B,0))),0)</f>
        <v>100000</v>
      </c>
      <c r="K817" s="153" t="str">
        <f>IFERROR(INDEX(単価!C:C,MATCH(D817,単価!B:B,0))&amp;IF(INDEX(単価!A:A,MATCH(D817,単価!B:B,0))=1,"（"&amp;INDEX(単価!D$2:G$2,1,1+(I817&gt;29)+(I817&gt;59)+(I817&gt;89))&amp;"）",""),D817)</f>
        <v>生活介護</v>
      </c>
      <c r="L817" s="2">
        <f t="shared" ca="1" si="67"/>
        <v>8265</v>
      </c>
      <c r="M817" s="14">
        <f>IF(OR(ISERROR(FIND(DBCS(検索!C$3),DBCS(B817))),検索!C$3=""),0,1)</f>
        <v>0</v>
      </c>
      <c r="N817" s="15">
        <f>IF(OR(ISERROR(FIND(DBCS(検索!D$3),DBCS(C817))),検索!D$3=""),0,1)</f>
        <v>0</v>
      </c>
      <c r="O817" s="15">
        <f>IF(OR(ISERROR(FIND(検索!E$3,D817)),検索!E$3=""),0,1)</f>
        <v>0</v>
      </c>
      <c r="P817" s="13">
        <f>IF(OR(ISERROR(FIND(検索!F$3,E817)),検索!F$3=""),0,1)</f>
        <v>0</v>
      </c>
      <c r="Q817" s="13">
        <f>IF(OR(ISERROR(FIND(検索!G$3,F817)),検索!G$3=""),0,1)</f>
        <v>0</v>
      </c>
      <c r="R817" s="13">
        <f>IF(OR(検索!J$3="00000",M817&amp;N817&amp;O817&amp;P817&amp;Q817&lt;&gt;検索!J$3),0,1)</f>
        <v>0</v>
      </c>
      <c r="S817" s="13">
        <f t="shared" si="63"/>
        <v>0</v>
      </c>
      <c r="T817" s="14">
        <f>IF(OR(ISERROR(FIND(DBCS(検索!C$5),DBCS(B817))),検索!C$5=""),0,1)</f>
        <v>0</v>
      </c>
      <c r="U817" s="15">
        <f>IF(OR(ISERROR(FIND(DBCS(検索!D$5),DBCS(C817))),検索!D$5=""),0,1)</f>
        <v>0</v>
      </c>
      <c r="V817" s="15">
        <f>IF(OR(ISERROR(FIND(検索!E$5,D817)),検索!E$5=""),0,1)</f>
        <v>0</v>
      </c>
      <c r="W817" s="15">
        <f>IF(OR(ISERROR(FIND(検索!F$5,E817)),検索!F$5=""),0,1)</f>
        <v>0</v>
      </c>
      <c r="X817" s="15">
        <f>IF(OR(ISERROR(FIND(検索!G$5,F817)),検索!G$5=""),0,1)</f>
        <v>0</v>
      </c>
      <c r="Y817" s="13">
        <f>IF(OR(検索!J$5="00000",T817&amp;U817&amp;V817&amp;W817&amp;X817&lt;&gt;検索!J$5),0,1)</f>
        <v>0</v>
      </c>
      <c r="Z817" s="16">
        <f t="shared" si="64"/>
        <v>0</v>
      </c>
      <c r="AA817" s="13">
        <f>IF(OR(ISERROR(FIND(DBCS(検索!C$7),DBCS(B817))),検索!C$7=""),0,1)</f>
        <v>0</v>
      </c>
      <c r="AB817" s="13">
        <f>IF(OR(ISERROR(FIND(DBCS(検索!D$7),DBCS(C817))),検索!D$7=""),0,1)</f>
        <v>0</v>
      </c>
      <c r="AC817" s="13">
        <f>IF(OR(ISERROR(FIND(検索!E$7,D817)),検索!E$7=""),0,1)</f>
        <v>0</v>
      </c>
      <c r="AD817" s="13">
        <f>IF(OR(ISERROR(FIND(検索!F$7,E817)),検索!F$7=""),0,1)</f>
        <v>0</v>
      </c>
      <c r="AE817" s="13">
        <f>IF(OR(ISERROR(FIND(検索!G$7,F817)),検索!G$7=""),0,1)</f>
        <v>0</v>
      </c>
      <c r="AF817" s="15">
        <f>IF(OR(検索!J$7="00000",AA817&amp;AB817&amp;AC817&amp;AD817&amp;AE817&lt;&gt;検索!J$7),0,1)</f>
        <v>0</v>
      </c>
      <c r="AG817" s="16">
        <f t="shared" si="65"/>
        <v>0</v>
      </c>
      <c r="AH817" s="13">
        <f>IF(検索!K$3=0,R817,S817)</f>
        <v>0</v>
      </c>
      <c r="AI817" s="13">
        <f>IF(検索!K$5=0,Y817,Z817)</f>
        <v>0</v>
      </c>
      <c r="AJ817" s="13">
        <f>IF(検索!K$7=0,AF817,AG817)</f>
        <v>0</v>
      </c>
      <c r="AK817" s="20">
        <f>IF(IF(検索!J$5="00000",AH817,IF(検索!K$4=0,AH817+AI817,AH817*AI817)*IF(AND(検索!K$6=1,検索!J$7&lt;&gt;"00000"),AJ817,1)+IF(AND(検索!K$6=0,検索!J$7&lt;&gt;"00000"),AJ817,0))&gt;0,MAX($AK$2:AK816)+1,0)</f>
        <v>0</v>
      </c>
    </row>
    <row r="818" spans="1:37" ht="12.6" customHeight="1" x14ac:dyDescent="0.15">
      <c r="A818" s="9">
        <v>8378</v>
      </c>
      <c r="B818" s="2" t="s">
        <v>1293</v>
      </c>
      <c r="C818" s="2" t="s">
        <v>2132</v>
      </c>
      <c r="D818" s="2" t="s">
        <v>670</v>
      </c>
      <c r="E818" s="10" t="s">
        <v>2133</v>
      </c>
      <c r="F818" s="11" t="s">
        <v>2134</v>
      </c>
      <c r="G818" s="2">
        <v>817</v>
      </c>
      <c r="H818" s="153">
        <f t="shared" si="66"/>
        <v>200000</v>
      </c>
      <c r="J818" s="158">
        <f>IFERROR(INDEX(単価!D$3:G$16,MATCH(D818,単価!B$3:B$16,0),1+((I818&gt;29)+(I818&gt;59)+(I818&gt;89))*INDEX(単価!A:A,MATCH(D818,単価!B:B,0))),0)</f>
        <v>100000</v>
      </c>
      <c r="K818" s="153" t="str">
        <f>IFERROR(INDEX(単価!C:C,MATCH(D818,単価!B:B,0))&amp;IF(INDEX(単価!A:A,MATCH(D818,単価!B:B,0))=1,"（"&amp;INDEX(単価!D$2:G$2,1,1+(I818&gt;29)+(I818&gt;59)+(I818&gt;89))&amp;"）",""),D818)</f>
        <v>生活介護</v>
      </c>
      <c r="L818" s="2">
        <f t="shared" ca="1" si="67"/>
        <v>8277</v>
      </c>
      <c r="M818" s="14">
        <f>IF(OR(ISERROR(FIND(DBCS(検索!C$3),DBCS(B818))),検索!C$3=""),0,1)</f>
        <v>0</v>
      </c>
      <c r="N818" s="15">
        <f>IF(OR(ISERROR(FIND(DBCS(検索!D$3),DBCS(C818))),検索!D$3=""),0,1)</f>
        <v>0</v>
      </c>
      <c r="O818" s="15">
        <f>IF(OR(ISERROR(FIND(検索!E$3,D818)),検索!E$3=""),0,1)</f>
        <v>0</v>
      </c>
      <c r="P818" s="13">
        <f>IF(OR(ISERROR(FIND(検索!F$3,E818)),検索!F$3=""),0,1)</f>
        <v>0</v>
      </c>
      <c r="Q818" s="13">
        <f>IF(OR(ISERROR(FIND(検索!G$3,F818)),検索!G$3=""),0,1)</f>
        <v>0</v>
      </c>
      <c r="R818" s="13">
        <f>IF(OR(検索!J$3="00000",M818&amp;N818&amp;O818&amp;P818&amp;Q818&lt;&gt;検索!J$3),0,1)</f>
        <v>0</v>
      </c>
      <c r="S818" s="13">
        <f t="shared" si="63"/>
        <v>0</v>
      </c>
      <c r="T818" s="14">
        <f>IF(OR(ISERROR(FIND(DBCS(検索!C$5),DBCS(B818))),検索!C$5=""),0,1)</f>
        <v>0</v>
      </c>
      <c r="U818" s="15">
        <f>IF(OR(ISERROR(FIND(DBCS(検索!D$5),DBCS(C818))),検索!D$5=""),0,1)</f>
        <v>0</v>
      </c>
      <c r="V818" s="15">
        <f>IF(OR(ISERROR(FIND(検索!E$5,D818)),検索!E$5=""),0,1)</f>
        <v>0</v>
      </c>
      <c r="W818" s="15">
        <f>IF(OR(ISERROR(FIND(検索!F$5,E818)),検索!F$5=""),0,1)</f>
        <v>0</v>
      </c>
      <c r="X818" s="15">
        <f>IF(OR(ISERROR(FIND(検索!G$5,F818)),検索!G$5=""),0,1)</f>
        <v>0</v>
      </c>
      <c r="Y818" s="13">
        <f>IF(OR(検索!J$5="00000",T818&amp;U818&amp;V818&amp;W818&amp;X818&lt;&gt;検索!J$5),0,1)</f>
        <v>0</v>
      </c>
      <c r="Z818" s="16">
        <f t="shared" si="64"/>
        <v>0</v>
      </c>
      <c r="AA818" s="13">
        <f>IF(OR(ISERROR(FIND(DBCS(検索!C$7),DBCS(B818))),検索!C$7=""),0,1)</f>
        <v>0</v>
      </c>
      <c r="AB818" s="13">
        <f>IF(OR(ISERROR(FIND(DBCS(検索!D$7),DBCS(C818))),検索!D$7=""),0,1)</f>
        <v>0</v>
      </c>
      <c r="AC818" s="13">
        <f>IF(OR(ISERROR(FIND(検索!E$7,D818)),検索!E$7=""),0,1)</f>
        <v>0</v>
      </c>
      <c r="AD818" s="13">
        <f>IF(OR(ISERROR(FIND(検索!F$7,E818)),検索!F$7=""),0,1)</f>
        <v>0</v>
      </c>
      <c r="AE818" s="13">
        <f>IF(OR(ISERROR(FIND(検索!G$7,F818)),検索!G$7=""),0,1)</f>
        <v>0</v>
      </c>
      <c r="AF818" s="15">
        <f>IF(OR(検索!J$7="00000",AA818&amp;AB818&amp;AC818&amp;AD818&amp;AE818&lt;&gt;検索!J$7),0,1)</f>
        <v>0</v>
      </c>
      <c r="AG818" s="16">
        <f t="shared" si="65"/>
        <v>0</v>
      </c>
      <c r="AH818" s="13">
        <f>IF(検索!K$3=0,R818,S818)</f>
        <v>0</v>
      </c>
      <c r="AI818" s="13">
        <f>IF(検索!K$5=0,Y818,Z818)</f>
        <v>0</v>
      </c>
      <c r="AJ818" s="13">
        <f>IF(検索!K$7=0,AF818,AG818)</f>
        <v>0</v>
      </c>
      <c r="AK818" s="20">
        <f>IF(IF(検索!J$5="00000",AH818,IF(検索!K$4=0,AH818+AI818,AH818*AI818)*IF(AND(検索!K$6=1,検索!J$7&lt;&gt;"00000"),AJ818,1)+IF(AND(検索!K$6=0,検索!J$7&lt;&gt;"00000"),AJ818,0))&gt;0,MAX($AK$2:AK817)+1,0)</f>
        <v>0</v>
      </c>
    </row>
    <row r="819" spans="1:37" ht="12.6" customHeight="1" x14ac:dyDescent="0.15">
      <c r="A819" s="9">
        <v>8386</v>
      </c>
      <c r="B819" s="2" t="s">
        <v>2135</v>
      </c>
      <c r="C819" s="2" t="s">
        <v>2136</v>
      </c>
      <c r="D819" s="2" t="s">
        <v>670</v>
      </c>
      <c r="E819" s="10" t="s">
        <v>44</v>
      </c>
      <c r="F819" s="11" t="s">
        <v>2137</v>
      </c>
      <c r="G819" s="2">
        <v>818</v>
      </c>
      <c r="H819" s="153">
        <f t="shared" si="66"/>
        <v>100000</v>
      </c>
      <c r="J819" s="158">
        <f>IFERROR(INDEX(単価!D$3:G$16,MATCH(D819,単価!B$3:B$16,0),1+((I819&gt;29)+(I819&gt;59)+(I819&gt;89))*INDEX(単価!A:A,MATCH(D819,単価!B:B,0))),0)</f>
        <v>100000</v>
      </c>
      <c r="K819" s="153" t="str">
        <f>IFERROR(INDEX(単価!C:C,MATCH(D819,単価!B:B,0))&amp;IF(INDEX(単価!A:A,MATCH(D819,単価!B:B,0))=1,"（"&amp;INDEX(単価!D$2:G$2,1,1+(I819&gt;29)+(I819&gt;59)+(I819&gt;89))&amp;"）",""),D819)</f>
        <v>生活介護</v>
      </c>
      <c r="L819" s="2">
        <f t="shared" ca="1" si="67"/>
        <v>8284</v>
      </c>
      <c r="M819" s="14">
        <f>IF(OR(ISERROR(FIND(DBCS(検索!C$3),DBCS(B819))),検索!C$3=""),0,1)</f>
        <v>0</v>
      </c>
      <c r="N819" s="15">
        <f>IF(OR(ISERROR(FIND(DBCS(検索!D$3),DBCS(C819))),検索!D$3=""),0,1)</f>
        <v>0</v>
      </c>
      <c r="O819" s="15">
        <f>IF(OR(ISERROR(FIND(検索!E$3,D819)),検索!E$3=""),0,1)</f>
        <v>0</v>
      </c>
      <c r="P819" s="13">
        <f>IF(OR(ISERROR(FIND(検索!F$3,E819)),検索!F$3=""),0,1)</f>
        <v>0</v>
      </c>
      <c r="Q819" s="13">
        <f>IF(OR(ISERROR(FIND(検索!G$3,F819)),検索!G$3=""),0,1)</f>
        <v>0</v>
      </c>
      <c r="R819" s="13">
        <f>IF(OR(検索!J$3="00000",M819&amp;N819&amp;O819&amp;P819&amp;Q819&lt;&gt;検索!J$3),0,1)</f>
        <v>0</v>
      </c>
      <c r="S819" s="13">
        <f t="shared" si="63"/>
        <v>0</v>
      </c>
      <c r="T819" s="14">
        <f>IF(OR(ISERROR(FIND(DBCS(検索!C$5),DBCS(B819))),検索!C$5=""),0,1)</f>
        <v>0</v>
      </c>
      <c r="U819" s="15">
        <f>IF(OR(ISERROR(FIND(DBCS(検索!D$5),DBCS(C819))),検索!D$5=""),0,1)</f>
        <v>0</v>
      </c>
      <c r="V819" s="15">
        <f>IF(OR(ISERROR(FIND(検索!E$5,D819)),検索!E$5=""),0,1)</f>
        <v>0</v>
      </c>
      <c r="W819" s="15">
        <f>IF(OR(ISERROR(FIND(検索!F$5,E819)),検索!F$5=""),0,1)</f>
        <v>0</v>
      </c>
      <c r="X819" s="15">
        <f>IF(OR(ISERROR(FIND(検索!G$5,F819)),検索!G$5=""),0,1)</f>
        <v>0</v>
      </c>
      <c r="Y819" s="13">
        <f>IF(OR(検索!J$5="00000",T819&amp;U819&amp;V819&amp;W819&amp;X819&lt;&gt;検索!J$5),0,1)</f>
        <v>0</v>
      </c>
      <c r="Z819" s="16">
        <f t="shared" si="64"/>
        <v>0</v>
      </c>
      <c r="AA819" s="13">
        <f>IF(OR(ISERROR(FIND(DBCS(検索!C$7),DBCS(B819))),検索!C$7=""),0,1)</f>
        <v>0</v>
      </c>
      <c r="AB819" s="13">
        <f>IF(OR(ISERROR(FIND(DBCS(検索!D$7),DBCS(C819))),検索!D$7=""),0,1)</f>
        <v>0</v>
      </c>
      <c r="AC819" s="13">
        <f>IF(OR(ISERROR(FIND(検索!E$7,D819)),検索!E$7=""),0,1)</f>
        <v>0</v>
      </c>
      <c r="AD819" s="13">
        <f>IF(OR(ISERROR(FIND(検索!F$7,E819)),検索!F$7=""),0,1)</f>
        <v>0</v>
      </c>
      <c r="AE819" s="13">
        <f>IF(OR(ISERROR(FIND(検索!G$7,F819)),検索!G$7=""),0,1)</f>
        <v>0</v>
      </c>
      <c r="AF819" s="15">
        <f>IF(OR(検索!J$7="00000",AA819&amp;AB819&amp;AC819&amp;AD819&amp;AE819&lt;&gt;検索!J$7),0,1)</f>
        <v>0</v>
      </c>
      <c r="AG819" s="16">
        <f t="shared" si="65"/>
        <v>0</v>
      </c>
      <c r="AH819" s="13">
        <f>IF(検索!K$3=0,R819,S819)</f>
        <v>0</v>
      </c>
      <c r="AI819" s="13">
        <f>IF(検索!K$5=0,Y819,Z819)</f>
        <v>0</v>
      </c>
      <c r="AJ819" s="13">
        <f>IF(検索!K$7=0,AF819,AG819)</f>
        <v>0</v>
      </c>
      <c r="AK819" s="20">
        <f>IF(IF(検索!J$5="00000",AH819,IF(検索!K$4=0,AH819+AI819,AH819*AI819)*IF(AND(検索!K$6=1,検索!J$7&lt;&gt;"00000"),AJ819,1)+IF(AND(検索!K$6=0,検索!J$7&lt;&gt;"00000"),AJ819,0))&gt;0,MAX($AK$2:AK818)+1,0)</f>
        <v>0</v>
      </c>
    </row>
    <row r="820" spans="1:37" ht="12.6" customHeight="1" x14ac:dyDescent="0.15">
      <c r="A820" s="9">
        <v>8390</v>
      </c>
      <c r="B820" s="2" t="s">
        <v>1174</v>
      </c>
      <c r="C820" s="2" t="s">
        <v>2138</v>
      </c>
      <c r="D820" s="2" t="s">
        <v>670</v>
      </c>
      <c r="E820" s="10" t="s">
        <v>74</v>
      </c>
      <c r="F820" s="11" t="s">
        <v>2139</v>
      </c>
      <c r="G820" s="2">
        <v>819</v>
      </c>
      <c r="H820" s="153">
        <f t="shared" si="66"/>
        <v>200000</v>
      </c>
      <c r="J820" s="158">
        <f>IFERROR(INDEX(単価!D$3:G$16,MATCH(D820,単価!B$3:B$16,0),1+((I820&gt;29)+(I820&gt;59)+(I820&gt;89))*INDEX(単価!A:A,MATCH(D820,単価!B:B,0))),0)</f>
        <v>100000</v>
      </c>
      <c r="K820" s="153" t="str">
        <f>IFERROR(INDEX(単価!C:C,MATCH(D820,単価!B:B,0))&amp;IF(INDEX(単価!A:A,MATCH(D820,単価!B:B,0))=1,"（"&amp;INDEX(単価!D$2:G$2,1,1+(I820&gt;29)+(I820&gt;59)+(I820&gt;89))&amp;"）",""),D820)</f>
        <v>生活介護</v>
      </c>
      <c r="L820" s="2">
        <f t="shared" ca="1" si="67"/>
        <v>8295</v>
      </c>
      <c r="M820" s="14">
        <f>IF(OR(ISERROR(FIND(DBCS(検索!C$3),DBCS(B820))),検索!C$3=""),0,1)</f>
        <v>0</v>
      </c>
      <c r="N820" s="15">
        <f>IF(OR(ISERROR(FIND(DBCS(検索!D$3),DBCS(C820))),検索!D$3=""),0,1)</f>
        <v>0</v>
      </c>
      <c r="O820" s="15">
        <f>IF(OR(ISERROR(FIND(検索!E$3,D820)),検索!E$3=""),0,1)</f>
        <v>0</v>
      </c>
      <c r="P820" s="13">
        <f>IF(OR(ISERROR(FIND(検索!F$3,E820)),検索!F$3=""),0,1)</f>
        <v>0</v>
      </c>
      <c r="Q820" s="13">
        <f>IF(OR(ISERROR(FIND(検索!G$3,F820)),検索!G$3=""),0,1)</f>
        <v>0</v>
      </c>
      <c r="R820" s="13">
        <f>IF(OR(検索!J$3="00000",M820&amp;N820&amp;O820&amp;P820&amp;Q820&lt;&gt;検索!J$3),0,1)</f>
        <v>0</v>
      </c>
      <c r="S820" s="13">
        <f t="shared" si="63"/>
        <v>0</v>
      </c>
      <c r="T820" s="14">
        <f>IF(OR(ISERROR(FIND(DBCS(検索!C$5),DBCS(B820))),検索!C$5=""),0,1)</f>
        <v>0</v>
      </c>
      <c r="U820" s="15">
        <f>IF(OR(ISERROR(FIND(DBCS(検索!D$5),DBCS(C820))),検索!D$5=""),0,1)</f>
        <v>0</v>
      </c>
      <c r="V820" s="15">
        <f>IF(OR(ISERROR(FIND(検索!E$5,D820)),検索!E$5=""),0,1)</f>
        <v>0</v>
      </c>
      <c r="W820" s="15">
        <f>IF(OR(ISERROR(FIND(検索!F$5,E820)),検索!F$5=""),0,1)</f>
        <v>0</v>
      </c>
      <c r="X820" s="15">
        <f>IF(OR(ISERROR(FIND(検索!G$5,F820)),検索!G$5=""),0,1)</f>
        <v>0</v>
      </c>
      <c r="Y820" s="13">
        <f>IF(OR(検索!J$5="00000",T820&amp;U820&amp;V820&amp;W820&amp;X820&lt;&gt;検索!J$5),0,1)</f>
        <v>0</v>
      </c>
      <c r="Z820" s="16">
        <f t="shared" si="64"/>
        <v>0</v>
      </c>
      <c r="AA820" s="13">
        <f>IF(OR(ISERROR(FIND(DBCS(検索!C$7),DBCS(B820))),検索!C$7=""),0,1)</f>
        <v>0</v>
      </c>
      <c r="AB820" s="13">
        <f>IF(OR(ISERROR(FIND(DBCS(検索!D$7),DBCS(C820))),検索!D$7=""),0,1)</f>
        <v>0</v>
      </c>
      <c r="AC820" s="13">
        <f>IF(OR(ISERROR(FIND(検索!E$7,D820)),検索!E$7=""),0,1)</f>
        <v>0</v>
      </c>
      <c r="AD820" s="13">
        <f>IF(OR(ISERROR(FIND(検索!F$7,E820)),検索!F$7=""),0,1)</f>
        <v>0</v>
      </c>
      <c r="AE820" s="13">
        <f>IF(OR(ISERROR(FIND(検索!G$7,F820)),検索!G$7=""),0,1)</f>
        <v>0</v>
      </c>
      <c r="AF820" s="15">
        <f>IF(OR(検索!J$7="00000",AA820&amp;AB820&amp;AC820&amp;AD820&amp;AE820&lt;&gt;検索!J$7),0,1)</f>
        <v>0</v>
      </c>
      <c r="AG820" s="16">
        <f t="shared" si="65"/>
        <v>0</v>
      </c>
      <c r="AH820" s="13">
        <f>IF(検索!K$3=0,R820,S820)</f>
        <v>0</v>
      </c>
      <c r="AI820" s="13">
        <f>IF(検索!K$5=0,Y820,Z820)</f>
        <v>0</v>
      </c>
      <c r="AJ820" s="13">
        <f>IF(検索!K$7=0,AF820,AG820)</f>
        <v>0</v>
      </c>
      <c r="AK820" s="20">
        <f>IF(IF(検索!J$5="00000",AH820,IF(検索!K$4=0,AH820+AI820,AH820*AI820)*IF(AND(検索!K$6=1,検索!J$7&lt;&gt;"00000"),AJ820,1)+IF(AND(検索!K$6=0,検索!J$7&lt;&gt;"00000"),AJ820,0))&gt;0,MAX($AK$2:AK819)+1,0)</f>
        <v>0</v>
      </c>
    </row>
    <row r="821" spans="1:37" ht="12.6" customHeight="1" x14ac:dyDescent="0.15">
      <c r="A821" s="9">
        <v>8403</v>
      </c>
      <c r="B821" s="2" t="s">
        <v>1222</v>
      </c>
      <c r="C821" s="2" t="s">
        <v>161</v>
      </c>
      <c r="D821" s="2" t="s">
        <v>670</v>
      </c>
      <c r="E821" s="10" t="s">
        <v>104</v>
      </c>
      <c r="F821" s="11" t="s">
        <v>2140</v>
      </c>
      <c r="G821" s="2">
        <v>820</v>
      </c>
      <c r="H821" s="153">
        <f t="shared" si="66"/>
        <v>1600000</v>
      </c>
      <c r="J821" s="158">
        <f>IFERROR(INDEX(単価!D$3:G$16,MATCH(D821,単価!B$3:B$16,0),1+((I821&gt;29)+(I821&gt;59)+(I821&gt;89))*INDEX(単価!A:A,MATCH(D821,単価!B:B,0))),0)</f>
        <v>100000</v>
      </c>
      <c r="K821" s="153" t="str">
        <f>IFERROR(INDEX(単価!C:C,MATCH(D821,単価!B:B,0))&amp;IF(INDEX(単価!A:A,MATCH(D821,単価!B:B,0))=1,"（"&amp;INDEX(単価!D$2:G$2,1,1+(I821&gt;29)+(I821&gt;59)+(I821&gt;89))&amp;"）",""),D821)</f>
        <v>生活介護</v>
      </c>
      <c r="L821" s="2">
        <f t="shared" ca="1" si="67"/>
        <v>8303</v>
      </c>
      <c r="M821" s="14">
        <f>IF(OR(ISERROR(FIND(DBCS(検索!C$3),DBCS(B821))),検索!C$3=""),0,1)</f>
        <v>0</v>
      </c>
      <c r="N821" s="15">
        <f>IF(OR(ISERROR(FIND(DBCS(検索!D$3),DBCS(C821))),検索!D$3=""),0,1)</f>
        <v>0</v>
      </c>
      <c r="O821" s="15">
        <f>IF(OR(ISERROR(FIND(検索!E$3,D821)),検索!E$3=""),0,1)</f>
        <v>0</v>
      </c>
      <c r="P821" s="13">
        <f>IF(OR(ISERROR(FIND(検索!F$3,E821)),検索!F$3=""),0,1)</f>
        <v>0</v>
      </c>
      <c r="Q821" s="13">
        <f>IF(OR(ISERROR(FIND(検索!G$3,F821)),検索!G$3=""),0,1)</f>
        <v>0</v>
      </c>
      <c r="R821" s="13">
        <f>IF(OR(検索!J$3="00000",M821&amp;N821&amp;O821&amp;P821&amp;Q821&lt;&gt;検索!J$3),0,1)</f>
        <v>0</v>
      </c>
      <c r="S821" s="13">
        <f t="shared" ref="S821:S879" si="68">IF(SUM(M821:Q821)=0,0,1)</f>
        <v>0</v>
      </c>
      <c r="T821" s="14">
        <f>IF(OR(ISERROR(FIND(DBCS(検索!C$5),DBCS(B821))),検索!C$5=""),0,1)</f>
        <v>0</v>
      </c>
      <c r="U821" s="15">
        <f>IF(OR(ISERROR(FIND(DBCS(検索!D$5),DBCS(C821))),検索!D$5=""),0,1)</f>
        <v>0</v>
      </c>
      <c r="V821" s="15">
        <f>IF(OR(ISERROR(FIND(検索!E$5,D821)),検索!E$5=""),0,1)</f>
        <v>0</v>
      </c>
      <c r="W821" s="15">
        <f>IF(OR(ISERROR(FIND(検索!F$5,E821)),検索!F$5=""),0,1)</f>
        <v>0</v>
      </c>
      <c r="X821" s="15">
        <f>IF(OR(ISERROR(FIND(検索!G$5,F821)),検索!G$5=""),0,1)</f>
        <v>0</v>
      </c>
      <c r="Y821" s="13">
        <f>IF(OR(検索!J$5="00000",T821&amp;U821&amp;V821&amp;W821&amp;X821&lt;&gt;検索!J$5),0,1)</f>
        <v>0</v>
      </c>
      <c r="Z821" s="16">
        <f t="shared" ref="Z821:Z879" si="69">IF(SUM(T821:X821)=0,0,1)</f>
        <v>0</v>
      </c>
      <c r="AA821" s="13">
        <f>IF(OR(ISERROR(FIND(DBCS(検索!C$7),DBCS(B821))),検索!C$7=""),0,1)</f>
        <v>0</v>
      </c>
      <c r="AB821" s="13">
        <f>IF(OR(ISERROR(FIND(DBCS(検索!D$7),DBCS(C821))),検索!D$7=""),0,1)</f>
        <v>0</v>
      </c>
      <c r="AC821" s="13">
        <f>IF(OR(ISERROR(FIND(検索!E$7,D821)),検索!E$7=""),0,1)</f>
        <v>0</v>
      </c>
      <c r="AD821" s="13">
        <f>IF(OR(ISERROR(FIND(検索!F$7,E821)),検索!F$7=""),0,1)</f>
        <v>0</v>
      </c>
      <c r="AE821" s="13">
        <f>IF(OR(ISERROR(FIND(検索!G$7,F821)),検索!G$7=""),0,1)</f>
        <v>0</v>
      </c>
      <c r="AF821" s="15">
        <f>IF(OR(検索!J$7="00000",AA821&amp;AB821&amp;AC821&amp;AD821&amp;AE821&lt;&gt;検索!J$7),0,1)</f>
        <v>0</v>
      </c>
      <c r="AG821" s="16">
        <f t="shared" ref="AG821:AG879" si="70">IF(SUM(AA821:AE821)=0,0,1)</f>
        <v>0</v>
      </c>
      <c r="AH821" s="13">
        <f>IF(検索!K$3=0,R821,S821)</f>
        <v>0</v>
      </c>
      <c r="AI821" s="13">
        <f>IF(検索!K$5=0,Y821,Z821)</f>
        <v>0</v>
      </c>
      <c r="AJ821" s="13">
        <f>IF(検索!K$7=0,AF821,AG821)</f>
        <v>0</v>
      </c>
      <c r="AK821" s="20">
        <f>IF(IF(検索!J$5="00000",AH821,IF(検索!K$4=0,AH821+AI821,AH821*AI821)*IF(AND(検索!K$6=1,検索!J$7&lt;&gt;"00000"),AJ821,1)+IF(AND(検索!K$6=0,検索!J$7&lt;&gt;"00000"),AJ821,0))&gt;0,MAX($AK$2:AK820)+1,0)</f>
        <v>0</v>
      </c>
    </row>
    <row r="822" spans="1:37" ht="12.6" customHeight="1" x14ac:dyDescent="0.15">
      <c r="A822" s="9">
        <v>8410</v>
      </c>
      <c r="B822" s="2" t="s">
        <v>928</v>
      </c>
      <c r="C822" s="2" t="s">
        <v>2031</v>
      </c>
      <c r="D822" s="2" t="s">
        <v>670</v>
      </c>
      <c r="E822" s="10" t="s">
        <v>49</v>
      </c>
      <c r="F822" s="11" t="s">
        <v>1662</v>
      </c>
      <c r="G822" s="2">
        <v>821</v>
      </c>
      <c r="H822" s="153">
        <f t="shared" si="66"/>
        <v>800000</v>
      </c>
      <c r="J822" s="158">
        <f>IFERROR(INDEX(単価!D$3:G$16,MATCH(D822,単価!B$3:B$16,0),1+((I822&gt;29)+(I822&gt;59)+(I822&gt;89))*INDEX(単価!A:A,MATCH(D822,単価!B:B,0))),0)</f>
        <v>100000</v>
      </c>
      <c r="K822" s="153" t="str">
        <f>IFERROR(INDEX(単価!C:C,MATCH(D822,単価!B:B,0))&amp;IF(INDEX(単価!A:A,MATCH(D822,単価!B:B,0))=1,"（"&amp;INDEX(単価!D$2:G$2,1,1+(I822&gt;29)+(I822&gt;59)+(I822&gt;89))&amp;"）",""),D822)</f>
        <v>生活介護</v>
      </c>
      <c r="L822" s="2">
        <f t="shared" ca="1" si="67"/>
        <v>8314</v>
      </c>
      <c r="M822" s="14">
        <f>IF(OR(ISERROR(FIND(DBCS(検索!C$3),DBCS(B822))),検索!C$3=""),0,1)</f>
        <v>0</v>
      </c>
      <c r="N822" s="15">
        <f>IF(OR(ISERROR(FIND(DBCS(検索!D$3),DBCS(C822))),検索!D$3=""),0,1)</f>
        <v>0</v>
      </c>
      <c r="O822" s="15">
        <f>IF(OR(ISERROR(FIND(検索!E$3,D822)),検索!E$3=""),0,1)</f>
        <v>0</v>
      </c>
      <c r="P822" s="13">
        <f>IF(OR(ISERROR(FIND(検索!F$3,E822)),検索!F$3=""),0,1)</f>
        <v>0</v>
      </c>
      <c r="Q822" s="13">
        <f>IF(OR(ISERROR(FIND(検索!G$3,F822)),検索!G$3=""),0,1)</f>
        <v>0</v>
      </c>
      <c r="R822" s="13">
        <f>IF(OR(検索!J$3="00000",M822&amp;N822&amp;O822&amp;P822&amp;Q822&lt;&gt;検索!J$3),0,1)</f>
        <v>0</v>
      </c>
      <c r="S822" s="13">
        <f t="shared" si="68"/>
        <v>0</v>
      </c>
      <c r="T822" s="14">
        <f>IF(OR(ISERROR(FIND(DBCS(検索!C$5),DBCS(B822))),検索!C$5=""),0,1)</f>
        <v>0</v>
      </c>
      <c r="U822" s="15">
        <f>IF(OR(ISERROR(FIND(DBCS(検索!D$5),DBCS(C822))),検索!D$5=""),0,1)</f>
        <v>0</v>
      </c>
      <c r="V822" s="15">
        <f>IF(OR(ISERROR(FIND(検索!E$5,D822)),検索!E$5=""),0,1)</f>
        <v>0</v>
      </c>
      <c r="W822" s="15">
        <f>IF(OR(ISERROR(FIND(検索!F$5,E822)),検索!F$5=""),0,1)</f>
        <v>0</v>
      </c>
      <c r="X822" s="15">
        <f>IF(OR(ISERROR(FIND(検索!G$5,F822)),検索!G$5=""),0,1)</f>
        <v>0</v>
      </c>
      <c r="Y822" s="13">
        <f>IF(OR(検索!J$5="00000",T822&amp;U822&amp;V822&amp;W822&amp;X822&lt;&gt;検索!J$5),0,1)</f>
        <v>0</v>
      </c>
      <c r="Z822" s="16">
        <f t="shared" si="69"/>
        <v>0</v>
      </c>
      <c r="AA822" s="13">
        <f>IF(OR(ISERROR(FIND(DBCS(検索!C$7),DBCS(B822))),検索!C$7=""),0,1)</f>
        <v>0</v>
      </c>
      <c r="AB822" s="13">
        <f>IF(OR(ISERROR(FIND(DBCS(検索!D$7),DBCS(C822))),検索!D$7=""),0,1)</f>
        <v>0</v>
      </c>
      <c r="AC822" s="13">
        <f>IF(OR(ISERROR(FIND(検索!E$7,D822)),検索!E$7=""),0,1)</f>
        <v>0</v>
      </c>
      <c r="AD822" s="13">
        <f>IF(OR(ISERROR(FIND(検索!F$7,E822)),検索!F$7=""),0,1)</f>
        <v>0</v>
      </c>
      <c r="AE822" s="13">
        <f>IF(OR(ISERROR(FIND(検索!G$7,F822)),検索!G$7=""),0,1)</f>
        <v>0</v>
      </c>
      <c r="AF822" s="15">
        <f>IF(OR(検索!J$7="00000",AA822&amp;AB822&amp;AC822&amp;AD822&amp;AE822&lt;&gt;検索!J$7),0,1)</f>
        <v>0</v>
      </c>
      <c r="AG822" s="16">
        <f t="shared" si="70"/>
        <v>0</v>
      </c>
      <c r="AH822" s="13">
        <f>IF(検索!K$3=0,R822,S822)</f>
        <v>0</v>
      </c>
      <c r="AI822" s="13">
        <f>IF(検索!K$5=0,Y822,Z822)</f>
        <v>0</v>
      </c>
      <c r="AJ822" s="13">
        <f>IF(検索!K$7=0,AF822,AG822)</f>
        <v>0</v>
      </c>
      <c r="AK822" s="20">
        <f>IF(IF(検索!J$5="00000",AH822,IF(検索!K$4=0,AH822+AI822,AH822*AI822)*IF(AND(検索!K$6=1,検索!J$7&lt;&gt;"00000"),AJ822,1)+IF(AND(検索!K$6=0,検索!J$7&lt;&gt;"00000"),AJ822,0))&gt;0,MAX($AK$2:AK821)+1,0)</f>
        <v>0</v>
      </c>
    </row>
    <row r="823" spans="1:37" ht="12.6" customHeight="1" x14ac:dyDescent="0.15">
      <c r="A823" s="9">
        <v>8423</v>
      </c>
      <c r="B823" s="2" t="s">
        <v>1222</v>
      </c>
      <c r="C823" s="2" t="s">
        <v>1704</v>
      </c>
      <c r="D823" s="2" t="s">
        <v>670</v>
      </c>
      <c r="E823" s="10" t="s">
        <v>64</v>
      </c>
      <c r="F823" s="11" t="s">
        <v>1705</v>
      </c>
      <c r="G823" s="2">
        <v>822</v>
      </c>
      <c r="H823" s="153">
        <f t="shared" si="66"/>
        <v>1600000</v>
      </c>
      <c r="J823" s="158">
        <f>IFERROR(INDEX(単価!D$3:G$16,MATCH(D823,単価!B$3:B$16,0),1+((I823&gt;29)+(I823&gt;59)+(I823&gt;89))*INDEX(単価!A:A,MATCH(D823,単価!B:B,0))),0)</f>
        <v>100000</v>
      </c>
      <c r="K823" s="153" t="str">
        <f>IFERROR(INDEX(単価!C:C,MATCH(D823,単価!B:B,0))&amp;IF(INDEX(単価!A:A,MATCH(D823,単価!B:B,0))=1,"（"&amp;INDEX(単価!D$2:G$2,1,1+(I823&gt;29)+(I823&gt;59)+(I823&gt;89))&amp;"）",""),D823)</f>
        <v>生活介護</v>
      </c>
      <c r="L823" s="2">
        <f t="shared" ca="1" si="67"/>
        <v>8329</v>
      </c>
      <c r="M823" s="14">
        <f>IF(OR(ISERROR(FIND(DBCS(検索!C$3),DBCS(B823))),検索!C$3=""),0,1)</f>
        <v>0</v>
      </c>
      <c r="N823" s="15">
        <f>IF(OR(ISERROR(FIND(DBCS(検索!D$3),DBCS(C823))),検索!D$3=""),0,1)</f>
        <v>0</v>
      </c>
      <c r="O823" s="15">
        <f>IF(OR(ISERROR(FIND(検索!E$3,D823)),検索!E$3=""),0,1)</f>
        <v>0</v>
      </c>
      <c r="P823" s="13">
        <f>IF(OR(ISERROR(FIND(検索!F$3,E823)),検索!F$3=""),0,1)</f>
        <v>0</v>
      </c>
      <c r="Q823" s="13">
        <f>IF(OR(ISERROR(FIND(検索!G$3,F823)),検索!G$3=""),0,1)</f>
        <v>0</v>
      </c>
      <c r="R823" s="13">
        <f>IF(OR(検索!J$3="00000",M823&amp;N823&amp;O823&amp;P823&amp;Q823&lt;&gt;検索!J$3),0,1)</f>
        <v>0</v>
      </c>
      <c r="S823" s="13">
        <f t="shared" si="68"/>
        <v>0</v>
      </c>
      <c r="T823" s="14">
        <f>IF(OR(ISERROR(FIND(DBCS(検索!C$5),DBCS(B823))),検索!C$5=""),0,1)</f>
        <v>0</v>
      </c>
      <c r="U823" s="15">
        <f>IF(OR(ISERROR(FIND(DBCS(検索!D$5),DBCS(C823))),検索!D$5=""),0,1)</f>
        <v>0</v>
      </c>
      <c r="V823" s="15">
        <f>IF(OR(ISERROR(FIND(検索!E$5,D823)),検索!E$5=""),0,1)</f>
        <v>0</v>
      </c>
      <c r="W823" s="15">
        <f>IF(OR(ISERROR(FIND(検索!F$5,E823)),検索!F$5=""),0,1)</f>
        <v>0</v>
      </c>
      <c r="X823" s="15">
        <f>IF(OR(ISERROR(FIND(検索!G$5,F823)),検索!G$5=""),0,1)</f>
        <v>0</v>
      </c>
      <c r="Y823" s="13">
        <f>IF(OR(検索!J$5="00000",T823&amp;U823&amp;V823&amp;W823&amp;X823&lt;&gt;検索!J$5),0,1)</f>
        <v>0</v>
      </c>
      <c r="Z823" s="16">
        <f t="shared" si="69"/>
        <v>0</v>
      </c>
      <c r="AA823" s="13">
        <f>IF(OR(ISERROR(FIND(DBCS(検索!C$7),DBCS(B823))),検索!C$7=""),0,1)</f>
        <v>0</v>
      </c>
      <c r="AB823" s="13">
        <f>IF(OR(ISERROR(FIND(DBCS(検索!D$7),DBCS(C823))),検索!D$7=""),0,1)</f>
        <v>0</v>
      </c>
      <c r="AC823" s="13">
        <f>IF(OR(ISERROR(FIND(検索!E$7,D823)),検索!E$7=""),0,1)</f>
        <v>0</v>
      </c>
      <c r="AD823" s="13">
        <f>IF(OR(ISERROR(FIND(検索!F$7,E823)),検索!F$7=""),0,1)</f>
        <v>0</v>
      </c>
      <c r="AE823" s="13">
        <f>IF(OR(ISERROR(FIND(検索!G$7,F823)),検索!G$7=""),0,1)</f>
        <v>0</v>
      </c>
      <c r="AF823" s="15">
        <f>IF(OR(検索!J$7="00000",AA823&amp;AB823&amp;AC823&amp;AD823&amp;AE823&lt;&gt;検索!J$7),0,1)</f>
        <v>0</v>
      </c>
      <c r="AG823" s="16">
        <f t="shared" si="70"/>
        <v>0</v>
      </c>
      <c r="AH823" s="13">
        <f>IF(検索!K$3=0,R823,S823)</f>
        <v>0</v>
      </c>
      <c r="AI823" s="13">
        <f>IF(検索!K$5=0,Y823,Z823)</f>
        <v>0</v>
      </c>
      <c r="AJ823" s="13">
        <f>IF(検索!K$7=0,AF823,AG823)</f>
        <v>0</v>
      </c>
      <c r="AK823" s="20">
        <f>IF(IF(検索!J$5="00000",AH823,IF(検索!K$4=0,AH823+AI823,AH823*AI823)*IF(AND(検索!K$6=1,検索!J$7&lt;&gt;"00000"),AJ823,1)+IF(AND(検索!K$6=0,検索!J$7&lt;&gt;"00000"),AJ823,0))&gt;0,MAX($AK$2:AK822)+1,0)</f>
        <v>0</v>
      </c>
    </row>
    <row r="824" spans="1:37" ht="12.6" customHeight="1" x14ac:dyDescent="0.15">
      <c r="A824" s="9">
        <v>8438</v>
      </c>
      <c r="B824" s="2" t="s">
        <v>2141</v>
      </c>
      <c r="C824" s="2" t="s">
        <v>2142</v>
      </c>
      <c r="D824" s="2" t="s">
        <v>670</v>
      </c>
      <c r="E824" s="10" t="s">
        <v>45</v>
      </c>
      <c r="F824" s="11" t="s">
        <v>2143</v>
      </c>
      <c r="G824" s="2">
        <v>823</v>
      </c>
      <c r="H824" s="153">
        <f t="shared" si="66"/>
        <v>100000</v>
      </c>
      <c r="J824" s="158">
        <f>IFERROR(INDEX(単価!D$3:G$16,MATCH(D824,単価!B$3:B$16,0),1+((I824&gt;29)+(I824&gt;59)+(I824&gt;89))*INDEX(単価!A:A,MATCH(D824,単価!B:B,0))),0)</f>
        <v>100000</v>
      </c>
      <c r="K824" s="153" t="str">
        <f>IFERROR(INDEX(単価!C:C,MATCH(D824,単価!B:B,0))&amp;IF(INDEX(単価!A:A,MATCH(D824,単価!B:B,0))=1,"（"&amp;INDEX(単価!D$2:G$2,1,1+(I824&gt;29)+(I824&gt;59)+(I824&gt;89))&amp;"）",""),D824)</f>
        <v>生活介護</v>
      </c>
      <c r="L824" s="2">
        <f t="shared" ca="1" si="67"/>
        <v>8332</v>
      </c>
      <c r="M824" s="14">
        <f>IF(OR(ISERROR(FIND(DBCS(検索!C$3),DBCS(B824))),検索!C$3=""),0,1)</f>
        <v>0</v>
      </c>
      <c r="N824" s="15">
        <f>IF(OR(ISERROR(FIND(DBCS(検索!D$3),DBCS(C824))),検索!D$3=""),0,1)</f>
        <v>0</v>
      </c>
      <c r="O824" s="15">
        <f>IF(OR(ISERROR(FIND(検索!E$3,D824)),検索!E$3=""),0,1)</f>
        <v>0</v>
      </c>
      <c r="P824" s="13">
        <f>IF(OR(ISERROR(FIND(検索!F$3,E824)),検索!F$3=""),0,1)</f>
        <v>0</v>
      </c>
      <c r="Q824" s="13">
        <f>IF(OR(ISERROR(FIND(検索!G$3,F824)),検索!G$3=""),0,1)</f>
        <v>0</v>
      </c>
      <c r="R824" s="13">
        <f>IF(OR(検索!J$3="00000",M824&amp;N824&amp;O824&amp;P824&amp;Q824&lt;&gt;検索!J$3),0,1)</f>
        <v>0</v>
      </c>
      <c r="S824" s="13">
        <f t="shared" si="68"/>
        <v>0</v>
      </c>
      <c r="T824" s="14">
        <f>IF(OR(ISERROR(FIND(DBCS(検索!C$5),DBCS(B824))),検索!C$5=""),0,1)</f>
        <v>0</v>
      </c>
      <c r="U824" s="15">
        <f>IF(OR(ISERROR(FIND(DBCS(検索!D$5),DBCS(C824))),検索!D$5=""),0,1)</f>
        <v>0</v>
      </c>
      <c r="V824" s="15">
        <f>IF(OR(ISERROR(FIND(検索!E$5,D824)),検索!E$5=""),0,1)</f>
        <v>0</v>
      </c>
      <c r="W824" s="15">
        <f>IF(OR(ISERROR(FIND(検索!F$5,E824)),検索!F$5=""),0,1)</f>
        <v>0</v>
      </c>
      <c r="X824" s="15">
        <f>IF(OR(ISERROR(FIND(検索!G$5,F824)),検索!G$5=""),0,1)</f>
        <v>0</v>
      </c>
      <c r="Y824" s="13">
        <f>IF(OR(検索!J$5="00000",T824&amp;U824&amp;V824&amp;W824&amp;X824&lt;&gt;検索!J$5),0,1)</f>
        <v>0</v>
      </c>
      <c r="Z824" s="16">
        <f t="shared" si="69"/>
        <v>0</v>
      </c>
      <c r="AA824" s="13">
        <f>IF(OR(ISERROR(FIND(DBCS(検索!C$7),DBCS(B824))),検索!C$7=""),0,1)</f>
        <v>0</v>
      </c>
      <c r="AB824" s="13">
        <f>IF(OR(ISERROR(FIND(DBCS(検索!D$7),DBCS(C824))),検索!D$7=""),0,1)</f>
        <v>0</v>
      </c>
      <c r="AC824" s="13">
        <f>IF(OR(ISERROR(FIND(検索!E$7,D824)),検索!E$7=""),0,1)</f>
        <v>0</v>
      </c>
      <c r="AD824" s="13">
        <f>IF(OR(ISERROR(FIND(検索!F$7,E824)),検索!F$7=""),0,1)</f>
        <v>0</v>
      </c>
      <c r="AE824" s="13">
        <f>IF(OR(ISERROR(FIND(検索!G$7,F824)),検索!G$7=""),0,1)</f>
        <v>0</v>
      </c>
      <c r="AF824" s="15">
        <f>IF(OR(検索!J$7="00000",AA824&amp;AB824&amp;AC824&amp;AD824&amp;AE824&lt;&gt;検索!J$7),0,1)</f>
        <v>0</v>
      </c>
      <c r="AG824" s="16">
        <f t="shared" si="70"/>
        <v>0</v>
      </c>
      <c r="AH824" s="13">
        <f>IF(検索!K$3=0,R824,S824)</f>
        <v>0</v>
      </c>
      <c r="AI824" s="13">
        <f>IF(検索!K$5=0,Y824,Z824)</f>
        <v>0</v>
      </c>
      <c r="AJ824" s="13">
        <f>IF(検索!K$7=0,AF824,AG824)</f>
        <v>0</v>
      </c>
      <c r="AK824" s="20">
        <f>IF(IF(検索!J$5="00000",AH824,IF(検索!K$4=0,AH824+AI824,AH824*AI824)*IF(AND(検索!K$6=1,検索!J$7&lt;&gt;"00000"),AJ824,1)+IF(AND(検索!K$6=0,検索!J$7&lt;&gt;"00000"),AJ824,0))&gt;0,MAX($AK$2:AK823)+1,0)</f>
        <v>0</v>
      </c>
    </row>
    <row r="825" spans="1:37" ht="12.6" customHeight="1" x14ac:dyDescent="0.15">
      <c r="A825" s="9">
        <v>8441</v>
      </c>
      <c r="B825" s="2" t="s">
        <v>877</v>
      </c>
      <c r="C825" s="2" t="s">
        <v>2144</v>
      </c>
      <c r="D825" s="2" t="s">
        <v>670</v>
      </c>
      <c r="E825" s="10" t="s">
        <v>159</v>
      </c>
      <c r="F825" s="11" t="s">
        <v>2145</v>
      </c>
      <c r="G825" s="2">
        <v>824</v>
      </c>
      <c r="H825" s="153">
        <f t="shared" si="66"/>
        <v>450000</v>
      </c>
      <c r="J825" s="158">
        <f>IFERROR(INDEX(単価!D$3:G$16,MATCH(D825,単価!B$3:B$16,0),1+((I825&gt;29)+(I825&gt;59)+(I825&gt;89))*INDEX(単価!A:A,MATCH(D825,単価!B:B,0))),0)</f>
        <v>100000</v>
      </c>
      <c r="K825" s="153" t="str">
        <f>IFERROR(INDEX(単価!C:C,MATCH(D825,単価!B:B,0))&amp;IF(INDEX(単価!A:A,MATCH(D825,単価!B:B,0))=1,"（"&amp;INDEX(単価!D$2:G$2,1,1+(I825&gt;29)+(I825&gt;59)+(I825&gt;89))&amp;"）",""),D825)</f>
        <v>生活介護</v>
      </c>
      <c r="L825" s="2">
        <f t="shared" ca="1" si="67"/>
        <v>8341</v>
      </c>
      <c r="M825" s="14">
        <f>IF(OR(ISERROR(FIND(DBCS(検索!C$3),DBCS(B825))),検索!C$3=""),0,1)</f>
        <v>0</v>
      </c>
      <c r="N825" s="15">
        <f>IF(OR(ISERROR(FIND(DBCS(検索!D$3),DBCS(C825))),検索!D$3=""),0,1)</f>
        <v>0</v>
      </c>
      <c r="O825" s="15">
        <f>IF(OR(ISERROR(FIND(検索!E$3,D825)),検索!E$3=""),0,1)</f>
        <v>0</v>
      </c>
      <c r="P825" s="13">
        <f>IF(OR(ISERROR(FIND(検索!F$3,E825)),検索!F$3=""),0,1)</f>
        <v>0</v>
      </c>
      <c r="Q825" s="13">
        <f>IF(OR(ISERROR(FIND(検索!G$3,F825)),検索!G$3=""),0,1)</f>
        <v>0</v>
      </c>
      <c r="R825" s="13">
        <f>IF(OR(検索!J$3="00000",M825&amp;N825&amp;O825&amp;P825&amp;Q825&lt;&gt;検索!J$3),0,1)</f>
        <v>0</v>
      </c>
      <c r="S825" s="13">
        <f t="shared" si="68"/>
        <v>0</v>
      </c>
      <c r="T825" s="14">
        <f>IF(OR(ISERROR(FIND(DBCS(検索!C$5),DBCS(B825))),検索!C$5=""),0,1)</f>
        <v>0</v>
      </c>
      <c r="U825" s="15">
        <f>IF(OR(ISERROR(FIND(DBCS(検索!D$5),DBCS(C825))),検索!D$5=""),0,1)</f>
        <v>0</v>
      </c>
      <c r="V825" s="15">
        <f>IF(OR(ISERROR(FIND(検索!E$5,D825)),検索!E$5=""),0,1)</f>
        <v>0</v>
      </c>
      <c r="W825" s="15">
        <f>IF(OR(ISERROR(FIND(検索!F$5,E825)),検索!F$5=""),0,1)</f>
        <v>0</v>
      </c>
      <c r="X825" s="15">
        <f>IF(OR(ISERROR(FIND(検索!G$5,F825)),検索!G$5=""),0,1)</f>
        <v>0</v>
      </c>
      <c r="Y825" s="13">
        <f>IF(OR(検索!J$5="00000",T825&amp;U825&amp;V825&amp;W825&amp;X825&lt;&gt;検索!J$5),0,1)</f>
        <v>0</v>
      </c>
      <c r="Z825" s="16">
        <f t="shared" si="69"/>
        <v>0</v>
      </c>
      <c r="AA825" s="13">
        <f>IF(OR(ISERROR(FIND(DBCS(検索!C$7),DBCS(B825))),検索!C$7=""),0,1)</f>
        <v>0</v>
      </c>
      <c r="AB825" s="13">
        <f>IF(OR(ISERROR(FIND(DBCS(検索!D$7),DBCS(C825))),検索!D$7=""),0,1)</f>
        <v>0</v>
      </c>
      <c r="AC825" s="13">
        <f>IF(OR(ISERROR(FIND(検索!E$7,D825)),検索!E$7=""),0,1)</f>
        <v>0</v>
      </c>
      <c r="AD825" s="13">
        <f>IF(OR(ISERROR(FIND(検索!F$7,E825)),検索!F$7=""),0,1)</f>
        <v>0</v>
      </c>
      <c r="AE825" s="13">
        <f>IF(OR(ISERROR(FIND(検索!G$7,F825)),検索!G$7=""),0,1)</f>
        <v>0</v>
      </c>
      <c r="AF825" s="15">
        <f>IF(OR(検索!J$7="00000",AA825&amp;AB825&amp;AC825&amp;AD825&amp;AE825&lt;&gt;検索!J$7),0,1)</f>
        <v>0</v>
      </c>
      <c r="AG825" s="16">
        <f t="shared" si="70"/>
        <v>0</v>
      </c>
      <c r="AH825" s="13">
        <f>IF(検索!K$3=0,R825,S825)</f>
        <v>0</v>
      </c>
      <c r="AI825" s="13">
        <f>IF(検索!K$5=0,Y825,Z825)</f>
        <v>0</v>
      </c>
      <c r="AJ825" s="13">
        <f>IF(検索!K$7=0,AF825,AG825)</f>
        <v>0</v>
      </c>
      <c r="AK825" s="20">
        <f>IF(IF(検索!J$5="00000",AH825,IF(検索!K$4=0,AH825+AI825,AH825*AI825)*IF(AND(検索!K$6=1,検索!J$7&lt;&gt;"00000"),AJ825,1)+IF(AND(検索!K$6=0,検索!J$7&lt;&gt;"00000"),AJ825,0))&gt;0,MAX($AK$2:AK824)+1,0)</f>
        <v>0</v>
      </c>
    </row>
    <row r="826" spans="1:37" ht="12.6" customHeight="1" x14ac:dyDescent="0.15">
      <c r="A826" s="9">
        <v>8455</v>
      </c>
      <c r="B826" s="2" t="s">
        <v>966</v>
      </c>
      <c r="C826" s="2" t="s">
        <v>2146</v>
      </c>
      <c r="D826" s="2" t="s">
        <v>670</v>
      </c>
      <c r="E826" s="10" t="s">
        <v>111</v>
      </c>
      <c r="F826" s="11" t="s">
        <v>2147</v>
      </c>
      <c r="G826" s="2">
        <v>825</v>
      </c>
      <c r="H826" s="153">
        <f t="shared" si="66"/>
        <v>300000</v>
      </c>
      <c r="J826" s="158">
        <f>IFERROR(INDEX(単価!D$3:G$16,MATCH(D826,単価!B$3:B$16,0),1+((I826&gt;29)+(I826&gt;59)+(I826&gt;89))*INDEX(単価!A:A,MATCH(D826,単価!B:B,0))),0)</f>
        <v>100000</v>
      </c>
      <c r="K826" s="153" t="str">
        <f>IFERROR(INDEX(単価!C:C,MATCH(D826,単価!B:B,0))&amp;IF(INDEX(単価!A:A,MATCH(D826,単価!B:B,0))=1,"（"&amp;INDEX(単価!D$2:G$2,1,1+(I826&gt;29)+(I826&gt;59)+(I826&gt;89))&amp;"）",""),D826)</f>
        <v>生活介護</v>
      </c>
      <c r="L826" s="2">
        <f t="shared" ca="1" si="67"/>
        <v>8358</v>
      </c>
      <c r="M826" s="14">
        <f>IF(OR(ISERROR(FIND(DBCS(検索!C$3),DBCS(B826))),検索!C$3=""),0,1)</f>
        <v>0</v>
      </c>
      <c r="N826" s="15">
        <f>IF(OR(ISERROR(FIND(DBCS(検索!D$3),DBCS(C826))),検索!D$3=""),0,1)</f>
        <v>0</v>
      </c>
      <c r="O826" s="15">
        <f>IF(OR(ISERROR(FIND(検索!E$3,D826)),検索!E$3=""),0,1)</f>
        <v>0</v>
      </c>
      <c r="P826" s="13">
        <f>IF(OR(ISERROR(FIND(検索!F$3,E826)),検索!F$3=""),0,1)</f>
        <v>0</v>
      </c>
      <c r="Q826" s="13">
        <f>IF(OR(ISERROR(FIND(検索!G$3,F826)),検索!G$3=""),0,1)</f>
        <v>0</v>
      </c>
      <c r="R826" s="13">
        <f>IF(OR(検索!J$3="00000",M826&amp;N826&amp;O826&amp;P826&amp;Q826&lt;&gt;検索!J$3),0,1)</f>
        <v>0</v>
      </c>
      <c r="S826" s="13">
        <f t="shared" si="68"/>
        <v>0</v>
      </c>
      <c r="T826" s="14">
        <f>IF(OR(ISERROR(FIND(DBCS(検索!C$5),DBCS(B826))),検索!C$5=""),0,1)</f>
        <v>0</v>
      </c>
      <c r="U826" s="15">
        <f>IF(OR(ISERROR(FIND(DBCS(検索!D$5),DBCS(C826))),検索!D$5=""),0,1)</f>
        <v>0</v>
      </c>
      <c r="V826" s="15">
        <f>IF(OR(ISERROR(FIND(検索!E$5,D826)),検索!E$5=""),0,1)</f>
        <v>0</v>
      </c>
      <c r="W826" s="15">
        <f>IF(OR(ISERROR(FIND(検索!F$5,E826)),検索!F$5=""),0,1)</f>
        <v>0</v>
      </c>
      <c r="X826" s="15">
        <f>IF(OR(ISERROR(FIND(検索!G$5,F826)),検索!G$5=""),0,1)</f>
        <v>0</v>
      </c>
      <c r="Y826" s="13">
        <f>IF(OR(検索!J$5="00000",T826&amp;U826&amp;V826&amp;W826&amp;X826&lt;&gt;検索!J$5),0,1)</f>
        <v>0</v>
      </c>
      <c r="Z826" s="16">
        <f t="shared" si="69"/>
        <v>0</v>
      </c>
      <c r="AA826" s="13">
        <f>IF(OR(ISERROR(FIND(DBCS(検索!C$7),DBCS(B826))),検索!C$7=""),0,1)</f>
        <v>0</v>
      </c>
      <c r="AB826" s="13">
        <f>IF(OR(ISERROR(FIND(DBCS(検索!D$7),DBCS(C826))),検索!D$7=""),0,1)</f>
        <v>0</v>
      </c>
      <c r="AC826" s="13">
        <f>IF(OR(ISERROR(FIND(検索!E$7,D826)),検索!E$7=""),0,1)</f>
        <v>0</v>
      </c>
      <c r="AD826" s="13">
        <f>IF(OR(ISERROR(FIND(検索!F$7,E826)),検索!F$7=""),0,1)</f>
        <v>0</v>
      </c>
      <c r="AE826" s="13">
        <f>IF(OR(ISERROR(FIND(検索!G$7,F826)),検索!G$7=""),0,1)</f>
        <v>0</v>
      </c>
      <c r="AF826" s="15">
        <f>IF(OR(検索!J$7="00000",AA826&amp;AB826&amp;AC826&amp;AD826&amp;AE826&lt;&gt;検索!J$7),0,1)</f>
        <v>0</v>
      </c>
      <c r="AG826" s="16">
        <f t="shared" si="70"/>
        <v>0</v>
      </c>
      <c r="AH826" s="13">
        <f>IF(検索!K$3=0,R826,S826)</f>
        <v>0</v>
      </c>
      <c r="AI826" s="13">
        <f>IF(検索!K$5=0,Y826,Z826)</f>
        <v>0</v>
      </c>
      <c r="AJ826" s="13">
        <f>IF(検索!K$7=0,AF826,AG826)</f>
        <v>0</v>
      </c>
      <c r="AK826" s="20">
        <f>IF(IF(検索!J$5="00000",AH826,IF(検索!K$4=0,AH826+AI826,AH826*AI826)*IF(AND(検索!K$6=1,検索!J$7&lt;&gt;"00000"),AJ826,1)+IF(AND(検索!K$6=0,検索!J$7&lt;&gt;"00000"),AJ826,0))&gt;0,MAX($AK$2:AK825)+1,0)</f>
        <v>0</v>
      </c>
    </row>
    <row r="827" spans="1:37" ht="12.6" customHeight="1" x14ac:dyDescent="0.15">
      <c r="A827" s="9">
        <v>8461</v>
      </c>
      <c r="B827" s="2" t="s">
        <v>707</v>
      </c>
      <c r="C827" s="2" t="s">
        <v>2148</v>
      </c>
      <c r="D827" s="2" t="s">
        <v>670</v>
      </c>
      <c r="E827" s="10" t="s">
        <v>143</v>
      </c>
      <c r="F827" s="11" t="s">
        <v>708</v>
      </c>
      <c r="G827" s="2">
        <v>826</v>
      </c>
      <c r="H827" s="153">
        <f t="shared" si="66"/>
        <v>350000</v>
      </c>
      <c r="J827" s="158">
        <f>IFERROR(INDEX(単価!D$3:G$16,MATCH(D827,単価!B$3:B$16,0),1+((I827&gt;29)+(I827&gt;59)+(I827&gt;89))*INDEX(単価!A:A,MATCH(D827,単価!B:B,0))),0)</f>
        <v>100000</v>
      </c>
      <c r="K827" s="153" t="str">
        <f>IFERROR(INDEX(単価!C:C,MATCH(D827,単価!B:B,0))&amp;IF(INDEX(単価!A:A,MATCH(D827,単価!B:B,0))=1,"（"&amp;INDEX(単価!D$2:G$2,1,1+(I827&gt;29)+(I827&gt;59)+(I827&gt;89))&amp;"）",""),D827)</f>
        <v>生活介護</v>
      </c>
      <c r="L827" s="2">
        <f t="shared" ca="1" si="67"/>
        <v>8366</v>
      </c>
      <c r="M827" s="14">
        <f>IF(OR(ISERROR(FIND(DBCS(検索!C$3),DBCS(B827))),検索!C$3=""),0,1)</f>
        <v>0</v>
      </c>
      <c r="N827" s="15">
        <f>IF(OR(ISERROR(FIND(DBCS(検索!D$3),DBCS(C827))),検索!D$3=""),0,1)</f>
        <v>0</v>
      </c>
      <c r="O827" s="15">
        <f>IF(OR(ISERROR(FIND(検索!E$3,D827)),検索!E$3=""),0,1)</f>
        <v>0</v>
      </c>
      <c r="P827" s="13">
        <f>IF(OR(ISERROR(FIND(検索!F$3,E827)),検索!F$3=""),0,1)</f>
        <v>0</v>
      </c>
      <c r="Q827" s="13">
        <f>IF(OR(ISERROR(FIND(検索!G$3,F827)),検索!G$3=""),0,1)</f>
        <v>0</v>
      </c>
      <c r="R827" s="13">
        <f>IF(OR(検索!J$3="00000",M827&amp;N827&amp;O827&amp;P827&amp;Q827&lt;&gt;検索!J$3),0,1)</f>
        <v>0</v>
      </c>
      <c r="S827" s="13">
        <f t="shared" si="68"/>
        <v>0</v>
      </c>
      <c r="T827" s="14">
        <f>IF(OR(ISERROR(FIND(DBCS(検索!C$5),DBCS(B827))),検索!C$5=""),0,1)</f>
        <v>0</v>
      </c>
      <c r="U827" s="15">
        <f>IF(OR(ISERROR(FIND(DBCS(検索!D$5),DBCS(C827))),検索!D$5=""),0,1)</f>
        <v>0</v>
      </c>
      <c r="V827" s="15">
        <f>IF(OR(ISERROR(FIND(検索!E$5,D827)),検索!E$5=""),0,1)</f>
        <v>0</v>
      </c>
      <c r="W827" s="15">
        <f>IF(OR(ISERROR(FIND(検索!F$5,E827)),検索!F$5=""),0,1)</f>
        <v>0</v>
      </c>
      <c r="X827" s="15">
        <f>IF(OR(ISERROR(FIND(検索!G$5,F827)),検索!G$5=""),0,1)</f>
        <v>0</v>
      </c>
      <c r="Y827" s="13">
        <f>IF(OR(検索!J$5="00000",T827&amp;U827&amp;V827&amp;W827&amp;X827&lt;&gt;検索!J$5),0,1)</f>
        <v>0</v>
      </c>
      <c r="Z827" s="16">
        <f t="shared" si="69"/>
        <v>0</v>
      </c>
      <c r="AA827" s="13">
        <f>IF(OR(ISERROR(FIND(DBCS(検索!C$7),DBCS(B827))),検索!C$7=""),0,1)</f>
        <v>0</v>
      </c>
      <c r="AB827" s="13">
        <f>IF(OR(ISERROR(FIND(DBCS(検索!D$7),DBCS(C827))),検索!D$7=""),0,1)</f>
        <v>0</v>
      </c>
      <c r="AC827" s="13">
        <f>IF(OR(ISERROR(FIND(検索!E$7,D827)),検索!E$7=""),0,1)</f>
        <v>0</v>
      </c>
      <c r="AD827" s="13">
        <f>IF(OR(ISERROR(FIND(検索!F$7,E827)),検索!F$7=""),0,1)</f>
        <v>0</v>
      </c>
      <c r="AE827" s="13">
        <f>IF(OR(ISERROR(FIND(検索!G$7,F827)),検索!G$7=""),0,1)</f>
        <v>0</v>
      </c>
      <c r="AF827" s="15">
        <f>IF(OR(検索!J$7="00000",AA827&amp;AB827&amp;AC827&amp;AD827&amp;AE827&lt;&gt;検索!J$7),0,1)</f>
        <v>0</v>
      </c>
      <c r="AG827" s="16">
        <f t="shared" si="70"/>
        <v>0</v>
      </c>
      <c r="AH827" s="13">
        <f>IF(検索!K$3=0,R827,S827)</f>
        <v>0</v>
      </c>
      <c r="AI827" s="13">
        <f>IF(検索!K$5=0,Y827,Z827)</f>
        <v>0</v>
      </c>
      <c r="AJ827" s="13">
        <f>IF(検索!K$7=0,AF827,AG827)</f>
        <v>0</v>
      </c>
      <c r="AK827" s="20">
        <f>IF(IF(検索!J$5="00000",AH827,IF(検索!K$4=0,AH827+AI827,AH827*AI827)*IF(AND(検索!K$6=1,検索!J$7&lt;&gt;"00000"),AJ827,1)+IF(AND(検索!K$6=0,検索!J$7&lt;&gt;"00000"),AJ827,0))&gt;0,MAX($AK$2:AK826)+1,0)</f>
        <v>0</v>
      </c>
    </row>
    <row r="828" spans="1:37" ht="12.6" customHeight="1" x14ac:dyDescent="0.15">
      <c r="A828" s="9">
        <v>8477</v>
      </c>
      <c r="B828" s="2" t="s">
        <v>1261</v>
      </c>
      <c r="C828" s="2" t="s">
        <v>2149</v>
      </c>
      <c r="D828" s="2" t="s">
        <v>670</v>
      </c>
      <c r="E828" s="10" t="s">
        <v>1238</v>
      </c>
      <c r="F828" s="11" t="s">
        <v>2150</v>
      </c>
      <c r="G828" s="2">
        <v>827</v>
      </c>
      <c r="H828" s="153">
        <f t="shared" si="66"/>
        <v>400000</v>
      </c>
      <c r="J828" s="158">
        <f>IFERROR(INDEX(単価!D$3:G$16,MATCH(D828,単価!B$3:B$16,0),1+((I828&gt;29)+(I828&gt;59)+(I828&gt;89))*INDEX(単価!A:A,MATCH(D828,単価!B:B,0))),0)</f>
        <v>100000</v>
      </c>
      <c r="K828" s="153" t="str">
        <f>IFERROR(INDEX(単価!C:C,MATCH(D828,単価!B:B,0))&amp;IF(INDEX(単価!A:A,MATCH(D828,単価!B:B,0))=1,"（"&amp;INDEX(単価!D$2:G$2,1,1+(I828&gt;29)+(I828&gt;59)+(I828&gt;89))&amp;"）",""),D828)</f>
        <v>生活介護</v>
      </c>
      <c r="L828" s="2">
        <f t="shared" ca="1" si="67"/>
        <v>8378</v>
      </c>
      <c r="M828" s="14">
        <f>IF(OR(ISERROR(FIND(DBCS(検索!C$3),DBCS(B828))),検索!C$3=""),0,1)</f>
        <v>0</v>
      </c>
      <c r="N828" s="15">
        <f>IF(OR(ISERROR(FIND(DBCS(検索!D$3),DBCS(C828))),検索!D$3=""),0,1)</f>
        <v>0</v>
      </c>
      <c r="O828" s="15">
        <f>IF(OR(ISERROR(FIND(検索!E$3,D828)),検索!E$3=""),0,1)</f>
        <v>0</v>
      </c>
      <c r="P828" s="13">
        <f>IF(OR(ISERROR(FIND(検索!F$3,E828)),検索!F$3=""),0,1)</f>
        <v>0</v>
      </c>
      <c r="Q828" s="13">
        <f>IF(OR(ISERROR(FIND(検索!G$3,F828)),検索!G$3=""),0,1)</f>
        <v>0</v>
      </c>
      <c r="R828" s="13">
        <f>IF(OR(検索!J$3="00000",M828&amp;N828&amp;O828&amp;P828&amp;Q828&lt;&gt;検索!J$3),0,1)</f>
        <v>0</v>
      </c>
      <c r="S828" s="13">
        <f t="shared" si="68"/>
        <v>0</v>
      </c>
      <c r="T828" s="14">
        <f>IF(OR(ISERROR(FIND(DBCS(検索!C$5),DBCS(B828))),検索!C$5=""),0,1)</f>
        <v>0</v>
      </c>
      <c r="U828" s="15">
        <f>IF(OR(ISERROR(FIND(DBCS(検索!D$5),DBCS(C828))),検索!D$5=""),0,1)</f>
        <v>0</v>
      </c>
      <c r="V828" s="15">
        <f>IF(OR(ISERROR(FIND(検索!E$5,D828)),検索!E$5=""),0,1)</f>
        <v>0</v>
      </c>
      <c r="W828" s="15">
        <f>IF(OR(ISERROR(FIND(検索!F$5,E828)),検索!F$5=""),0,1)</f>
        <v>0</v>
      </c>
      <c r="X828" s="15">
        <f>IF(OR(ISERROR(FIND(検索!G$5,F828)),検索!G$5=""),0,1)</f>
        <v>0</v>
      </c>
      <c r="Y828" s="13">
        <f>IF(OR(検索!J$5="00000",T828&amp;U828&amp;V828&amp;W828&amp;X828&lt;&gt;検索!J$5),0,1)</f>
        <v>0</v>
      </c>
      <c r="Z828" s="16">
        <f t="shared" si="69"/>
        <v>0</v>
      </c>
      <c r="AA828" s="13">
        <f>IF(OR(ISERROR(FIND(DBCS(検索!C$7),DBCS(B828))),検索!C$7=""),0,1)</f>
        <v>0</v>
      </c>
      <c r="AB828" s="13">
        <f>IF(OR(ISERROR(FIND(DBCS(検索!D$7),DBCS(C828))),検索!D$7=""),0,1)</f>
        <v>0</v>
      </c>
      <c r="AC828" s="13">
        <f>IF(OR(ISERROR(FIND(検索!E$7,D828)),検索!E$7=""),0,1)</f>
        <v>0</v>
      </c>
      <c r="AD828" s="13">
        <f>IF(OR(ISERROR(FIND(検索!F$7,E828)),検索!F$7=""),0,1)</f>
        <v>0</v>
      </c>
      <c r="AE828" s="13">
        <f>IF(OR(ISERROR(FIND(検索!G$7,F828)),検索!G$7=""),0,1)</f>
        <v>0</v>
      </c>
      <c r="AF828" s="15">
        <f>IF(OR(検索!J$7="00000",AA828&amp;AB828&amp;AC828&amp;AD828&amp;AE828&lt;&gt;検索!J$7),0,1)</f>
        <v>0</v>
      </c>
      <c r="AG828" s="16">
        <f t="shared" si="70"/>
        <v>0</v>
      </c>
      <c r="AH828" s="13">
        <f>IF(検索!K$3=0,R828,S828)</f>
        <v>0</v>
      </c>
      <c r="AI828" s="13">
        <f>IF(検索!K$5=0,Y828,Z828)</f>
        <v>0</v>
      </c>
      <c r="AJ828" s="13">
        <f>IF(検索!K$7=0,AF828,AG828)</f>
        <v>0</v>
      </c>
      <c r="AK828" s="20">
        <f>IF(IF(検索!J$5="00000",AH828,IF(検索!K$4=0,AH828+AI828,AH828*AI828)*IF(AND(検索!K$6=1,検索!J$7&lt;&gt;"00000"),AJ828,1)+IF(AND(検索!K$6=0,検索!J$7&lt;&gt;"00000"),AJ828,0))&gt;0,MAX($AK$2:AK827)+1,0)</f>
        <v>0</v>
      </c>
    </row>
    <row r="829" spans="1:37" ht="12.6" customHeight="1" x14ac:dyDescent="0.15">
      <c r="A829" s="9">
        <v>8488</v>
      </c>
      <c r="B829" s="2" t="s">
        <v>1261</v>
      </c>
      <c r="C829" s="2" t="s">
        <v>2151</v>
      </c>
      <c r="D829" s="2" t="s">
        <v>670</v>
      </c>
      <c r="E829" s="10" t="s">
        <v>67</v>
      </c>
      <c r="F829" s="11" t="s">
        <v>2152</v>
      </c>
      <c r="G829" s="2">
        <v>828</v>
      </c>
      <c r="H829" s="153">
        <f t="shared" si="66"/>
        <v>400000</v>
      </c>
      <c r="J829" s="158">
        <f>IFERROR(INDEX(単価!D$3:G$16,MATCH(D829,単価!B$3:B$16,0),1+((I829&gt;29)+(I829&gt;59)+(I829&gt;89))*INDEX(単価!A:A,MATCH(D829,単価!B:B,0))),0)</f>
        <v>100000</v>
      </c>
      <c r="K829" s="153" t="str">
        <f>IFERROR(INDEX(単価!C:C,MATCH(D829,単価!B:B,0))&amp;IF(INDEX(単価!A:A,MATCH(D829,単価!B:B,0))=1,"（"&amp;INDEX(単価!D$2:G$2,1,1+(I829&gt;29)+(I829&gt;59)+(I829&gt;89))&amp;"）",""),D829)</f>
        <v>生活介護</v>
      </c>
      <c r="L829" s="2">
        <f t="shared" ca="1" si="67"/>
        <v>8384</v>
      </c>
      <c r="M829" s="14">
        <f>IF(OR(ISERROR(FIND(DBCS(検索!C$3),DBCS(B829))),検索!C$3=""),0,1)</f>
        <v>0</v>
      </c>
      <c r="N829" s="15">
        <f>IF(OR(ISERROR(FIND(DBCS(検索!D$3),DBCS(C829))),検索!D$3=""),0,1)</f>
        <v>0</v>
      </c>
      <c r="O829" s="15">
        <f>IF(OR(ISERROR(FIND(検索!E$3,D829)),検索!E$3=""),0,1)</f>
        <v>0</v>
      </c>
      <c r="P829" s="13">
        <f>IF(OR(ISERROR(FIND(検索!F$3,E829)),検索!F$3=""),0,1)</f>
        <v>0</v>
      </c>
      <c r="Q829" s="13">
        <f>IF(OR(ISERROR(FIND(検索!G$3,F829)),検索!G$3=""),0,1)</f>
        <v>0</v>
      </c>
      <c r="R829" s="13">
        <f>IF(OR(検索!J$3="00000",M829&amp;N829&amp;O829&amp;P829&amp;Q829&lt;&gt;検索!J$3),0,1)</f>
        <v>0</v>
      </c>
      <c r="S829" s="13">
        <f t="shared" si="68"/>
        <v>0</v>
      </c>
      <c r="T829" s="14">
        <f>IF(OR(ISERROR(FIND(DBCS(検索!C$5),DBCS(B829))),検索!C$5=""),0,1)</f>
        <v>0</v>
      </c>
      <c r="U829" s="15">
        <f>IF(OR(ISERROR(FIND(DBCS(検索!D$5),DBCS(C829))),検索!D$5=""),0,1)</f>
        <v>0</v>
      </c>
      <c r="V829" s="15">
        <f>IF(OR(ISERROR(FIND(検索!E$5,D829)),検索!E$5=""),0,1)</f>
        <v>0</v>
      </c>
      <c r="W829" s="15">
        <f>IF(OR(ISERROR(FIND(検索!F$5,E829)),検索!F$5=""),0,1)</f>
        <v>0</v>
      </c>
      <c r="X829" s="15">
        <f>IF(OR(ISERROR(FIND(検索!G$5,F829)),検索!G$5=""),0,1)</f>
        <v>0</v>
      </c>
      <c r="Y829" s="13">
        <f>IF(OR(検索!J$5="00000",T829&amp;U829&amp;V829&amp;W829&amp;X829&lt;&gt;検索!J$5),0,1)</f>
        <v>0</v>
      </c>
      <c r="Z829" s="16">
        <f t="shared" si="69"/>
        <v>0</v>
      </c>
      <c r="AA829" s="13">
        <f>IF(OR(ISERROR(FIND(DBCS(検索!C$7),DBCS(B829))),検索!C$7=""),0,1)</f>
        <v>0</v>
      </c>
      <c r="AB829" s="13">
        <f>IF(OR(ISERROR(FIND(DBCS(検索!D$7),DBCS(C829))),検索!D$7=""),0,1)</f>
        <v>0</v>
      </c>
      <c r="AC829" s="13">
        <f>IF(OR(ISERROR(FIND(検索!E$7,D829)),検索!E$7=""),0,1)</f>
        <v>0</v>
      </c>
      <c r="AD829" s="13">
        <f>IF(OR(ISERROR(FIND(検索!F$7,E829)),検索!F$7=""),0,1)</f>
        <v>0</v>
      </c>
      <c r="AE829" s="13">
        <f>IF(OR(ISERROR(FIND(検索!G$7,F829)),検索!G$7=""),0,1)</f>
        <v>0</v>
      </c>
      <c r="AF829" s="15">
        <f>IF(OR(検索!J$7="00000",AA829&amp;AB829&amp;AC829&amp;AD829&amp;AE829&lt;&gt;検索!J$7),0,1)</f>
        <v>0</v>
      </c>
      <c r="AG829" s="16">
        <f t="shared" si="70"/>
        <v>0</v>
      </c>
      <c r="AH829" s="13">
        <f>IF(検索!K$3=0,R829,S829)</f>
        <v>0</v>
      </c>
      <c r="AI829" s="13">
        <f>IF(検索!K$5=0,Y829,Z829)</f>
        <v>0</v>
      </c>
      <c r="AJ829" s="13">
        <f>IF(検索!K$7=0,AF829,AG829)</f>
        <v>0</v>
      </c>
      <c r="AK829" s="20">
        <f>IF(IF(検索!J$5="00000",AH829,IF(検索!K$4=0,AH829+AI829,AH829*AI829)*IF(AND(検索!K$6=1,検索!J$7&lt;&gt;"00000"),AJ829,1)+IF(AND(検索!K$6=0,検索!J$7&lt;&gt;"00000"),AJ829,0))&gt;0,MAX($AK$2:AK828)+1,0)</f>
        <v>0</v>
      </c>
    </row>
    <row r="830" spans="1:37" ht="12.6" customHeight="1" x14ac:dyDescent="0.15">
      <c r="A830" s="9">
        <v>8494</v>
      </c>
      <c r="B830" s="2" t="s">
        <v>907</v>
      </c>
      <c r="C830" s="2" t="s">
        <v>2044</v>
      </c>
      <c r="D830" s="2" t="s">
        <v>670</v>
      </c>
      <c r="E830" s="10" t="s">
        <v>100</v>
      </c>
      <c r="F830" s="11" t="s">
        <v>2045</v>
      </c>
      <c r="G830" s="2">
        <v>829</v>
      </c>
      <c r="H830" s="153">
        <f t="shared" si="66"/>
        <v>650000</v>
      </c>
      <c r="J830" s="158">
        <f>IFERROR(INDEX(単価!D$3:G$16,MATCH(D830,単価!B$3:B$16,0),1+((I830&gt;29)+(I830&gt;59)+(I830&gt;89))*INDEX(単価!A:A,MATCH(D830,単価!B:B,0))),0)</f>
        <v>100000</v>
      </c>
      <c r="K830" s="153" t="str">
        <f>IFERROR(INDEX(単価!C:C,MATCH(D830,単価!B:B,0))&amp;IF(INDEX(単価!A:A,MATCH(D830,単価!B:B,0))=1,"（"&amp;INDEX(単価!D$2:G$2,1,1+(I830&gt;29)+(I830&gt;59)+(I830&gt;89))&amp;"）",""),D830)</f>
        <v>生活介護</v>
      </c>
      <c r="L830" s="2">
        <f t="shared" ca="1" si="67"/>
        <v>8394</v>
      </c>
      <c r="M830" s="14">
        <f>IF(OR(ISERROR(FIND(DBCS(検索!C$3),DBCS(B830))),検索!C$3=""),0,1)</f>
        <v>0</v>
      </c>
      <c r="N830" s="15">
        <f>IF(OR(ISERROR(FIND(DBCS(検索!D$3),DBCS(C830))),検索!D$3=""),0,1)</f>
        <v>0</v>
      </c>
      <c r="O830" s="15">
        <f>IF(OR(ISERROR(FIND(検索!E$3,D830)),検索!E$3=""),0,1)</f>
        <v>0</v>
      </c>
      <c r="P830" s="13">
        <f>IF(OR(ISERROR(FIND(検索!F$3,E830)),検索!F$3=""),0,1)</f>
        <v>0</v>
      </c>
      <c r="Q830" s="13">
        <f>IF(OR(ISERROR(FIND(検索!G$3,F830)),検索!G$3=""),0,1)</f>
        <v>0</v>
      </c>
      <c r="R830" s="13">
        <f>IF(OR(検索!J$3="00000",M830&amp;N830&amp;O830&amp;P830&amp;Q830&lt;&gt;検索!J$3),0,1)</f>
        <v>0</v>
      </c>
      <c r="S830" s="13">
        <f t="shared" si="68"/>
        <v>0</v>
      </c>
      <c r="T830" s="14">
        <f>IF(OR(ISERROR(FIND(DBCS(検索!C$5),DBCS(B830))),検索!C$5=""),0,1)</f>
        <v>0</v>
      </c>
      <c r="U830" s="15">
        <f>IF(OR(ISERROR(FIND(DBCS(検索!D$5),DBCS(C830))),検索!D$5=""),0,1)</f>
        <v>0</v>
      </c>
      <c r="V830" s="15">
        <f>IF(OR(ISERROR(FIND(検索!E$5,D830)),検索!E$5=""),0,1)</f>
        <v>0</v>
      </c>
      <c r="W830" s="15">
        <f>IF(OR(ISERROR(FIND(検索!F$5,E830)),検索!F$5=""),0,1)</f>
        <v>0</v>
      </c>
      <c r="X830" s="15">
        <f>IF(OR(ISERROR(FIND(検索!G$5,F830)),検索!G$5=""),0,1)</f>
        <v>0</v>
      </c>
      <c r="Y830" s="13">
        <f>IF(OR(検索!J$5="00000",T830&amp;U830&amp;V830&amp;W830&amp;X830&lt;&gt;検索!J$5),0,1)</f>
        <v>0</v>
      </c>
      <c r="Z830" s="16">
        <f t="shared" si="69"/>
        <v>0</v>
      </c>
      <c r="AA830" s="13">
        <f>IF(OR(ISERROR(FIND(DBCS(検索!C$7),DBCS(B830))),検索!C$7=""),0,1)</f>
        <v>0</v>
      </c>
      <c r="AB830" s="13">
        <f>IF(OR(ISERROR(FIND(DBCS(検索!D$7),DBCS(C830))),検索!D$7=""),0,1)</f>
        <v>0</v>
      </c>
      <c r="AC830" s="13">
        <f>IF(OR(ISERROR(FIND(検索!E$7,D830)),検索!E$7=""),0,1)</f>
        <v>0</v>
      </c>
      <c r="AD830" s="13">
        <f>IF(OR(ISERROR(FIND(検索!F$7,E830)),検索!F$7=""),0,1)</f>
        <v>0</v>
      </c>
      <c r="AE830" s="13">
        <f>IF(OR(ISERROR(FIND(検索!G$7,F830)),検索!G$7=""),0,1)</f>
        <v>0</v>
      </c>
      <c r="AF830" s="15">
        <f>IF(OR(検索!J$7="00000",AA830&amp;AB830&amp;AC830&amp;AD830&amp;AE830&lt;&gt;検索!J$7),0,1)</f>
        <v>0</v>
      </c>
      <c r="AG830" s="16">
        <f t="shared" si="70"/>
        <v>0</v>
      </c>
      <c r="AH830" s="13">
        <f>IF(検索!K$3=0,R830,S830)</f>
        <v>0</v>
      </c>
      <c r="AI830" s="13">
        <f>IF(検索!K$5=0,Y830,Z830)</f>
        <v>0</v>
      </c>
      <c r="AJ830" s="13">
        <f>IF(検索!K$7=0,AF830,AG830)</f>
        <v>0</v>
      </c>
      <c r="AK830" s="20">
        <f>IF(IF(検索!J$5="00000",AH830,IF(検索!K$4=0,AH830+AI830,AH830*AI830)*IF(AND(検索!K$6=1,検索!J$7&lt;&gt;"00000"),AJ830,1)+IF(AND(検索!K$6=0,検索!J$7&lt;&gt;"00000"),AJ830,0))&gt;0,MAX($AK$2:AK829)+1,0)</f>
        <v>0</v>
      </c>
    </row>
    <row r="831" spans="1:37" ht="12.6" customHeight="1" x14ac:dyDescent="0.15">
      <c r="A831" s="9">
        <v>8509</v>
      </c>
      <c r="B831" s="2" t="s">
        <v>2153</v>
      </c>
      <c r="C831" s="2" t="s">
        <v>2154</v>
      </c>
      <c r="D831" s="2" t="s">
        <v>2155</v>
      </c>
      <c r="E831" s="10" t="s">
        <v>49</v>
      </c>
      <c r="F831" s="11" t="s">
        <v>2156</v>
      </c>
      <c r="G831" s="2">
        <v>830</v>
      </c>
      <c r="H831" s="153">
        <f t="shared" si="66"/>
        <v>50000</v>
      </c>
      <c r="J831" s="158">
        <f>IFERROR(INDEX(単価!D$3:G$16,MATCH(D831,単価!B$3:B$16,0),1+((I831&gt;29)+(I831&gt;59)+(I831&gt;89))*INDEX(単価!A:A,MATCH(D831,単価!B:B,0))),0)</f>
        <v>50000</v>
      </c>
      <c r="K831" s="153" t="str">
        <f>IFERROR(INDEX(単価!C:C,MATCH(D831,単価!B:B,0))&amp;IF(INDEX(単価!A:A,MATCH(D831,単価!B:B,0))=1,"（"&amp;INDEX(単価!D$2:G$2,1,1+(I831&gt;29)+(I831&gt;59)+(I831&gt;89))&amp;"）",""),D831)</f>
        <v>短期入所</v>
      </c>
      <c r="L831" s="2">
        <f t="shared" ca="1" si="67"/>
        <v>8409</v>
      </c>
      <c r="M831" s="14">
        <f>IF(OR(ISERROR(FIND(DBCS(検索!C$3),DBCS(B831))),検索!C$3=""),0,1)</f>
        <v>0</v>
      </c>
      <c r="N831" s="15">
        <f>IF(OR(ISERROR(FIND(DBCS(検索!D$3),DBCS(C831))),検索!D$3=""),0,1)</f>
        <v>0</v>
      </c>
      <c r="O831" s="15">
        <f>IF(OR(ISERROR(FIND(検索!E$3,D831)),検索!E$3=""),0,1)</f>
        <v>0</v>
      </c>
      <c r="P831" s="13">
        <f>IF(OR(ISERROR(FIND(検索!F$3,E831)),検索!F$3=""),0,1)</f>
        <v>0</v>
      </c>
      <c r="Q831" s="13">
        <f>IF(OR(ISERROR(FIND(検索!G$3,F831)),検索!G$3=""),0,1)</f>
        <v>0</v>
      </c>
      <c r="R831" s="13">
        <f>IF(OR(検索!J$3="00000",M831&amp;N831&amp;O831&amp;P831&amp;Q831&lt;&gt;検索!J$3),0,1)</f>
        <v>0</v>
      </c>
      <c r="S831" s="13">
        <f t="shared" si="68"/>
        <v>0</v>
      </c>
      <c r="T831" s="14">
        <f>IF(OR(ISERROR(FIND(DBCS(検索!C$5),DBCS(B831))),検索!C$5=""),0,1)</f>
        <v>0</v>
      </c>
      <c r="U831" s="15">
        <f>IF(OR(ISERROR(FIND(DBCS(検索!D$5),DBCS(C831))),検索!D$5=""),0,1)</f>
        <v>0</v>
      </c>
      <c r="V831" s="15">
        <f>IF(OR(ISERROR(FIND(検索!E$5,D831)),検索!E$5=""),0,1)</f>
        <v>0</v>
      </c>
      <c r="W831" s="15">
        <f>IF(OR(ISERROR(FIND(検索!F$5,E831)),検索!F$5=""),0,1)</f>
        <v>0</v>
      </c>
      <c r="X831" s="15">
        <f>IF(OR(ISERROR(FIND(検索!G$5,F831)),検索!G$5=""),0,1)</f>
        <v>0</v>
      </c>
      <c r="Y831" s="13">
        <f>IF(OR(検索!J$5="00000",T831&amp;U831&amp;V831&amp;W831&amp;X831&lt;&gt;検索!J$5),0,1)</f>
        <v>0</v>
      </c>
      <c r="Z831" s="16">
        <f t="shared" si="69"/>
        <v>0</v>
      </c>
      <c r="AA831" s="13">
        <f>IF(OR(ISERROR(FIND(DBCS(検索!C$7),DBCS(B831))),検索!C$7=""),0,1)</f>
        <v>0</v>
      </c>
      <c r="AB831" s="13">
        <f>IF(OR(ISERROR(FIND(DBCS(検索!D$7),DBCS(C831))),検索!D$7=""),0,1)</f>
        <v>0</v>
      </c>
      <c r="AC831" s="13">
        <f>IF(OR(ISERROR(FIND(検索!E$7,D831)),検索!E$7=""),0,1)</f>
        <v>0</v>
      </c>
      <c r="AD831" s="13">
        <f>IF(OR(ISERROR(FIND(検索!F$7,E831)),検索!F$7=""),0,1)</f>
        <v>0</v>
      </c>
      <c r="AE831" s="13">
        <f>IF(OR(ISERROR(FIND(検索!G$7,F831)),検索!G$7=""),0,1)</f>
        <v>0</v>
      </c>
      <c r="AF831" s="15">
        <f>IF(OR(検索!J$7="00000",AA831&amp;AB831&amp;AC831&amp;AD831&amp;AE831&lt;&gt;検索!J$7),0,1)</f>
        <v>0</v>
      </c>
      <c r="AG831" s="16">
        <f t="shared" si="70"/>
        <v>0</v>
      </c>
      <c r="AH831" s="13">
        <f>IF(検索!K$3=0,R831,S831)</f>
        <v>0</v>
      </c>
      <c r="AI831" s="13">
        <f>IF(検索!K$5=0,Y831,Z831)</f>
        <v>0</v>
      </c>
      <c r="AJ831" s="13">
        <f>IF(検索!K$7=0,AF831,AG831)</f>
        <v>0</v>
      </c>
      <c r="AK831" s="20">
        <f>IF(IF(検索!J$5="00000",AH831,IF(検索!K$4=0,AH831+AI831,AH831*AI831)*IF(AND(検索!K$6=1,検索!J$7&lt;&gt;"00000"),AJ831,1)+IF(AND(検索!K$6=0,検索!J$7&lt;&gt;"00000"),AJ831,0))&gt;0,MAX($AK$2:AK830)+1,0)</f>
        <v>0</v>
      </c>
    </row>
    <row r="832" spans="1:37" ht="12.6" customHeight="1" x14ac:dyDescent="0.15">
      <c r="A832" s="9">
        <v>8518</v>
      </c>
      <c r="B832" s="2" t="s">
        <v>1008</v>
      </c>
      <c r="C832" s="2" t="s">
        <v>2157</v>
      </c>
      <c r="D832" s="2" t="s">
        <v>2155</v>
      </c>
      <c r="E832" s="10" t="s">
        <v>1286</v>
      </c>
      <c r="F832" s="11" t="s">
        <v>2026</v>
      </c>
      <c r="G832" s="2">
        <v>831</v>
      </c>
      <c r="H832" s="153">
        <f t="shared" si="66"/>
        <v>1400000</v>
      </c>
      <c r="J832" s="158">
        <f>IFERROR(INDEX(単価!D$3:G$16,MATCH(D832,単価!B$3:B$16,0),1+((I832&gt;29)+(I832&gt;59)+(I832&gt;89))*INDEX(単価!A:A,MATCH(D832,単価!B:B,0))),0)</f>
        <v>50000</v>
      </c>
      <c r="K832" s="153" t="str">
        <f>IFERROR(INDEX(単価!C:C,MATCH(D832,単価!B:B,0))&amp;IF(INDEX(単価!A:A,MATCH(D832,単価!B:B,0))=1,"（"&amp;INDEX(単価!D$2:G$2,1,1+(I832&gt;29)+(I832&gt;59)+(I832&gt;89))&amp;"）",""),D832)</f>
        <v>短期入所</v>
      </c>
      <c r="L832" s="2">
        <f t="shared" ca="1" si="67"/>
        <v>8419</v>
      </c>
      <c r="M832" s="14">
        <f>IF(OR(ISERROR(FIND(DBCS(検索!C$3),DBCS(B832))),検索!C$3=""),0,1)</f>
        <v>0</v>
      </c>
      <c r="N832" s="15">
        <f>IF(OR(ISERROR(FIND(DBCS(検索!D$3),DBCS(C832))),検索!D$3=""),0,1)</f>
        <v>0</v>
      </c>
      <c r="O832" s="15">
        <f>IF(OR(ISERROR(FIND(検索!E$3,D832)),検索!E$3=""),0,1)</f>
        <v>0</v>
      </c>
      <c r="P832" s="13">
        <f>IF(OR(ISERROR(FIND(検索!F$3,E832)),検索!F$3=""),0,1)</f>
        <v>0</v>
      </c>
      <c r="Q832" s="13">
        <f>IF(OR(ISERROR(FIND(検索!G$3,F832)),検索!G$3=""),0,1)</f>
        <v>0</v>
      </c>
      <c r="R832" s="13">
        <f>IF(OR(検索!J$3="00000",M832&amp;N832&amp;O832&amp;P832&amp;Q832&lt;&gt;検索!J$3),0,1)</f>
        <v>0</v>
      </c>
      <c r="S832" s="13">
        <f t="shared" si="68"/>
        <v>0</v>
      </c>
      <c r="T832" s="14">
        <f>IF(OR(ISERROR(FIND(DBCS(検索!C$5),DBCS(B832))),検索!C$5=""),0,1)</f>
        <v>0</v>
      </c>
      <c r="U832" s="15">
        <f>IF(OR(ISERROR(FIND(DBCS(検索!D$5),DBCS(C832))),検索!D$5=""),0,1)</f>
        <v>0</v>
      </c>
      <c r="V832" s="15">
        <f>IF(OR(ISERROR(FIND(検索!E$5,D832)),検索!E$5=""),0,1)</f>
        <v>0</v>
      </c>
      <c r="W832" s="15">
        <f>IF(OR(ISERROR(FIND(検索!F$5,E832)),検索!F$5=""),0,1)</f>
        <v>0</v>
      </c>
      <c r="X832" s="15">
        <f>IF(OR(ISERROR(FIND(検索!G$5,F832)),検索!G$5=""),0,1)</f>
        <v>0</v>
      </c>
      <c r="Y832" s="13">
        <f>IF(OR(検索!J$5="00000",T832&amp;U832&amp;V832&amp;W832&amp;X832&lt;&gt;検索!J$5),0,1)</f>
        <v>0</v>
      </c>
      <c r="Z832" s="16">
        <f t="shared" si="69"/>
        <v>0</v>
      </c>
      <c r="AA832" s="13">
        <f>IF(OR(ISERROR(FIND(DBCS(検索!C$7),DBCS(B832))),検索!C$7=""),0,1)</f>
        <v>0</v>
      </c>
      <c r="AB832" s="13">
        <f>IF(OR(ISERROR(FIND(DBCS(検索!D$7),DBCS(C832))),検索!D$7=""),0,1)</f>
        <v>0</v>
      </c>
      <c r="AC832" s="13">
        <f>IF(OR(ISERROR(FIND(検索!E$7,D832)),検索!E$7=""),0,1)</f>
        <v>0</v>
      </c>
      <c r="AD832" s="13">
        <f>IF(OR(ISERROR(FIND(検索!F$7,E832)),検索!F$7=""),0,1)</f>
        <v>0</v>
      </c>
      <c r="AE832" s="13">
        <f>IF(OR(ISERROR(FIND(検索!G$7,F832)),検索!G$7=""),0,1)</f>
        <v>0</v>
      </c>
      <c r="AF832" s="15">
        <f>IF(OR(検索!J$7="00000",AA832&amp;AB832&amp;AC832&amp;AD832&amp;AE832&lt;&gt;検索!J$7),0,1)</f>
        <v>0</v>
      </c>
      <c r="AG832" s="16">
        <f t="shared" si="70"/>
        <v>0</v>
      </c>
      <c r="AH832" s="13">
        <f>IF(検索!K$3=0,R832,S832)</f>
        <v>0</v>
      </c>
      <c r="AI832" s="13">
        <f>IF(検索!K$5=0,Y832,Z832)</f>
        <v>0</v>
      </c>
      <c r="AJ832" s="13">
        <f>IF(検索!K$7=0,AF832,AG832)</f>
        <v>0</v>
      </c>
      <c r="AK832" s="20">
        <f>IF(IF(検索!J$5="00000",AH832,IF(検索!K$4=0,AH832+AI832,AH832*AI832)*IF(AND(検索!K$6=1,検索!J$7&lt;&gt;"00000"),AJ832,1)+IF(AND(検索!K$6=0,検索!J$7&lt;&gt;"00000"),AJ832,0))&gt;0,MAX($AK$2:AK831)+1,0)</f>
        <v>0</v>
      </c>
    </row>
    <row r="833" spans="1:37" ht="12.6" customHeight="1" x14ac:dyDescent="0.15">
      <c r="A833" s="9">
        <v>8529</v>
      </c>
      <c r="B833" s="2" t="s">
        <v>1218</v>
      </c>
      <c r="C833" s="2" t="s">
        <v>2158</v>
      </c>
      <c r="D833" s="2" t="s">
        <v>2155</v>
      </c>
      <c r="E833" s="10" t="s">
        <v>85</v>
      </c>
      <c r="F833" s="11" t="s">
        <v>2060</v>
      </c>
      <c r="G833" s="2">
        <v>832</v>
      </c>
      <c r="H833" s="153">
        <f t="shared" si="66"/>
        <v>300000</v>
      </c>
      <c r="J833" s="158">
        <f>IFERROR(INDEX(単価!D$3:G$16,MATCH(D833,単価!B$3:B$16,0),1+((I833&gt;29)+(I833&gt;59)+(I833&gt;89))*INDEX(単価!A:A,MATCH(D833,単価!B:B,0))),0)</f>
        <v>50000</v>
      </c>
      <c r="K833" s="153" t="str">
        <f>IFERROR(INDEX(単価!C:C,MATCH(D833,単価!B:B,0))&amp;IF(INDEX(単価!A:A,MATCH(D833,単価!B:B,0))=1,"（"&amp;INDEX(単価!D$2:G$2,1,1+(I833&gt;29)+(I833&gt;59)+(I833&gt;89))&amp;"）",""),D833)</f>
        <v>短期入所</v>
      </c>
      <c r="L833" s="2">
        <f t="shared" ca="1" si="67"/>
        <v>8424</v>
      </c>
      <c r="M833" s="14">
        <f>IF(OR(ISERROR(FIND(DBCS(検索!C$3),DBCS(B833))),検索!C$3=""),0,1)</f>
        <v>0</v>
      </c>
      <c r="N833" s="15">
        <f>IF(OR(ISERROR(FIND(DBCS(検索!D$3),DBCS(C833))),検索!D$3=""),0,1)</f>
        <v>0</v>
      </c>
      <c r="O833" s="15">
        <f>IF(OR(ISERROR(FIND(検索!E$3,D833)),検索!E$3=""),0,1)</f>
        <v>0</v>
      </c>
      <c r="P833" s="13">
        <f>IF(OR(ISERROR(FIND(検索!F$3,E833)),検索!F$3=""),0,1)</f>
        <v>0</v>
      </c>
      <c r="Q833" s="13">
        <f>IF(OR(ISERROR(FIND(検索!G$3,F833)),検索!G$3=""),0,1)</f>
        <v>0</v>
      </c>
      <c r="R833" s="13">
        <f>IF(OR(検索!J$3="00000",M833&amp;N833&amp;O833&amp;P833&amp;Q833&lt;&gt;検索!J$3),0,1)</f>
        <v>0</v>
      </c>
      <c r="S833" s="13">
        <f t="shared" si="68"/>
        <v>0</v>
      </c>
      <c r="T833" s="14">
        <f>IF(OR(ISERROR(FIND(DBCS(検索!C$5),DBCS(B833))),検索!C$5=""),0,1)</f>
        <v>0</v>
      </c>
      <c r="U833" s="15">
        <f>IF(OR(ISERROR(FIND(DBCS(検索!D$5),DBCS(C833))),検索!D$5=""),0,1)</f>
        <v>0</v>
      </c>
      <c r="V833" s="15">
        <f>IF(OR(ISERROR(FIND(検索!E$5,D833)),検索!E$5=""),0,1)</f>
        <v>0</v>
      </c>
      <c r="W833" s="15">
        <f>IF(OR(ISERROR(FIND(検索!F$5,E833)),検索!F$5=""),0,1)</f>
        <v>0</v>
      </c>
      <c r="X833" s="15">
        <f>IF(OR(ISERROR(FIND(検索!G$5,F833)),検索!G$5=""),0,1)</f>
        <v>0</v>
      </c>
      <c r="Y833" s="13">
        <f>IF(OR(検索!J$5="00000",T833&amp;U833&amp;V833&amp;W833&amp;X833&lt;&gt;検索!J$5),0,1)</f>
        <v>0</v>
      </c>
      <c r="Z833" s="16">
        <f t="shared" si="69"/>
        <v>0</v>
      </c>
      <c r="AA833" s="13">
        <f>IF(OR(ISERROR(FIND(DBCS(検索!C$7),DBCS(B833))),検索!C$7=""),0,1)</f>
        <v>0</v>
      </c>
      <c r="AB833" s="13">
        <f>IF(OR(ISERROR(FIND(DBCS(検索!D$7),DBCS(C833))),検索!D$7=""),0,1)</f>
        <v>0</v>
      </c>
      <c r="AC833" s="13">
        <f>IF(OR(ISERROR(FIND(検索!E$7,D833)),検索!E$7=""),0,1)</f>
        <v>0</v>
      </c>
      <c r="AD833" s="13">
        <f>IF(OR(ISERROR(FIND(検索!F$7,E833)),検索!F$7=""),0,1)</f>
        <v>0</v>
      </c>
      <c r="AE833" s="13">
        <f>IF(OR(ISERROR(FIND(検索!G$7,F833)),検索!G$7=""),0,1)</f>
        <v>0</v>
      </c>
      <c r="AF833" s="15">
        <f>IF(OR(検索!J$7="00000",AA833&amp;AB833&amp;AC833&amp;AD833&amp;AE833&lt;&gt;検索!J$7),0,1)</f>
        <v>0</v>
      </c>
      <c r="AG833" s="16">
        <f t="shared" si="70"/>
        <v>0</v>
      </c>
      <c r="AH833" s="13">
        <f>IF(検索!K$3=0,R833,S833)</f>
        <v>0</v>
      </c>
      <c r="AI833" s="13">
        <f>IF(検索!K$5=0,Y833,Z833)</f>
        <v>0</v>
      </c>
      <c r="AJ833" s="13">
        <f>IF(検索!K$7=0,AF833,AG833)</f>
        <v>0</v>
      </c>
      <c r="AK833" s="20">
        <f>IF(IF(検索!J$5="00000",AH833,IF(検索!K$4=0,AH833+AI833,AH833*AI833)*IF(AND(検索!K$6=1,検索!J$7&lt;&gt;"00000"),AJ833,1)+IF(AND(検索!K$6=0,検索!J$7&lt;&gt;"00000"),AJ833,0))&gt;0,MAX($AK$2:AK832)+1,0)</f>
        <v>0</v>
      </c>
    </row>
    <row r="834" spans="1:37" ht="12.6" customHeight="1" x14ac:dyDescent="0.15">
      <c r="A834" s="9">
        <v>8534</v>
      </c>
      <c r="B834" s="2" t="s">
        <v>726</v>
      </c>
      <c r="C834" s="2" t="s">
        <v>2159</v>
      </c>
      <c r="D834" s="2" t="s">
        <v>2155</v>
      </c>
      <c r="E834" s="10" t="s">
        <v>59</v>
      </c>
      <c r="F834" s="11" t="s">
        <v>728</v>
      </c>
      <c r="G834" s="2">
        <v>833</v>
      </c>
      <c r="H834" s="153">
        <f t="shared" ref="H834:H897" si="71">SUMIF(B$2:B$1177,B834,J$2:J$1177)</f>
        <v>1000000</v>
      </c>
      <c r="J834" s="158">
        <f>IFERROR(INDEX(単価!D$3:G$16,MATCH(D834,単価!B$3:B$16,0),1+((I834&gt;29)+(I834&gt;59)+(I834&gt;89))*INDEX(単価!A:A,MATCH(D834,単価!B:B,0))),0)</f>
        <v>50000</v>
      </c>
      <c r="K834" s="153" t="str">
        <f>IFERROR(INDEX(単価!C:C,MATCH(D834,単価!B:B,0))&amp;IF(INDEX(単価!A:A,MATCH(D834,単価!B:B,0))=1,"（"&amp;INDEX(単価!D$2:G$2,1,1+(I834&gt;29)+(I834&gt;59)+(I834&gt;89))&amp;"）",""),D834)</f>
        <v>短期入所</v>
      </c>
      <c r="L834" s="2">
        <f t="shared" ca="1" si="67"/>
        <v>8435</v>
      </c>
      <c r="M834" s="14">
        <f>IF(OR(ISERROR(FIND(DBCS(検索!C$3),DBCS(B834))),検索!C$3=""),0,1)</f>
        <v>0</v>
      </c>
      <c r="N834" s="15">
        <f>IF(OR(ISERROR(FIND(DBCS(検索!D$3),DBCS(C834))),検索!D$3=""),0,1)</f>
        <v>0</v>
      </c>
      <c r="O834" s="15">
        <f>IF(OR(ISERROR(FIND(検索!E$3,D834)),検索!E$3=""),0,1)</f>
        <v>0</v>
      </c>
      <c r="P834" s="13">
        <f>IF(OR(ISERROR(FIND(検索!F$3,E834)),検索!F$3=""),0,1)</f>
        <v>0</v>
      </c>
      <c r="Q834" s="13">
        <f>IF(OR(ISERROR(FIND(検索!G$3,F834)),検索!G$3=""),0,1)</f>
        <v>0</v>
      </c>
      <c r="R834" s="13">
        <f>IF(OR(検索!J$3="00000",M834&amp;N834&amp;O834&amp;P834&amp;Q834&lt;&gt;検索!J$3),0,1)</f>
        <v>0</v>
      </c>
      <c r="S834" s="13">
        <f t="shared" si="68"/>
        <v>0</v>
      </c>
      <c r="T834" s="14">
        <f>IF(OR(ISERROR(FIND(DBCS(検索!C$5),DBCS(B834))),検索!C$5=""),0,1)</f>
        <v>0</v>
      </c>
      <c r="U834" s="15">
        <f>IF(OR(ISERROR(FIND(DBCS(検索!D$5),DBCS(C834))),検索!D$5=""),0,1)</f>
        <v>0</v>
      </c>
      <c r="V834" s="15">
        <f>IF(OR(ISERROR(FIND(検索!E$5,D834)),検索!E$5=""),0,1)</f>
        <v>0</v>
      </c>
      <c r="W834" s="15">
        <f>IF(OR(ISERROR(FIND(検索!F$5,E834)),検索!F$5=""),0,1)</f>
        <v>0</v>
      </c>
      <c r="X834" s="15">
        <f>IF(OR(ISERROR(FIND(検索!G$5,F834)),検索!G$5=""),0,1)</f>
        <v>0</v>
      </c>
      <c r="Y834" s="13">
        <f>IF(OR(検索!J$5="00000",T834&amp;U834&amp;V834&amp;W834&amp;X834&lt;&gt;検索!J$5),0,1)</f>
        <v>0</v>
      </c>
      <c r="Z834" s="16">
        <f t="shared" si="69"/>
        <v>0</v>
      </c>
      <c r="AA834" s="13">
        <f>IF(OR(ISERROR(FIND(DBCS(検索!C$7),DBCS(B834))),検索!C$7=""),0,1)</f>
        <v>0</v>
      </c>
      <c r="AB834" s="13">
        <f>IF(OR(ISERROR(FIND(DBCS(検索!D$7),DBCS(C834))),検索!D$7=""),0,1)</f>
        <v>0</v>
      </c>
      <c r="AC834" s="13">
        <f>IF(OR(ISERROR(FIND(検索!E$7,D834)),検索!E$7=""),0,1)</f>
        <v>0</v>
      </c>
      <c r="AD834" s="13">
        <f>IF(OR(ISERROR(FIND(検索!F$7,E834)),検索!F$7=""),0,1)</f>
        <v>0</v>
      </c>
      <c r="AE834" s="13">
        <f>IF(OR(ISERROR(FIND(検索!G$7,F834)),検索!G$7=""),0,1)</f>
        <v>0</v>
      </c>
      <c r="AF834" s="15">
        <f>IF(OR(検索!J$7="00000",AA834&amp;AB834&amp;AC834&amp;AD834&amp;AE834&lt;&gt;検索!J$7),0,1)</f>
        <v>0</v>
      </c>
      <c r="AG834" s="16">
        <f t="shared" si="70"/>
        <v>0</v>
      </c>
      <c r="AH834" s="13">
        <f>IF(検索!K$3=0,R834,S834)</f>
        <v>0</v>
      </c>
      <c r="AI834" s="13">
        <f>IF(検索!K$5=0,Y834,Z834)</f>
        <v>0</v>
      </c>
      <c r="AJ834" s="13">
        <f>IF(検索!K$7=0,AF834,AG834)</f>
        <v>0</v>
      </c>
      <c r="AK834" s="20">
        <f>IF(IF(検索!J$5="00000",AH834,IF(検索!K$4=0,AH834+AI834,AH834*AI834)*IF(AND(検索!K$6=1,検索!J$7&lt;&gt;"00000"),AJ834,1)+IF(AND(検索!K$6=0,検索!J$7&lt;&gt;"00000"),AJ834,0))&gt;0,MAX($AK$2:AK833)+1,0)</f>
        <v>0</v>
      </c>
    </row>
    <row r="835" spans="1:37" ht="12.6" customHeight="1" x14ac:dyDescent="0.15">
      <c r="A835" s="9">
        <v>8542</v>
      </c>
      <c r="B835" s="2" t="s">
        <v>1062</v>
      </c>
      <c r="C835" s="2" t="s">
        <v>2160</v>
      </c>
      <c r="D835" s="2" t="s">
        <v>2155</v>
      </c>
      <c r="E835" s="10" t="s">
        <v>159</v>
      </c>
      <c r="F835" s="11" t="s">
        <v>2161</v>
      </c>
      <c r="G835" s="2">
        <v>834</v>
      </c>
      <c r="H835" s="153">
        <f t="shared" si="71"/>
        <v>100000</v>
      </c>
      <c r="J835" s="158">
        <f>IFERROR(INDEX(単価!D$3:G$16,MATCH(D835,単価!B$3:B$16,0),1+((I835&gt;29)+(I835&gt;59)+(I835&gt;89))*INDEX(単価!A:A,MATCH(D835,単価!B:B,0))),0)</f>
        <v>50000</v>
      </c>
      <c r="K835" s="153" t="str">
        <f>IFERROR(INDEX(単価!C:C,MATCH(D835,単価!B:B,0))&amp;IF(INDEX(単価!A:A,MATCH(D835,単価!B:B,0))=1,"（"&amp;INDEX(単価!D$2:G$2,1,1+(I835&gt;29)+(I835&gt;59)+(I835&gt;89))&amp;"）",""),D835)</f>
        <v>短期入所</v>
      </c>
      <c r="L835" s="2">
        <f t="shared" ref="L835:L879" ca="1" si="72">(G835+10)*10+INT(RAND()*10)</f>
        <v>8440</v>
      </c>
      <c r="M835" s="14">
        <f>IF(OR(ISERROR(FIND(DBCS(検索!C$3),DBCS(B835))),検索!C$3=""),0,1)</f>
        <v>0</v>
      </c>
      <c r="N835" s="15">
        <f>IF(OR(ISERROR(FIND(DBCS(検索!D$3),DBCS(C835))),検索!D$3=""),0,1)</f>
        <v>0</v>
      </c>
      <c r="O835" s="15">
        <f>IF(OR(ISERROR(FIND(検索!E$3,D835)),検索!E$3=""),0,1)</f>
        <v>0</v>
      </c>
      <c r="P835" s="13">
        <f>IF(OR(ISERROR(FIND(検索!F$3,E835)),検索!F$3=""),0,1)</f>
        <v>0</v>
      </c>
      <c r="Q835" s="13">
        <f>IF(OR(ISERROR(FIND(検索!G$3,F835)),検索!G$3=""),0,1)</f>
        <v>0</v>
      </c>
      <c r="R835" s="13">
        <f>IF(OR(検索!J$3="00000",M835&amp;N835&amp;O835&amp;P835&amp;Q835&lt;&gt;検索!J$3),0,1)</f>
        <v>0</v>
      </c>
      <c r="S835" s="13">
        <f t="shared" si="68"/>
        <v>0</v>
      </c>
      <c r="T835" s="14">
        <f>IF(OR(ISERROR(FIND(DBCS(検索!C$5),DBCS(B835))),検索!C$5=""),0,1)</f>
        <v>0</v>
      </c>
      <c r="U835" s="15">
        <f>IF(OR(ISERROR(FIND(DBCS(検索!D$5),DBCS(C835))),検索!D$5=""),0,1)</f>
        <v>0</v>
      </c>
      <c r="V835" s="15">
        <f>IF(OR(ISERROR(FIND(検索!E$5,D835)),検索!E$5=""),0,1)</f>
        <v>0</v>
      </c>
      <c r="W835" s="15">
        <f>IF(OR(ISERROR(FIND(検索!F$5,E835)),検索!F$5=""),0,1)</f>
        <v>0</v>
      </c>
      <c r="X835" s="15">
        <f>IF(OR(ISERROR(FIND(検索!G$5,F835)),検索!G$5=""),0,1)</f>
        <v>0</v>
      </c>
      <c r="Y835" s="13">
        <f>IF(OR(検索!J$5="00000",T835&amp;U835&amp;V835&amp;W835&amp;X835&lt;&gt;検索!J$5),0,1)</f>
        <v>0</v>
      </c>
      <c r="Z835" s="16">
        <f t="shared" si="69"/>
        <v>0</v>
      </c>
      <c r="AA835" s="13">
        <f>IF(OR(ISERROR(FIND(DBCS(検索!C$7),DBCS(B835))),検索!C$7=""),0,1)</f>
        <v>0</v>
      </c>
      <c r="AB835" s="13">
        <f>IF(OR(ISERROR(FIND(DBCS(検索!D$7),DBCS(C835))),検索!D$7=""),0,1)</f>
        <v>0</v>
      </c>
      <c r="AC835" s="13">
        <f>IF(OR(ISERROR(FIND(検索!E$7,D835)),検索!E$7=""),0,1)</f>
        <v>0</v>
      </c>
      <c r="AD835" s="13">
        <f>IF(OR(ISERROR(FIND(検索!F$7,E835)),検索!F$7=""),0,1)</f>
        <v>0</v>
      </c>
      <c r="AE835" s="13">
        <f>IF(OR(ISERROR(FIND(検索!G$7,F835)),検索!G$7=""),0,1)</f>
        <v>0</v>
      </c>
      <c r="AF835" s="15">
        <f>IF(OR(検索!J$7="00000",AA835&amp;AB835&amp;AC835&amp;AD835&amp;AE835&lt;&gt;検索!J$7),0,1)</f>
        <v>0</v>
      </c>
      <c r="AG835" s="16">
        <f t="shared" si="70"/>
        <v>0</v>
      </c>
      <c r="AH835" s="13">
        <f>IF(検索!K$3=0,R835,S835)</f>
        <v>0</v>
      </c>
      <c r="AI835" s="13">
        <f>IF(検索!K$5=0,Y835,Z835)</f>
        <v>0</v>
      </c>
      <c r="AJ835" s="13">
        <f>IF(検索!K$7=0,AF835,AG835)</f>
        <v>0</v>
      </c>
      <c r="AK835" s="20">
        <f>IF(IF(検索!J$5="00000",AH835,IF(検索!K$4=0,AH835+AI835,AH835*AI835)*IF(AND(検索!K$6=1,検索!J$7&lt;&gt;"00000"),AJ835,1)+IF(AND(検索!K$6=0,検索!J$7&lt;&gt;"00000"),AJ835,0))&gt;0,MAX($AK$2:AK834)+1,0)</f>
        <v>0</v>
      </c>
    </row>
    <row r="836" spans="1:37" ht="12.6" customHeight="1" x14ac:dyDescent="0.15">
      <c r="A836" s="9">
        <v>8559</v>
      </c>
      <c r="B836" s="2" t="s">
        <v>1077</v>
      </c>
      <c r="C836" s="2" t="s">
        <v>2076</v>
      </c>
      <c r="D836" s="2" t="s">
        <v>2155</v>
      </c>
      <c r="E836" s="10" t="s">
        <v>59</v>
      </c>
      <c r="F836" s="11" t="s">
        <v>2077</v>
      </c>
      <c r="G836" s="2">
        <v>835</v>
      </c>
      <c r="H836" s="153">
        <f t="shared" si="71"/>
        <v>1800000</v>
      </c>
      <c r="J836" s="158">
        <f>IFERROR(INDEX(単価!D$3:G$16,MATCH(D836,単価!B$3:B$16,0),1+((I836&gt;29)+(I836&gt;59)+(I836&gt;89))*INDEX(単価!A:A,MATCH(D836,単価!B:B,0))),0)</f>
        <v>50000</v>
      </c>
      <c r="K836" s="153" t="str">
        <f>IFERROR(INDEX(単価!C:C,MATCH(D836,単価!B:B,0))&amp;IF(INDEX(単価!A:A,MATCH(D836,単価!B:B,0))=1,"（"&amp;INDEX(単価!D$2:G$2,1,1+(I836&gt;29)+(I836&gt;59)+(I836&gt;89))&amp;"）",""),D836)</f>
        <v>短期入所</v>
      </c>
      <c r="L836" s="2">
        <f t="shared" ca="1" si="72"/>
        <v>8454</v>
      </c>
      <c r="M836" s="14">
        <f>IF(OR(ISERROR(FIND(DBCS(検索!C$3),DBCS(B836))),検索!C$3=""),0,1)</f>
        <v>0</v>
      </c>
      <c r="N836" s="15">
        <f>IF(OR(ISERROR(FIND(DBCS(検索!D$3),DBCS(C836))),検索!D$3=""),0,1)</f>
        <v>0</v>
      </c>
      <c r="O836" s="15">
        <f>IF(OR(ISERROR(FIND(検索!E$3,D836)),検索!E$3=""),0,1)</f>
        <v>0</v>
      </c>
      <c r="P836" s="13">
        <f>IF(OR(ISERROR(FIND(検索!F$3,E836)),検索!F$3=""),0,1)</f>
        <v>0</v>
      </c>
      <c r="Q836" s="13">
        <f>IF(OR(ISERROR(FIND(検索!G$3,F836)),検索!G$3=""),0,1)</f>
        <v>0</v>
      </c>
      <c r="R836" s="13">
        <f>IF(OR(検索!J$3="00000",M836&amp;N836&amp;O836&amp;P836&amp;Q836&lt;&gt;検索!J$3),0,1)</f>
        <v>0</v>
      </c>
      <c r="S836" s="13">
        <f t="shared" si="68"/>
        <v>0</v>
      </c>
      <c r="T836" s="14">
        <f>IF(OR(ISERROR(FIND(DBCS(検索!C$5),DBCS(B836))),検索!C$5=""),0,1)</f>
        <v>0</v>
      </c>
      <c r="U836" s="15">
        <f>IF(OR(ISERROR(FIND(DBCS(検索!D$5),DBCS(C836))),検索!D$5=""),0,1)</f>
        <v>0</v>
      </c>
      <c r="V836" s="15">
        <f>IF(OR(ISERROR(FIND(検索!E$5,D836)),検索!E$5=""),0,1)</f>
        <v>0</v>
      </c>
      <c r="W836" s="15">
        <f>IF(OR(ISERROR(FIND(検索!F$5,E836)),検索!F$5=""),0,1)</f>
        <v>0</v>
      </c>
      <c r="X836" s="15">
        <f>IF(OR(ISERROR(FIND(検索!G$5,F836)),検索!G$5=""),0,1)</f>
        <v>0</v>
      </c>
      <c r="Y836" s="13">
        <f>IF(OR(検索!J$5="00000",T836&amp;U836&amp;V836&amp;W836&amp;X836&lt;&gt;検索!J$5),0,1)</f>
        <v>0</v>
      </c>
      <c r="Z836" s="16">
        <f t="shared" si="69"/>
        <v>0</v>
      </c>
      <c r="AA836" s="13">
        <f>IF(OR(ISERROR(FIND(DBCS(検索!C$7),DBCS(B836))),検索!C$7=""),0,1)</f>
        <v>0</v>
      </c>
      <c r="AB836" s="13">
        <f>IF(OR(ISERROR(FIND(DBCS(検索!D$7),DBCS(C836))),検索!D$7=""),0,1)</f>
        <v>0</v>
      </c>
      <c r="AC836" s="13">
        <f>IF(OR(ISERROR(FIND(検索!E$7,D836)),検索!E$7=""),0,1)</f>
        <v>0</v>
      </c>
      <c r="AD836" s="13">
        <f>IF(OR(ISERROR(FIND(検索!F$7,E836)),検索!F$7=""),0,1)</f>
        <v>0</v>
      </c>
      <c r="AE836" s="13">
        <f>IF(OR(ISERROR(FIND(検索!G$7,F836)),検索!G$7=""),0,1)</f>
        <v>0</v>
      </c>
      <c r="AF836" s="15">
        <f>IF(OR(検索!J$7="00000",AA836&amp;AB836&amp;AC836&amp;AD836&amp;AE836&lt;&gt;検索!J$7),0,1)</f>
        <v>0</v>
      </c>
      <c r="AG836" s="16">
        <f t="shared" si="70"/>
        <v>0</v>
      </c>
      <c r="AH836" s="13">
        <f>IF(検索!K$3=0,R836,S836)</f>
        <v>0</v>
      </c>
      <c r="AI836" s="13">
        <f>IF(検索!K$5=0,Y836,Z836)</f>
        <v>0</v>
      </c>
      <c r="AJ836" s="13">
        <f>IF(検索!K$7=0,AF836,AG836)</f>
        <v>0</v>
      </c>
      <c r="AK836" s="20">
        <f>IF(IF(検索!J$5="00000",AH836,IF(検索!K$4=0,AH836+AI836,AH836*AI836)*IF(AND(検索!K$6=1,検索!J$7&lt;&gt;"00000"),AJ836,1)+IF(AND(検索!K$6=0,検索!J$7&lt;&gt;"00000"),AJ836,0))&gt;0,MAX($AK$2:AK835)+1,0)</f>
        <v>0</v>
      </c>
    </row>
    <row r="837" spans="1:37" ht="12.6" customHeight="1" x14ac:dyDescent="0.15">
      <c r="A837" s="9">
        <v>8560</v>
      </c>
      <c r="B837" s="2" t="s">
        <v>2162</v>
      </c>
      <c r="C837" s="2" t="s">
        <v>2163</v>
      </c>
      <c r="D837" s="2" t="s">
        <v>2155</v>
      </c>
      <c r="E837" s="10" t="s">
        <v>127</v>
      </c>
      <c r="F837" s="11" t="s">
        <v>2164</v>
      </c>
      <c r="G837" s="2">
        <v>836</v>
      </c>
      <c r="H837" s="153">
        <f t="shared" si="71"/>
        <v>50000</v>
      </c>
      <c r="J837" s="158">
        <f>IFERROR(INDEX(単価!D$3:G$16,MATCH(D837,単価!B$3:B$16,0),1+((I837&gt;29)+(I837&gt;59)+(I837&gt;89))*INDEX(単価!A:A,MATCH(D837,単価!B:B,0))),0)</f>
        <v>50000</v>
      </c>
      <c r="K837" s="153" t="str">
        <f>IFERROR(INDEX(単価!C:C,MATCH(D837,単価!B:B,0))&amp;IF(INDEX(単価!A:A,MATCH(D837,単価!B:B,0))=1,"（"&amp;INDEX(単価!D$2:G$2,1,1+(I837&gt;29)+(I837&gt;59)+(I837&gt;89))&amp;"）",""),D837)</f>
        <v>短期入所</v>
      </c>
      <c r="L837" s="2">
        <f t="shared" ca="1" si="72"/>
        <v>8462</v>
      </c>
      <c r="M837" s="14">
        <f>IF(OR(ISERROR(FIND(DBCS(検索!C$3),DBCS(B837))),検索!C$3=""),0,1)</f>
        <v>0</v>
      </c>
      <c r="N837" s="15">
        <f>IF(OR(ISERROR(FIND(DBCS(検索!D$3),DBCS(C837))),検索!D$3=""),0,1)</f>
        <v>0</v>
      </c>
      <c r="O837" s="15">
        <f>IF(OR(ISERROR(FIND(検索!E$3,D837)),検索!E$3=""),0,1)</f>
        <v>0</v>
      </c>
      <c r="P837" s="13">
        <f>IF(OR(ISERROR(FIND(検索!F$3,E837)),検索!F$3=""),0,1)</f>
        <v>0</v>
      </c>
      <c r="Q837" s="13">
        <f>IF(OR(ISERROR(FIND(検索!G$3,F837)),検索!G$3=""),0,1)</f>
        <v>0</v>
      </c>
      <c r="R837" s="13">
        <f>IF(OR(検索!J$3="00000",M837&amp;N837&amp;O837&amp;P837&amp;Q837&lt;&gt;検索!J$3),0,1)</f>
        <v>0</v>
      </c>
      <c r="S837" s="13">
        <f t="shared" si="68"/>
        <v>0</v>
      </c>
      <c r="T837" s="14">
        <f>IF(OR(ISERROR(FIND(DBCS(検索!C$5),DBCS(B837))),検索!C$5=""),0,1)</f>
        <v>0</v>
      </c>
      <c r="U837" s="15">
        <f>IF(OR(ISERROR(FIND(DBCS(検索!D$5),DBCS(C837))),検索!D$5=""),0,1)</f>
        <v>0</v>
      </c>
      <c r="V837" s="15">
        <f>IF(OR(ISERROR(FIND(検索!E$5,D837)),検索!E$5=""),0,1)</f>
        <v>0</v>
      </c>
      <c r="W837" s="15">
        <f>IF(OR(ISERROR(FIND(検索!F$5,E837)),検索!F$5=""),0,1)</f>
        <v>0</v>
      </c>
      <c r="X837" s="15">
        <f>IF(OR(ISERROR(FIND(検索!G$5,F837)),検索!G$5=""),0,1)</f>
        <v>0</v>
      </c>
      <c r="Y837" s="13">
        <f>IF(OR(検索!J$5="00000",T837&amp;U837&amp;V837&amp;W837&amp;X837&lt;&gt;検索!J$5),0,1)</f>
        <v>0</v>
      </c>
      <c r="Z837" s="16">
        <f t="shared" si="69"/>
        <v>0</v>
      </c>
      <c r="AA837" s="13">
        <f>IF(OR(ISERROR(FIND(DBCS(検索!C$7),DBCS(B837))),検索!C$7=""),0,1)</f>
        <v>0</v>
      </c>
      <c r="AB837" s="13">
        <f>IF(OR(ISERROR(FIND(DBCS(検索!D$7),DBCS(C837))),検索!D$7=""),0,1)</f>
        <v>0</v>
      </c>
      <c r="AC837" s="13">
        <f>IF(OR(ISERROR(FIND(検索!E$7,D837)),検索!E$7=""),0,1)</f>
        <v>0</v>
      </c>
      <c r="AD837" s="13">
        <f>IF(OR(ISERROR(FIND(検索!F$7,E837)),検索!F$7=""),0,1)</f>
        <v>0</v>
      </c>
      <c r="AE837" s="13">
        <f>IF(OR(ISERROR(FIND(検索!G$7,F837)),検索!G$7=""),0,1)</f>
        <v>0</v>
      </c>
      <c r="AF837" s="15">
        <f>IF(OR(検索!J$7="00000",AA837&amp;AB837&amp;AC837&amp;AD837&amp;AE837&lt;&gt;検索!J$7),0,1)</f>
        <v>0</v>
      </c>
      <c r="AG837" s="16">
        <f t="shared" si="70"/>
        <v>0</v>
      </c>
      <c r="AH837" s="13">
        <f>IF(検索!K$3=0,R837,S837)</f>
        <v>0</v>
      </c>
      <c r="AI837" s="13">
        <f>IF(検索!K$5=0,Y837,Z837)</f>
        <v>0</v>
      </c>
      <c r="AJ837" s="13">
        <f>IF(検索!K$7=0,AF837,AG837)</f>
        <v>0</v>
      </c>
      <c r="AK837" s="20">
        <f>IF(IF(検索!J$5="00000",AH837,IF(検索!K$4=0,AH837+AI837,AH837*AI837)*IF(AND(検索!K$6=1,検索!J$7&lt;&gt;"00000"),AJ837,1)+IF(AND(検索!K$6=0,検索!J$7&lt;&gt;"00000"),AJ837,0))&gt;0,MAX($AK$2:AK836)+1,0)</f>
        <v>0</v>
      </c>
    </row>
    <row r="838" spans="1:37" ht="12.6" customHeight="1" x14ac:dyDescent="0.15">
      <c r="A838" s="9">
        <v>8577</v>
      </c>
      <c r="B838" s="2" t="s">
        <v>2165</v>
      </c>
      <c r="C838" s="2" t="s">
        <v>2166</v>
      </c>
      <c r="D838" s="2" t="s">
        <v>2155</v>
      </c>
      <c r="E838" s="10" t="s">
        <v>110</v>
      </c>
      <c r="F838" s="11" t="s">
        <v>2167</v>
      </c>
      <c r="G838" s="2">
        <v>837</v>
      </c>
      <c r="H838" s="153">
        <f t="shared" si="71"/>
        <v>50000</v>
      </c>
      <c r="J838" s="158">
        <f>IFERROR(INDEX(単価!D$3:G$16,MATCH(D838,単価!B$3:B$16,0),1+((I838&gt;29)+(I838&gt;59)+(I838&gt;89))*INDEX(単価!A:A,MATCH(D838,単価!B:B,0))),0)</f>
        <v>50000</v>
      </c>
      <c r="K838" s="153" t="str">
        <f>IFERROR(INDEX(単価!C:C,MATCH(D838,単価!B:B,0))&amp;IF(INDEX(単価!A:A,MATCH(D838,単価!B:B,0))=1,"（"&amp;INDEX(単価!D$2:G$2,1,1+(I838&gt;29)+(I838&gt;59)+(I838&gt;89))&amp;"）",""),D838)</f>
        <v>短期入所</v>
      </c>
      <c r="L838" s="2">
        <f t="shared" ca="1" si="72"/>
        <v>8474</v>
      </c>
      <c r="M838" s="14">
        <f>IF(OR(ISERROR(FIND(DBCS(検索!C$3),DBCS(B838))),検索!C$3=""),0,1)</f>
        <v>0</v>
      </c>
      <c r="N838" s="15">
        <f>IF(OR(ISERROR(FIND(DBCS(検索!D$3),DBCS(C838))),検索!D$3=""),0,1)</f>
        <v>0</v>
      </c>
      <c r="O838" s="15">
        <f>IF(OR(ISERROR(FIND(検索!E$3,D838)),検索!E$3=""),0,1)</f>
        <v>0</v>
      </c>
      <c r="P838" s="13">
        <f>IF(OR(ISERROR(FIND(検索!F$3,E838)),検索!F$3=""),0,1)</f>
        <v>0</v>
      </c>
      <c r="Q838" s="13">
        <f>IF(OR(ISERROR(FIND(検索!G$3,F838)),検索!G$3=""),0,1)</f>
        <v>0</v>
      </c>
      <c r="R838" s="13">
        <f>IF(OR(検索!J$3="00000",M838&amp;N838&amp;O838&amp;P838&amp;Q838&lt;&gt;検索!J$3),0,1)</f>
        <v>0</v>
      </c>
      <c r="S838" s="13">
        <f t="shared" si="68"/>
        <v>0</v>
      </c>
      <c r="T838" s="14">
        <f>IF(OR(ISERROR(FIND(DBCS(検索!C$5),DBCS(B838))),検索!C$5=""),0,1)</f>
        <v>0</v>
      </c>
      <c r="U838" s="15">
        <f>IF(OR(ISERROR(FIND(DBCS(検索!D$5),DBCS(C838))),検索!D$5=""),0,1)</f>
        <v>0</v>
      </c>
      <c r="V838" s="15">
        <f>IF(OR(ISERROR(FIND(検索!E$5,D838)),検索!E$5=""),0,1)</f>
        <v>0</v>
      </c>
      <c r="W838" s="15">
        <f>IF(OR(ISERROR(FIND(検索!F$5,E838)),検索!F$5=""),0,1)</f>
        <v>0</v>
      </c>
      <c r="X838" s="15">
        <f>IF(OR(ISERROR(FIND(検索!G$5,F838)),検索!G$5=""),0,1)</f>
        <v>0</v>
      </c>
      <c r="Y838" s="13">
        <f>IF(OR(検索!J$5="00000",T838&amp;U838&amp;V838&amp;W838&amp;X838&lt;&gt;検索!J$5),0,1)</f>
        <v>0</v>
      </c>
      <c r="Z838" s="16">
        <f t="shared" si="69"/>
        <v>0</v>
      </c>
      <c r="AA838" s="13">
        <f>IF(OR(ISERROR(FIND(DBCS(検索!C$7),DBCS(B838))),検索!C$7=""),0,1)</f>
        <v>0</v>
      </c>
      <c r="AB838" s="13">
        <f>IF(OR(ISERROR(FIND(DBCS(検索!D$7),DBCS(C838))),検索!D$7=""),0,1)</f>
        <v>0</v>
      </c>
      <c r="AC838" s="13">
        <f>IF(OR(ISERROR(FIND(検索!E$7,D838)),検索!E$7=""),0,1)</f>
        <v>0</v>
      </c>
      <c r="AD838" s="13">
        <f>IF(OR(ISERROR(FIND(検索!F$7,E838)),検索!F$7=""),0,1)</f>
        <v>0</v>
      </c>
      <c r="AE838" s="13">
        <f>IF(OR(ISERROR(FIND(検索!G$7,F838)),検索!G$7=""),0,1)</f>
        <v>0</v>
      </c>
      <c r="AF838" s="15">
        <f>IF(OR(検索!J$7="00000",AA838&amp;AB838&amp;AC838&amp;AD838&amp;AE838&lt;&gt;検索!J$7),0,1)</f>
        <v>0</v>
      </c>
      <c r="AG838" s="16">
        <f t="shared" si="70"/>
        <v>0</v>
      </c>
      <c r="AH838" s="13">
        <f>IF(検索!K$3=0,R838,S838)</f>
        <v>0</v>
      </c>
      <c r="AI838" s="13">
        <f>IF(検索!K$5=0,Y838,Z838)</f>
        <v>0</v>
      </c>
      <c r="AJ838" s="13">
        <f>IF(検索!K$7=0,AF838,AG838)</f>
        <v>0</v>
      </c>
      <c r="AK838" s="20">
        <f>IF(IF(検索!J$5="00000",AH838,IF(検索!K$4=0,AH838+AI838,AH838*AI838)*IF(AND(検索!K$6=1,検索!J$7&lt;&gt;"00000"),AJ838,1)+IF(AND(検索!K$6=0,検索!J$7&lt;&gt;"00000"),AJ838,0))&gt;0,MAX($AK$2:AK837)+1,0)</f>
        <v>0</v>
      </c>
    </row>
    <row r="839" spans="1:37" ht="12.6" customHeight="1" x14ac:dyDescent="0.15">
      <c r="A839" s="9">
        <v>8589</v>
      </c>
      <c r="B839" s="2" t="s">
        <v>1399</v>
      </c>
      <c r="C839" s="2" t="s">
        <v>2168</v>
      </c>
      <c r="D839" s="2" t="s">
        <v>2155</v>
      </c>
      <c r="E839" s="10" t="s">
        <v>125</v>
      </c>
      <c r="F839" s="11" t="s">
        <v>2169</v>
      </c>
      <c r="G839" s="2">
        <v>838</v>
      </c>
      <c r="H839" s="153">
        <f t="shared" si="71"/>
        <v>1350000</v>
      </c>
      <c r="J839" s="158">
        <f>IFERROR(INDEX(単価!D$3:G$16,MATCH(D839,単価!B$3:B$16,0),1+((I839&gt;29)+(I839&gt;59)+(I839&gt;89))*INDEX(単価!A:A,MATCH(D839,単価!B:B,0))),0)</f>
        <v>50000</v>
      </c>
      <c r="K839" s="153" t="str">
        <f>IFERROR(INDEX(単価!C:C,MATCH(D839,単価!B:B,0))&amp;IF(INDEX(単価!A:A,MATCH(D839,単価!B:B,0))=1,"（"&amp;INDEX(単価!D$2:G$2,1,1+(I839&gt;29)+(I839&gt;59)+(I839&gt;89))&amp;"）",""),D839)</f>
        <v>短期入所</v>
      </c>
      <c r="L839" s="2">
        <f t="shared" ca="1" si="72"/>
        <v>8486</v>
      </c>
      <c r="M839" s="14">
        <f>IF(OR(ISERROR(FIND(DBCS(検索!C$3),DBCS(B839))),検索!C$3=""),0,1)</f>
        <v>0</v>
      </c>
      <c r="N839" s="15">
        <f>IF(OR(ISERROR(FIND(DBCS(検索!D$3),DBCS(C839))),検索!D$3=""),0,1)</f>
        <v>0</v>
      </c>
      <c r="O839" s="15">
        <f>IF(OR(ISERROR(FIND(検索!E$3,D839)),検索!E$3=""),0,1)</f>
        <v>0</v>
      </c>
      <c r="P839" s="13">
        <f>IF(OR(ISERROR(FIND(検索!F$3,E839)),検索!F$3=""),0,1)</f>
        <v>0</v>
      </c>
      <c r="Q839" s="13">
        <f>IF(OR(ISERROR(FIND(検索!G$3,F839)),検索!G$3=""),0,1)</f>
        <v>0</v>
      </c>
      <c r="R839" s="13">
        <f>IF(OR(検索!J$3="00000",M839&amp;N839&amp;O839&amp;P839&amp;Q839&lt;&gt;検索!J$3),0,1)</f>
        <v>0</v>
      </c>
      <c r="S839" s="13">
        <f t="shared" si="68"/>
        <v>0</v>
      </c>
      <c r="T839" s="14">
        <f>IF(OR(ISERROR(FIND(DBCS(検索!C$5),DBCS(B839))),検索!C$5=""),0,1)</f>
        <v>0</v>
      </c>
      <c r="U839" s="15">
        <f>IF(OR(ISERROR(FIND(DBCS(検索!D$5),DBCS(C839))),検索!D$5=""),0,1)</f>
        <v>0</v>
      </c>
      <c r="V839" s="15">
        <f>IF(OR(ISERROR(FIND(検索!E$5,D839)),検索!E$5=""),0,1)</f>
        <v>0</v>
      </c>
      <c r="W839" s="15">
        <f>IF(OR(ISERROR(FIND(検索!F$5,E839)),検索!F$5=""),0,1)</f>
        <v>0</v>
      </c>
      <c r="X839" s="15">
        <f>IF(OR(ISERROR(FIND(検索!G$5,F839)),検索!G$5=""),0,1)</f>
        <v>0</v>
      </c>
      <c r="Y839" s="13">
        <f>IF(OR(検索!J$5="00000",T839&amp;U839&amp;V839&amp;W839&amp;X839&lt;&gt;検索!J$5),0,1)</f>
        <v>0</v>
      </c>
      <c r="Z839" s="16">
        <f t="shared" si="69"/>
        <v>0</v>
      </c>
      <c r="AA839" s="13">
        <f>IF(OR(ISERROR(FIND(DBCS(検索!C$7),DBCS(B839))),検索!C$7=""),0,1)</f>
        <v>0</v>
      </c>
      <c r="AB839" s="13">
        <f>IF(OR(ISERROR(FIND(DBCS(検索!D$7),DBCS(C839))),検索!D$7=""),0,1)</f>
        <v>0</v>
      </c>
      <c r="AC839" s="13">
        <f>IF(OR(ISERROR(FIND(検索!E$7,D839)),検索!E$7=""),0,1)</f>
        <v>0</v>
      </c>
      <c r="AD839" s="13">
        <f>IF(OR(ISERROR(FIND(検索!F$7,E839)),検索!F$7=""),0,1)</f>
        <v>0</v>
      </c>
      <c r="AE839" s="13">
        <f>IF(OR(ISERROR(FIND(検索!G$7,F839)),検索!G$7=""),0,1)</f>
        <v>0</v>
      </c>
      <c r="AF839" s="15">
        <f>IF(OR(検索!J$7="00000",AA839&amp;AB839&amp;AC839&amp;AD839&amp;AE839&lt;&gt;検索!J$7),0,1)</f>
        <v>0</v>
      </c>
      <c r="AG839" s="16">
        <f t="shared" si="70"/>
        <v>0</v>
      </c>
      <c r="AH839" s="13">
        <f>IF(検索!K$3=0,R839,S839)</f>
        <v>0</v>
      </c>
      <c r="AI839" s="13">
        <f>IF(検索!K$5=0,Y839,Z839)</f>
        <v>0</v>
      </c>
      <c r="AJ839" s="13">
        <f>IF(検索!K$7=0,AF839,AG839)</f>
        <v>0</v>
      </c>
      <c r="AK839" s="20">
        <f>IF(IF(検索!J$5="00000",AH839,IF(検索!K$4=0,AH839+AI839,AH839*AI839)*IF(AND(検索!K$6=1,検索!J$7&lt;&gt;"00000"),AJ839,1)+IF(AND(検索!K$6=0,検索!J$7&lt;&gt;"00000"),AJ839,0))&gt;0,MAX($AK$2:AK838)+1,0)</f>
        <v>0</v>
      </c>
    </row>
    <row r="840" spans="1:37" ht="12.6" customHeight="1" x14ac:dyDescent="0.15">
      <c r="A840" s="9">
        <v>8596</v>
      </c>
      <c r="B840" s="2" t="s">
        <v>2129</v>
      </c>
      <c r="C840" s="2" t="s">
        <v>2170</v>
      </c>
      <c r="D840" s="2" t="s">
        <v>2155</v>
      </c>
      <c r="E840" s="10" t="s">
        <v>2171</v>
      </c>
      <c r="F840" s="11" t="s">
        <v>2172</v>
      </c>
      <c r="G840" s="2">
        <v>839</v>
      </c>
      <c r="H840" s="153">
        <f t="shared" si="71"/>
        <v>150000</v>
      </c>
      <c r="J840" s="158">
        <f>IFERROR(INDEX(単価!D$3:G$16,MATCH(D840,単価!B$3:B$16,0),1+((I840&gt;29)+(I840&gt;59)+(I840&gt;89))*INDEX(単価!A:A,MATCH(D840,単価!B:B,0))),0)</f>
        <v>50000</v>
      </c>
      <c r="K840" s="153" t="str">
        <f>IFERROR(INDEX(単価!C:C,MATCH(D840,単価!B:B,0))&amp;IF(INDEX(単価!A:A,MATCH(D840,単価!B:B,0))=1,"（"&amp;INDEX(単価!D$2:G$2,1,1+(I840&gt;29)+(I840&gt;59)+(I840&gt;89))&amp;"）",""),D840)</f>
        <v>短期入所</v>
      </c>
      <c r="L840" s="2">
        <f t="shared" ca="1" si="72"/>
        <v>8492</v>
      </c>
      <c r="M840" s="14">
        <f>IF(OR(ISERROR(FIND(DBCS(検索!C$3),DBCS(B840))),検索!C$3=""),0,1)</f>
        <v>0</v>
      </c>
      <c r="N840" s="15">
        <f>IF(OR(ISERROR(FIND(DBCS(検索!D$3),DBCS(C840))),検索!D$3=""),0,1)</f>
        <v>0</v>
      </c>
      <c r="O840" s="15">
        <f>IF(OR(ISERROR(FIND(検索!E$3,D840)),検索!E$3=""),0,1)</f>
        <v>0</v>
      </c>
      <c r="P840" s="13">
        <f>IF(OR(ISERROR(FIND(検索!F$3,E840)),検索!F$3=""),0,1)</f>
        <v>0</v>
      </c>
      <c r="Q840" s="13">
        <f>IF(OR(ISERROR(FIND(検索!G$3,F840)),検索!G$3=""),0,1)</f>
        <v>0</v>
      </c>
      <c r="R840" s="13">
        <f>IF(OR(検索!J$3="00000",M840&amp;N840&amp;O840&amp;P840&amp;Q840&lt;&gt;検索!J$3),0,1)</f>
        <v>0</v>
      </c>
      <c r="S840" s="13">
        <f t="shared" si="68"/>
        <v>0</v>
      </c>
      <c r="T840" s="14">
        <f>IF(OR(ISERROR(FIND(DBCS(検索!C$5),DBCS(B840))),検索!C$5=""),0,1)</f>
        <v>0</v>
      </c>
      <c r="U840" s="15">
        <f>IF(OR(ISERROR(FIND(DBCS(検索!D$5),DBCS(C840))),検索!D$5=""),0,1)</f>
        <v>0</v>
      </c>
      <c r="V840" s="15">
        <f>IF(OR(ISERROR(FIND(検索!E$5,D840)),検索!E$5=""),0,1)</f>
        <v>0</v>
      </c>
      <c r="W840" s="15">
        <f>IF(OR(ISERROR(FIND(検索!F$5,E840)),検索!F$5=""),0,1)</f>
        <v>0</v>
      </c>
      <c r="X840" s="15">
        <f>IF(OR(ISERROR(FIND(検索!G$5,F840)),検索!G$5=""),0,1)</f>
        <v>0</v>
      </c>
      <c r="Y840" s="13">
        <f>IF(OR(検索!J$5="00000",T840&amp;U840&amp;V840&amp;W840&amp;X840&lt;&gt;検索!J$5),0,1)</f>
        <v>0</v>
      </c>
      <c r="Z840" s="16">
        <f t="shared" si="69"/>
        <v>0</v>
      </c>
      <c r="AA840" s="13">
        <f>IF(OR(ISERROR(FIND(DBCS(検索!C$7),DBCS(B840))),検索!C$7=""),0,1)</f>
        <v>0</v>
      </c>
      <c r="AB840" s="13">
        <f>IF(OR(ISERROR(FIND(DBCS(検索!D$7),DBCS(C840))),検索!D$7=""),0,1)</f>
        <v>0</v>
      </c>
      <c r="AC840" s="13">
        <f>IF(OR(ISERROR(FIND(検索!E$7,D840)),検索!E$7=""),0,1)</f>
        <v>0</v>
      </c>
      <c r="AD840" s="13">
        <f>IF(OR(ISERROR(FIND(検索!F$7,E840)),検索!F$7=""),0,1)</f>
        <v>0</v>
      </c>
      <c r="AE840" s="13">
        <f>IF(OR(ISERROR(FIND(検索!G$7,F840)),検索!G$7=""),0,1)</f>
        <v>0</v>
      </c>
      <c r="AF840" s="15">
        <f>IF(OR(検索!J$7="00000",AA840&amp;AB840&amp;AC840&amp;AD840&amp;AE840&lt;&gt;検索!J$7),0,1)</f>
        <v>0</v>
      </c>
      <c r="AG840" s="16">
        <f t="shared" si="70"/>
        <v>0</v>
      </c>
      <c r="AH840" s="13">
        <f>IF(検索!K$3=0,R840,S840)</f>
        <v>0</v>
      </c>
      <c r="AI840" s="13">
        <f>IF(検索!K$5=0,Y840,Z840)</f>
        <v>0</v>
      </c>
      <c r="AJ840" s="13">
        <f>IF(検索!K$7=0,AF840,AG840)</f>
        <v>0</v>
      </c>
      <c r="AK840" s="20">
        <f>IF(IF(検索!J$5="00000",AH840,IF(検索!K$4=0,AH840+AI840,AH840*AI840)*IF(AND(検索!K$6=1,検索!J$7&lt;&gt;"00000"),AJ840,1)+IF(AND(検索!K$6=0,検索!J$7&lt;&gt;"00000"),AJ840,0))&gt;0,MAX($AK$2:AK839)+1,0)</f>
        <v>0</v>
      </c>
    </row>
    <row r="841" spans="1:37" ht="12.6" customHeight="1" x14ac:dyDescent="0.15">
      <c r="A841" s="9">
        <v>8606</v>
      </c>
      <c r="B841" s="2" t="s">
        <v>2087</v>
      </c>
      <c r="C841" s="2" t="s">
        <v>2173</v>
      </c>
      <c r="D841" s="2" t="s">
        <v>2155</v>
      </c>
      <c r="E841" s="10" t="s">
        <v>52</v>
      </c>
      <c r="F841" s="11" t="s">
        <v>2089</v>
      </c>
      <c r="G841" s="2">
        <v>840</v>
      </c>
      <c r="H841" s="153">
        <f t="shared" si="71"/>
        <v>150000</v>
      </c>
      <c r="J841" s="158">
        <f>IFERROR(INDEX(単価!D$3:G$16,MATCH(D841,単価!B$3:B$16,0),1+((I841&gt;29)+(I841&gt;59)+(I841&gt;89))*INDEX(単価!A:A,MATCH(D841,単価!B:B,0))),0)</f>
        <v>50000</v>
      </c>
      <c r="K841" s="153" t="str">
        <f>IFERROR(INDEX(単価!C:C,MATCH(D841,単価!B:B,0))&amp;IF(INDEX(単価!A:A,MATCH(D841,単価!B:B,0))=1,"（"&amp;INDEX(単価!D$2:G$2,1,1+(I841&gt;29)+(I841&gt;59)+(I841&gt;89))&amp;"）",""),D841)</f>
        <v>短期入所</v>
      </c>
      <c r="L841" s="2">
        <f t="shared" ca="1" si="72"/>
        <v>8506</v>
      </c>
      <c r="M841" s="14">
        <f>IF(OR(ISERROR(FIND(DBCS(検索!C$3),DBCS(B841))),検索!C$3=""),0,1)</f>
        <v>0</v>
      </c>
      <c r="N841" s="15">
        <f>IF(OR(ISERROR(FIND(DBCS(検索!D$3),DBCS(C841))),検索!D$3=""),0,1)</f>
        <v>0</v>
      </c>
      <c r="O841" s="15">
        <f>IF(OR(ISERROR(FIND(検索!E$3,D841)),検索!E$3=""),0,1)</f>
        <v>0</v>
      </c>
      <c r="P841" s="13">
        <f>IF(OR(ISERROR(FIND(検索!F$3,E841)),検索!F$3=""),0,1)</f>
        <v>0</v>
      </c>
      <c r="Q841" s="13">
        <f>IF(OR(ISERROR(FIND(検索!G$3,F841)),検索!G$3=""),0,1)</f>
        <v>0</v>
      </c>
      <c r="R841" s="13">
        <f>IF(OR(検索!J$3="00000",M841&amp;N841&amp;O841&amp;P841&amp;Q841&lt;&gt;検索!J$3),0,1)</f>
        <v>0</v>
      </c>
      <c r="S841" s="13">
        <f t="shared" si="68"/>
        <v>0</v>
      </c>
      <c r="T841" s="14">
        <f>IF(OR(ISERROR(FIND(DBCS(検索!C$5),DBCS(B841))),検索!C$5=""),0,1)</f>
        <v>0</v>
      </c>
      <c r="U841" s="15">
        <f>IF(OR(ISERROR(FIND(DBCS(検索!D$5),DBCS(C841))),検索!D$5=""),0,1)</f>
        <v>0</v>
      </c>
      <c r="V841" s="15">
        <f>IF(OR(ISERROR(FIND(検索!E$5,D841)),検索!E$5=""),0,1)</f>
        <v>0</v>
      </c>
      <c r="W841" s="15">
        <f>IF(OR(ISERROR(FIND(検索!F$5,E841)),検索!F$5=""),0,1)</f>
        <v>0</v>
      </c>
      <c r="X841" s="15">
        <f>IF(OR(ISERROR(FIND(検索!G$5,F841)),検索!G$5=""),0,1)</f>
        <v>0</v>
      </c>
      <c r="Y841" s="13">
        <f>IF(OR(検索!J$5="00000",T841&amp;U841&amp;V841&amp;W841&amp;X841&lt;&gt;検索!J$5),0,1)</f>
        <v>0</v>
      </c>
      <c r="Z841" s="16">
        <f t="shared" si="69"/>
        <v>0</v>
      </c>
      <c r="AA841" s="13">
        <f>IF(OR(ISERROR(FIND(DBCS(検索!C$7),DBCS(B841))),検索!C$7=""),0,1)</f>
        <v>0</v>
      </c>
      <c r="AB841" s="13">
        <f>IF(OR(ISERROR(FIND(DBCS(検索!D$7),DBCS(C841))),検索!D$7=""),0,1)</f>
        <v>0</v>
      </c>
      <c r="AC841" s="13">
        <f>IF(OR(ISERROR(FIND(検索!E$7,D841)),検索!E$7=""),0,1)</f>
        <v>0</v>
      </c>
      <c r="AD841" s="13">
        <f>IF(OR(ISERROR(FIND(検索!F$7,E841)),検索!F$7=""),0,1)</f>
        <v>0</v>
      </c>
      <c r="AE841" s="13">
        <f>IF(OR(ISERROR(FIND(検索!G$7,F841)),検索!G$7=""),0,1)</f>
        <v>0</v>
      </c>
      <c r="AF841" s="15">
        <f>IF(OR(検索!J$7="00000",AA841&amp;AB841&amp;AC841&amp;AD841&amp;AE841&lt;&gt;検索!J$7),0,1)</f>
        <v>0</v>
      </c>
      <c r="AG841" s="16">
        <f t="shared" si="70"/>
        <v>0</v>
      </c>
      <c r="AH841" s="13">
        <f>IF(検索!K$3=0,R841,S841)</f>
        <v>0</v>
      </c>
      <c r="AI841" s="13">
        <f>IF(検索!K$5=0,Y841,Z841)</f>
        <v>0</v>
      </c>
      <c r="AJ841" s="13">
        <f>IF(検索!K$7=0,AF841,AG841)</f>
        <v>0</v>
      </c>
      <c r="AK841" s="20">
        <f>IF(IF(検索!J$5="00000",AH841,IF(検索!K$4=0,AH841+AI841,AH841*AI841)*IF(AND(検索!K$6=1,検索!J$7&lt;&gt;"00000"),AJ841,1)+IF(AND(検索!K$6=0,検索!J$7&lt;&gt;"00000"),AJ841,0))&gt;0,MAX($AK$2:AK840)+1,0)</f>
        <v>0</v>
      </c>
    </row>
    <row r="842" spans="1:37" ht="12.6" customHeight="1" x14ac:dyDescent="0.15">
      <c r="A842" s="9">
        <v>8610</v>
      </c>
      <c r="B842" s="2" t="s">
        <v>1222</v>
      </c>
      <c r="C842" s="2" t="s">
        <v>2174</v>
      </c>
      <c r="D842" s="2" t="s">
        <v>2155</v>
      </c>
      <c r="E842" s="10" t="s">
        <v>102</v>
      </c>
      <c r="F842" s="11" t="s">
        <v>2096</v>
      </c>
      <c r="G842" s="2">
        <v>841</v>
      </c>
      <c r="H842" s="153">
        <f t="shared" si="71"/>
        <v>1600000</v>
      </c>
      <c r="J842" s="158">
        <f>IFERROR(INDEX(単価!D$3:G$16,MATCH(D842,単価!B$3:B$16,0),1+((I842&gt;29)+(I842&gt;59)+(I842&gt;89))*INDEX(単価!A:A,MATCH(D842,単価!B:B,0))),0)</f>
        <v>50000</v>
      </c>
      <c r="K842" s="153" t="str">
        <f>IFERROR(INDEX(単価!C:C,MATCH(D842,単価!B:B,0))&amp;IF(INDEX(単価!A:A,MATCH(D842,単価!B:B,0))=1,"（"&amp;INDEX(単価!D$2:G$2,1,1+(I842&gt;29)+(I842&gt;59)+(I842&gt;89))&amp;"）",""),D842)</f>
        <v>短期入所</v>
      </c>
      <c r="L842" s="2">
        <f t="shared" ca="1" si="72"/>
        <v>8516</v>
      </c>
      <c r="M842" s="14">
        <f>IF(OR(ISERROR(FIND(DBCS(検索!C$3),DBCS(B842))),検索!C$3=""),0,1)</f>
        <v>0</v>
      </c>
      <c r="N842" s="15">
        <f>IF(OR(ISERROR(FIND(DBCS(検索!D$3),DBCS(C842))),検索!D$3=""),0,1)</f>
        <v>0</v>
      </c>
      <c r="O842" s="15">
        <f>IF(OR(ISERROR(FIND(検索!E$3,D842)),検索!E$3=""),0,1)</f>
        <v>0</v>
      </c>
      <c r="P842" s="13">
        <f>IF(OR(ISERROR(FIND(検索!F$3,E842)),検索!F$3=""),0,1)</f>
        <v>0</v>
      </c>
      <c r="Q842" s="13">
        <f>IF(OR(ISERROR(FIND(検索!G$3,F842)),検索!G$3=""),0,1)</f>
        <v>0</v>
      </c>
      <c r="R842" s="13">
        <f>IF(OR(検索!J$3="00000",M842&amp;N842&amp;O842&amp;P842&amp;Q842&lt;&gt;検索!J$3),0,1)</f>
        <v>0</v>
      </c>
      <c r="S842" s="13">
        <f t="shared" si="68"/>
        <v>0</v>
      </c>
      <c r="T842" s="14">
        <f>IF(OR(ISERROR(FIND(DBCS(検索!C$5),DBCS(B842))),検索!C$5=""),0,1)</f>
        <v>0</v>
      </c>
      <c r="U842" s="15">
        <f>IF(OR(ISERROR(FIND(DBCS(検索!D$5),DBCS(C842))),検索!D$5=""),0,1)</f>
        <v>0</v>
      </c>
      <c r="V842" s="15">
        <f>IF(OR(ISERROR(FIND(検索!E$5,D842)),検索!E$5=""),0,1)</f>
        <v>0</v>
      </c>
      <c r="W842" s="15">
        <f>IF(OR(ISERROR(FIND(検索!F$5,E842)),検索!F$5=""),0,1)</f>
        <v>0</v>
      </c>
      <c r="X842" s="15">
        <f>IF(OR(ISERROR(FIND(検索!G$5,F842)),検索!G$5=""),0,1)</f>
        <v>0</v>
      </c>
      <c r="Y842" s="13">
        <f>IF(OR(検索!J$5="00000",T842&amp;U842&amp;V842&amp;W842&amp;X842&lt;&gt;検索!J$5),0,1)</f>
        <v>0</v>
      </c>
      <c r="Z842" s="16">
        <f t="shared" si="69"/>
        <v>0</v>
      </c>
      <c r="AA842" s="13">
        <f>IF(OR(ISERROR(FIND(DBCS(検索!C$7),DBCS(B842))),検索!C$7=""),0,1)</f>
        <v>0</v>
      </c>
      <c r="AB842" s="13">
        <f>IF(OR(ISERROR(FIND(DBCS(検索!D$7),DBCS(C842))),検索!D$7=""),0,1)</f>
        <v>0</v>
      </c>
      <c r="AC842" s="13">
        <f>IF(OR(ISERROR(FIND(検索!E$7,D842)),検索!E$7=""),0,1)</f>
        <v>0</v>
      </c>
      <c r="AD842" s="13">
        <f>IF(OR(ISERROR(FIND(検索!F$7,E842)),検索!F$7=""),0,1)</f>
        <v>0</v>
      </c>
      <c r="AE842" s="13">
        <f>IF(OR(ISERROR(FIND(検索!G$7,F842)),検索!G$7=""),0,1)</f>
        <v>0</v>
      </c>
      <c r="AF842" s="15">
        <f>IF(OR(検索!J$7="00000",AA842&amp;AB842&amp;AC842&amp;AD842&amp;AE842&lt;&gt;検索!J$7),0,1)</f>
        <v>0</v>
      </c>
      <c r="AG842" s="16">
        <f t="shared" si="70"/>
        <v>0</v>
      </c>
      <c r="AH842" s="13">
        <f>IF(検索!K$3=0,R842,S842)</f>
        <v>0</v>
      </c>
      <c r="AI842" s="13">
        <f>IF(検索!K$5=0,Y842,Z842)</f>
        <v>0</v>
      </c>
      <c r="AJ842" s="13">
        <f>IF(検索!K$7=0,AF842,AG842)</f>
        <v>0</v>
      </c>
      <c r="AK842" s="20">
        <f>IF(IF(検索!J$5="00000",AH842,IF(検索!K$4=0,AH842+AI842,AH842*AI842)*IF(AND(検索!K$6=1,検索!J$7&lt;&gt;"00000"),AJ842,1)+IF(AND(検索!K$6=0,検索!J$7&lt;&gt;"00000"),AJ842,0))&gt;0,MAX($AK$2:AK841)+1,0)</f>
        <v>0</v>
      </c>
    </row>
    <row r="843" spans="1:37" ht="12.6" customHeight="1" x14ac:dyDescent="0.15">
      <c r="A843" s="9">
        <v>8627</v>
      </c>
      <c r="B843" s="2" t="s">
        <v>1342</v>
      </c>
      <c r="C843" s="2" t="s">
        <v>2175</v>
      </c>
      <c r="D843" s="2" t="s">
        <v>2155</v>
      </c>
      <c r="E843" s="10" t="s">
        <v>165</v>
      </c>
      <c r="F843" s="11" t="s">
        <v>2097</v>
      </c>
      <c r="G843" s="2">
        <v>842</v>
      </c>
      <c r="H843" s="153">
        <f t="shared" si="71"/>
        <v>500000</v>
      </c>
      <c r="J843" s="158">
        <f>IFERROR(INDEX(単価!D$3:G$16,MATCH(D843,単価!B$3:B$16,0),1+((I843&gt;29)+(I843&gt;59)+(I843&gt;89))*INDEX(単価!A:A,MATCH(D843,単価!B:B,0))),0)</f>
        <v>50000</v>
      </c>
      <c r="K843" s="153" t="str">
        <f>IFERROR(INDEX(単価!C:C,MATCH(D843,単価!B:B,0))&amp;IF(INDEX(単価!A:A,MATCH(D843,単価!B:B,0))=1,"（"&amp;INDEX(単価!D$2:G$2,1,1+(I843&gt;29)+(I843&gt;59)+(I843&gt;89))&amp;"）",""),D843)</f>
        <v>短期入所</v>
      </c>
      <c r="L843" s="2">
        <f t="shared" ca="1" si="72"/>
        <v>8521</v>
      </c>
      <c r="M843" s="14">
        <f>IF(OR(ISERROR(FIND(DBCS(検索!C$3),DBCS(B843))),検索!C$3=""),0,1)</f>
        <v>0</v>
      </c>
      <c r="N843" s="15">
        <f>IF(OR(ISERROR(FIND(DBCS(検索!D$3),DBCS(C843))),検索!D$3=""),0,1)</f>
        <v>0</v>
      </c>
      <c r="O843" s="15">
        <f>IF(OR(ISERROR(FIND(検索!E$3,D843)),検索!E$3=""),0,1)</f>
        <v>0</v>
      </c>
      <c r="P843" s="13">
        <f>IF(OR(ISERROR(FIND(検索!F$3,E843)),検索!F$3=""),0,1)</f>
        <v>0</v>
      </c>
      <c r="Q843" s="13">
        <f>IF(OR(ISERROR(FIND(検索!G$3,F843)),検索!G$3=""),0,1)</f>
        <v>0</v>
      </c>
      <c r="R843" s="13">
        <f>IF(OR(検索!J$3="00000",M843&amp;N843&amp;O843&amp;P843&amp;Q843&lt;&gt;検索!J$3),0,1)</f>
        <v>0</v>
      </c>
      <c r="S843" s="13">
        <f t="shared" si="68"/>
        <v>0</v>
      </c>
      <c r="T843" s="14">
        <f>IF(OR(ISERROR(FIND(DBCS(検索!C$5),DBCS(B843))),検索!C$5=""),0,1)</f>
        <v>0</v>
      </c>
      <c r="U843" s="15">
        <f>IF(OR(ISERROR(FIND(DBCS(検索!D$5),DBCS(C843))),検索!D$5=""),0,1)</f>
        <v>0</v>
      </c>
      <c r="V843" s="15">
        <f>IF(OR(ISERROR(FIND(検索!E$5,D843)),検索!E$5=""),0,1)</f>
        <v>0</v>
      </c>
      <c r="W843" s="15">
        <f>IF(OR(ISERROR(FIND(検索!F$5,E843)),検索!F$5=""),0,1)</f>
        <v>0</v>
      </c>
      <c r="X843" s="15">
        <f>IF(OR(ISERROR(FIND(検索!G$5,F843)),検索!G$5=""),0,1)</f>
        <v>0</v>
      </c>
      <c r="Y843" s="13">
        <f>IF(OR(検索!J$5="00000",T843&amp;U843&amp;V843&amp;W843&amp;X843&lt;&gt;検索!J$5),0,1)</f>
        <v>0</v>
      </c>
      <c r="Z843" s="16">
        <f t="shared" si="69"/>
        <v>0</v>
      </c>
      <c r="AA843" s="13">
        <f>IF(OR(ISERROR(FIND(DBCS(検索!C$7),DBCS(B843))),検索!C$7=""),0,1)</f>
        <v>0</v>
      </c>
      <c r="AB843" s="13">
        <f>IF(OR(ISERROR(FIND(DBCS(検索!D$7),DBCS(C843))),検索!D$7=""),0,1)</f>
        <v>0</v>
      </c>
      <c r="AC843" s="13">
        <f>IF(OR(ISERROR(FIND(検索!E$7,D843)),検索!E$7=""),0,1)</f>
        <v>0</v>
      </c>
      <c r="AD843" s="13">
        <f>IF(OR(ISERROR(FIND(検索!F$7,E843)),検索!F$7=""),0,1)</f>
        <v>0</v>
      </c>
      <c r="AE843" s="13">
        <f>IF(OR(ISERROR(FIND(検索!G$7,F843)),検索!G$7=""),0,1)</f>
        <v>0</v>
      </c>
      <c r="AF843" s="15">
        <f>IF(OR(検索!J$7="00000",AA843&amp;AB843&amp;AC843&amp;AD843&amp;AE843&lt;&gt;検索!J$7),0,1)</f>
        <v>0</v>
      </c>
      <c r="AG843" s="16">
        <f t="shared" si="70"/>
        <v>0</v>
      </c>
      <c r="AH843" s="13">
        <f>IF(検索!K$3=0,R843,S843)</f>
        <v>0</v>
      </c>
      <c r="AI843" s="13">
        <f>IF(検索!K$5=0,Y843,Z843)</f>
        <v>0</v>
      </c>
      <c r="AJ843" s="13">
        <f>IF(検索!K$7=0,AF843,AG843)</f>
        <v>0</v>
      </c>
      <c r="AK843" s="20">
        <f>IF(IF(検索!J$5="00000",AH843,IF(検索!K$4=0,AH843+AI843,AH843*AI843)*IF(AND(検索!K$6=1,検索!J$7&lt;&gt;"00000"),AJ843,1)+IF(AND(検索!K$6=0,検索!J$7&lt;&gt;"00000"),AJ843,0))&gt;0,MAX($AK$2:AK842)+1,0)</f>
        <v>0</v>
      </c>
    </row>
    <row r="844" spans="1:37" ht="12.6" customHeight="1" x14ac:dyDescent="0.15">
      <c r="A844" s="9">
        <v>8637</v>
      </c>
      <c r="B844" s="2" t="s">
        <v>1342</v>
      </c>
      <c r="C844" s="2" t="s">
        <v>2176</v>
      </c>
      <c r="D844" s="2" t="s">
        <v>2155</v>
      </c>
      <c r="E844" s="10" t="s">
        <v>162</v>
      </c>
      <c r="F844" s="11" t="s">
        <v>2072</v>
      </c>
      <c r="G844" s="2">
        <v>843</v>
      </c>
      <c r="H844" s="153">
        <f t="shared" si="71"/>
        <v>500000</v>
      </c>
      <c r="J844" s="158">
        <f>IFERROR(INDEX(単価!D$3:G$16,MATCH(D844,単価!B$3:B$16,0),1+((I844&gt;29)+(I844&gt;59)+(I844&gt;89))*INDEX(単価!A:A,MATCH(D844,単価!B:B,0))),0)</f>
        <v>50000</v>
      </c>
      <c r="K844" s="153" t="str">
        <f>IFERROR(INDEX(単価!C:C,MATCH(D844,単価!B:B,0))&amp;IF(INDEX(単価!A:A,MATCH(D844,単価!B:B,0))=1,"（"&amp;INDEX(単価!D$2:G$2,1,1+(I844&gt;29)+(I844&gt;59)+(I844&gt;89))&amp;"）",""),D844)</f>
        <v>短期入所</v>
      </c>
      <c r="L844" s="2">
        <f t="shared" ca="1" si="72"/>
        <v>8536</v>
      </c>
      <c r="M844" s="14">
        <f>IF(OR(ISERROR(FIND(DBCS(検索!C$3),DBCS(B844))),検索!C$3=""),0,1)</f>
        <v>0</v>
      </c>
      <c r="N844" s="15">
        <f>IF(OR(ISERROR(FIND(DBCS(検索!D$3),DBCS(C844))),検索!D$3=""),0,1)</f>
        <v>0</v>
      </c>
      <c r="O844" s="15">
        <f>IF(OR(ISERROR(FIND(検索!E$3,D844)),検索!E$3=""),0,1)</f>
        <v>0</v>
      </c>
      <c r="P844" s="13">
        <f>IF(OR(ISERROR(FIND(検索!F$3,E844)),検索!F$3=""),0,1)</f>
        <v>0</v>
      </c>
      <c r="Q844" s="13">
        <f>IF(OR(ISERROR(FIND(検索!G$3,F844)),検索!G$3=""),0,1)</f>
        <v>0</v>
      </c>
      <c r="R844" s="13">
        <f>IF(OR(検索!J$3="00000",M844&amp;N844&amp;O844&amp;P844&amp;Q844&lt;&gt;検索!J$3),0,1)</f>
        <v>0</v>
      </c>
      <c r="S844" s="13">
        <f t="shared" si="68"/>
        <v>0</v>
      </c>
      <c r="T844" s="14">
        <f>IF(OR(ISERROR(FIND(DBCS(検索!C$5),DBCS(B844))),検索!C$5=""),0,1)</f>
        <v>0</v>
      </c>
      <c r="U844" s="15">
        <f>IF(OR(ISERROR(FIND(DBCS(検索!D$5),DBCS(C844))),検索!D$5=""),0,1)</f>
        <v>0</v>
      </c>
      <c r="V844" s="15">
        <f>IF(OR(ISERROR(FIND(検索!E$5,D844)),検索!E$5=""),0,1)</f>
        <v>0</v>
      </c>
      <c r="W844" s="15">
        <f>IF(OR(ISERROR(FIND(検索!F$5,E844)),検索!F$5=""),0,1)</f>
        <v>0</v>
      </c>
      <c r="X844" s="15">
        <f>IF(OR(ISERROR(FIND(検索!G$5,F844)),検索!G$5=""),0,1)</f>
        <v>0</v>
      </c>
      <c r="Y844" s="13">
        <f>IF(OR(検索!J$5="00000",T844&amp;U844&amp;V844&amp;W844&amp;X844&lt;&gt;検索!J$5),0,1)</f>
        <v>0</v>
      </c>
      <c r="Z844" s="16">
        <f t="shared" si="69"/>
        <v>0</v>
      </c>
      <c r="AA844" s="13">
        <f>IF(OR(ISERROR(FIND(DBCS(検索!C$7),DBCS(B844))),検索!C$7=""),0,1)</f>
        <v>0</v>
      </c>
      <c r="AB844" s="13">
        <f>IF(OR(ISERROR(FIND(DBCS(検索!D$7),DBCS(C844))),検索!D$7=""),0,1)</f>
        <v>0</v>
      </c>
      <c r="AC844" s="13">
        <f>IF(OR(ISERROR(FIND(検索!E$7,D844)),検索!E$7=""),0,1)</f>
        <v>0</v>
      </c>
      <c r="AD844" s="13">
        <f>IF(OR(ISERROR(FIND(検索!F$7,E844)),検索!F$7=""),0,1)</f>
        <v>0</v>
      </c>
      <c r="AE844" s="13">
        <f>IF(OR(ISERROR(FIND(検索!G$7,F844)),検索!G$7=""),0,1)</f>
        <v>0</v>
      </c>
      <c r="AF844" s="15">
        <f>IF(OR(検索!J$7="00000",AA844&amp;AB844&amp;AC844&amp;AD844&amp;AE844&lt;&gt;検索!J$7),0,1)</f>
        <v>0</v>
      </c>
      <c r="AG844" s="16">
        <f t="shared" si="70"/>
        <v>0</v>
      </c>
      <c r="AH844" s="13">
        <f>IF(検索!K$3=0,R844,S844)</f>
        <v>0</v>
      </c>
      <c r="AI844" s="13">
        <f>IF(検索!K$5=0,Y844,Z844)</f>
        <v>0</v>
      </c>
      <c r="AJ844" s="13">
        <f>IF(検索!K$7=0,AF844,AG844)</f>
        <v>0</v>
      </c>
      <c r="AK844" s="20">
        <f>IF(IF(検索!J$5="00000",AH844,IF(検索!K$4=0,AH844+AI844,AH844*AI844)*IF(AND(検索!K$6=1,検索!J$7&lt;&gt;"00000"),AJ844,1)+IF(AND(検索!K$6=0,検索!J$7&lt;&gt;"00000"),AJ844,0))&gt;0,MAX($AK$2:AK843)+1,0)</f>
        <v>0</v>
      </c>
    </row>
    <row r="845" spans="1:37" ht="12.6" customHeight="1" x14ac:dyDescent="0.15">
      <c r="A845" s="9">
        <v>8643</v>
      </c>
      <c r="B845" s="2" t="s">
        <v>867</v>
      </c>
      <c r="C845" s="2" t="s">
        <v>2177</v>
      </c>
      <c r="D845" s="2" t="s">
        <v>2155</v>
      </c>
      <c r="E845" s="10" t="s">
        <v>74</v>
      </c>
      <c r="F845" s="11" t="s">
        <v>2051</v>
      </c>
      <c r="G845" s="2">
        <v>844</v>
      </c>
      <c r="H845" s="153">
        <f t="shared" si="71"/>
        <v>250000</v>
      </c>
      <c r="J845" s="158">
        <f>IFERROR(INDEX(単価!D$3:G$16,MATCH(D845,単価!B$3:B$16,0),1+((I845&gt;29)+(I845&gt;59)+(I845&gt;89))*INDEX(単価!A:A,MATCH(D845,単価!B:B,0))),0)</f>
        <v>50000</v>
      </c>
      <c r="K845" s="153" t="str">
        <f>IFERROR(INDEX(単価!C:C,MATCH(D845,単価!B:B,0))&amp;IF(INDEX(単価!A:A,MATCH(D845,単価!B:B,0))=1,"（"&amp;INDEX(単価!D$2:G$2,1,1+(I845&gt;29)+(I845&gt;59)+(I845&gt;89))&amp;"）",""),D845)</f>
        <v>短期入所</v>
      </c>
      <c r="L845" s="2">
        <f t="shared" ca="1" si="72"/>
        <v>8541</v>
      </c>
      <c r="M845" s="14">
        <f>IF(OR(ISERROR(FIND(DBCS(検索!C$3),DBCS(B845))),検索!C$3=""),0,1)</f>
        <v>0</v>
      </c>
      <c r="N845" s="15">
        <f>IF(OR(ISERROR(FIND(DBCS(検索!D$3),DBCS(C845))),検索!D$3=""),0,1)</f>
        <v>0</v>
      </c>
      <c r="O845" s="15">
        <f>IF(OR(ISERROR(FIND(検索!E$3,D845)),検索!E$3=""),0,1)</f>
        <v>0</v>
      </c>
      <c r="P845" s="13">
        <f>IF(OR(ISERROR(FIND(検索!F$3,E845)),検索!F$3=""),0,1)</f>
        <v>0</v>
      </c>
      <c r="Q845" s="13">
        <f>IF(OR(ISERROR(FIND(検索!G$3,F845)),検索!G$3=""),0,1)</f>
        <v>0</v>
      </c>
      <c r="R845" s="13">
        <f>IF(OR(検索!J$3="00000",M845&amp;N845&amp;O845&amp;P845&amp;Q845&lt;&gt;検索!J$3),0,1)</f>
        <v>0</v>
      </c>
      <c r="S845" s="13">
        <f t="shared" si="68"/>
        <v>0</v>
      </c>
      <c r="T845" s="14">
        <f>IF(OR(ISERROR(FIND(DBCS(検索!C$5),DBCS(B845))),検索!C$5=""),0,1)</f>
        <v>0</v>
      </c>
      <c r="U845" s="15">
        <f>IF(OR(ISERROR(FIND(DBCS(検索!D$5),DBCS(C845))),検索!D$5=""),0,1)</f>
        <v>0</v>
      </c>
      <c r="V845" s="15">
        <f>IF(OR(ISERROR(FIND(検索!E$5,D845)),検索!E$5=""),0,1)</f>
        <v>0</v>
      </c>
      <c r="W845" s="15">
        <f>IF(OR(ISERROR(FIND(検索!F$5,E845)),検索!F$5=""),0,1)</f>
        <v>0</v>
      </c>
      <c r="X845" s="15">
        <f>IF(OR(ISERROR(FIND(検索!G$5,F845)),検索!G$5=""),0,1)</f>
        <v>0</v>
      </c>
      <c r="Y845" s="13">
        <f>IF(OR(検索!J$5="00000",T845&amp;U845&amp;V845&amp;W845&amp;X845&lt;&gt;検索!J$5),0,1)</f>
        <v>0</v>
      </c>
      <c r="Z845" s="16">
        <f t="shared" si="69"/>
        <v>0</v>
      </c>
      <c r="AA845" s="13">
        <f>IF(OR(ISERROR(FIND(DBCS(検索!C$7),DBCS(B845))),検索!C$7=""),0,1)</f>
        <v>0</v>
      </c>
      <c r="AB845" s="13">
        <f>IF(OR(ISERROR(FIND(DBCS(検索!D$7),DBCS(C845))),検索!D$7=""),0,1)</f>
        <v>0</v>
      </c>
      <c r="AC845" s="13">
        <f>IF(OR(ISERROR(FIND(検索!E$7,D845)),検索!E$7=""),0,1)</f>
        <v>0</v>
      </c>
      <c r="AD845" s="13">
        <f>IF(OR(ISERROR(FIND(検索!F$7,E845)),検索!F$7=""),0,1)</f>
        <v>0</v>
      </c>
      <c r="AE845" s="13">
        <f>IF(OR(ISERROR(FIND(検索!G$7,F845)),検索!G$7=""),0,1)</f>
        <v>0</v>
      </c>
      <c r="AF845" s="15">
        <f>IF(OR(検索!J$7="00000",AA845&amp;AB845&amp;AC845&amp;AD845&amp;AE845&lt;&gt;検索!J$7),0,1)</f>
        <v>0</v>
      </c>
      <c r="AG845" s="16">
        <f t="shared" si="70"/>
        <v>0</v>
      </c>
      <c r="AH845" s="13">
        <f>IF(検索!K$3=0,R845,S845)</f>
        <v>0</v>
      </c>
      <c r="AI845" s="13">
        <f>IF(検索!K$5=0,Y845,Z845)</f>
        <v>0</v>
      </c>
      <c r="AJ845" s="13">
        <f>IF(検索!K$7=0,AF845,AG845)</f>
        <v>0</v>
      </c>
      <c r="AK845" s="20">
        <f>IF(IF(検索!J$5="00000",AH845,IF(検索!K$4=0,AH845+AI845,AH845*AI845)*IF(AND(検索!K$6=1,検索!J$7&lt;&gt;"00000"),AJ845,1)+IF(AND(検索!K$6=0,検索!J$7&lt;&gt;"00000"),AJ845,0))&gt;0,MAX($AK$2:AK844)+1,0)</f>
        <v>0</v>
      </c>
    </row>
    <row r="846" spans="1:37" ht="12.6" customHeight="1" x14ac:dyDescent="0.15">
      <c r="A846" s="9">
        <v>8657</v>
      </c>
      <c r="B846" s="2" t="s">
        <v>960</v>
      </c>
      <c r="C846" s="2" t="s">
        <v>2178</v>
      </c>
      <c r="D846" s="2" t="s">
        <v>2155</v>
      </c>
      <c r="E846" s="10" t="s">
        <v>154</v>
      </c>
      <c r="F846" s="11" t="s">
        <v>961</v>
      </c>
      <c r="G846" s="2">
        <v>845</v>
      </c>
      <c r="H846" s="153">
        <f t="shared" si="71"/>
        <v>150000</v>
      </c>
      <c r="J846" s="158">
        <f>IFERROR(INDEX(単価!D$3:G$16,MATCH(D846,単価!B$3:B$16,0),1+((I846&gt;29)+(I846&gt;59)+(I846&gt;89))*INDEX(単価!A:A,MATCH(D846,単価!B:B,0))),0)</f>
        <v>50000</v>
      </c>
      <c r="K846" s="153" t="str">
        <f>IFERROR(INDEX(単価!C:C,MATCH(D846,単価!B:B,0))&amp;IF(INDEX(単価!A:A,MATCH(D846,単価!B:B,0))=1,"（"&amp;INDEX(単価!D$2:G$2,1,1+(I846&gt;29)+(I846&gt;59)+(I846&gt;89))&amp;"）",""),D846)</f>
        <v>短期入所</v>
      </c>
      <c r="L846" s="2">
        <f t="shared" ca="1" si="72"/>
        <v>8554</v>
      </c>
      <c r="M846" s="14">
        <f>IF(OR(ISERROR(FIND(DBCS(検索!C$3),DBCS(B846))),検索!C$3=""),0,1)</f>
        <v>0</v>
      </c>
      <c r="N846" s="15">
        <f>IF(OR(ISERROR(FIND(DBCS(検索!D$3),DBCS(C846))),検索!D$3=""),0,1)</f>
        <v>0</v>
      </c>
      <c r="O846" s="15">
        <f>IF(OR(ISERROR(FIND(検索!E$3,D846)),検索!E$3=""),0,1)</f>
        <v>0</v>
      </c>
      <c r="P846" s="13">
        <f>IF(OR(ISERROR(FIND(検索!F$3,E846)),検索!F$3=""),0,1)</f>
        <v>0</v>
      </c>
      <c r="Q846" s="13">
        <f>IF(OR(ISERROR(FIND(検索!G$3,F846)),検索!G$3=""),0,1)</f>
        <v>0</v>
      </c>
      <c r="R846" s="13">
        <f>IF(OR(検索!J$3="00000",M846&amp;N846&amp;O846&amp;P846&amp;Q846&lt;&gt;検索!J$3),0,1)</f>
        <v>0</v>
      </c>
      <c r="S846" s="13">
        <f t="shared" si="68"/>
        <v>0</v>
      </c>
      <c r="T846" s="14">
        <f>IF(OR(ISERROR(FIND(DBCS(検索!C$5),DBCS(B846))),検索!C$5=""),0,1)</f>
        <v>0</v>
      </c>
      <c r="U846" s="15">
        <f>IF(OR(ISERROR(FIND(DBCS(検索!D$5),DBCS(C846))),検索!D$5=""),0,1)</f>
        <v>0</v>
      </c>
      <c r="V846" s="15">
        <f>IF(OR(ISERROR(FIND(検索!E$5,D846)),検索!E$5=""),0,1)</f>
        <v>0</v>
      </c>
      <c r="W846" s="15">
        <f>IF(OR(ISERROR(FIND(検索!F$5,E846)),検索!F$5=""),0,1)</f>
        <v>0</v>
      </c>
      <c r="X846" s="15">
        <f>IF(OR(ISERROR(FIND(検索!G$5,F846)),検索!G$5=""),0,1)</f>
        <v>0</v>
      </c>
      <c r="Y846" s="13">
        <f>IF(OR(検索!J$5="00000",T846&amp;U846&amp;V846&amp;W846&amp;X846&lt;&gt;検索!J$5),0,1)</f>
        <v>0</v>
      </c>
      <c r="Z846" s="16">
        <f t="shared" si="69"/>
        <v>0</v>
      </c>
      <c r="AA846" s="13">
        <f>IF(OR(ISERROR(FIND(DBCS(検索!C$7),DBCS(B846))),検索!C$7=""),0,1)</f>
        <v>0</v>
      </c>
      <c r="AB846" s="13">
        <f>IF(OR(ISERROR(FIND(DBCS(検索!D$7),DBCS(C846))),検索!D$7=""),0,1)</f>
        <v>0</v>
      </c>
      <c r="AC846" s="13">
        <f>IF(OR(ISERROR(FIND(検索!E$7,D846)),検索!E$7=""),0,1)</f>
        <v>0</v>
      </c>
      <c r="AD846" s="13">
        <f>IF(OR(ISERROR(FIND(検索!F$7,E846)),検索!F$7=""),0,1)</f>
        <v>0</v>
      </c>
      <c r="AE846" s="13">
        <f>IF(OR(ISERROR(FIND(検索!G$7,F846)),検索!G$7=""),0,1)</f>
        <v>0</v>
      </c>
      <c r="AF846" s="15">
        <f>IF(OR(検索!J$7="00000",AA846&amp;AB846&amp;AC846&amp;AD846&amp;AE846&lt;&gt;検索!J$7),0,1)</f>
        <v>0</v>
      </c>
      <c r="AG846" s="16">
        <f t="shared" si="70"/>
        <v>0</v>
      </c>
      <c r="AH846" s="13">
        <f>IF(検索!K$3=0,R846,S846)</f>
        <v>0</v>
      </c>
      <c r="AI846" s="13">
        <f>IF(検索!K$5=0,Y846,Z846)</f>
        <v>0</v>
      </c>
      <c r="AJ846" s="13">
        <f>IF(検索!K$7=0,AF846,AG846)</f>
        <v>0</v>
      </c>
      <c r="AK846" s="20">
        <f>IF(IF(検索!J$5="00000",AH846,IF(検索!K$4=0,AH846+AI846,AH846*AI846)*IF(AND(検索!K$6=1,検索!J$7&lt;&gt;"00000"),AJ846,1)+IF(AND(検索!K$6=0,検索!J$7&lt;&gt;"00000"),AJ846,0))&gt;0,MAX($AK$2:AK845)+1,0)</f>
        <v>0</v>
      </c>
    </row>
    <row r="847" spans="1:37" ht="12.6" customHeight="1" x14ac:dyDescent="0.15">
      <c r="A847" s="9">
        <v>8668</v>
      </c>
      <c r="B847" s="2" t="s">
        <v>2179</v>
      </c>
      <c r="C847" s="2" t="s">
        <v>2180</v>
      </c>
      <c r="D847" s="2" t="s">
        <v>2155</v>
      </c>
      <c r="E847" s="10" t="s">
        <v>52</v>
      </c>
      <c r="F847" s="11" t="s">
        <v>2181</v>
      </c>
      <c r="G847" s="2">
        <v>846</v>
      </c>
      <c r="H847" s="153">
        <f t="shared" si="71"/>
        <v>50000</v>
      </c>
      <c r="J847" s="158">
        <f>IFERROR(INDEX(単価!D$3:G$16,MATCH(D847,単価!B$3:B$16,0),1+((I847&gt;29)+(I847&gt;59)+(I847&gt;89))*INDEX(単価!A:A,MATCH(D847,単価!B:B,0))),0)</f>
        <v>50000</v>
      </c>
      <c r="K847" s="153" t="str">
        <f>IFERROR(INDEX(単価!C:C,MATCH(D847,単価!B:B,0))&amp;IF(INDEX(単価!A:A,MATCH(D847,単価!B:B,0))=1,"（"&amp;INDEX(単価!D$2:G$2,1,1+(I847&gt;29)+(I847&gt;59)+(I847&gt;89))&amp;"）",""),D847)</f>
        <v>短期入所</v>
      </c>
      <c r="L847" s="2">
        <f t="shared" ca="1" si="72"/>
        <v>8569</v>
      </c>
      <c r="M847" s="14">
        <f>IF(OR(ISERROR(FIND(DBCS(検索!C$3),DBCS(B847))),検索!C$3=""),0,1)</f>
        <v>0</v>
      </c>
      <c r="N847" s="15">
        <f>IF(OR(ISERROR(FIND(DBCS(検索!D$3),DBCS(C847))),検索!D$3=""),0,1)</f>
        <v>0</v>
      </c>
      <c r="O847" s="15">
        <f>IF(OR(ISERROR(FIND(検索!E$3,D847)),検索!E$3=""),0,1)</f>
        <v>0</v>
      </c>
      <c r="P847" s="13">
        <f>IF(OR(ISERROR(FIND(検索!F$3,E847)),検索!F$3=""),0,1)</f>
        <v>0</v>
      </c>
      <c r="Q847" s="13">
        <f>IF(OR(ISERROR(FIND(検索!G$3,F847)),検索!G$3=""),0,1)</f>
        <v>0</v>
      </c>
      <c r="R847" s="13">
        <f>IF(OR(検索!J$3="00000",M847&amp;N847&amp;O847&amp;P847&amp;Q847&lt;&gt;検索!J$3),0,1)</f>
        <v>0</v>
      </c>
      <c r="S847" s="13">
        <f t="shared" si="68"/>
        <v>0</v>
      </c>
      <c r="T847" s="14">
        <f>IF(OR(ISERROR(FIND(DBCS(検索!C$5),DBCS(B847))),検索!C$5=""),0,1)</f>
        <v>0</v>
      </c>
      <c r="U847" s="15">
        <f>IF(OR(ISERROR(FIND(DBCS(検索!D$5),DBCS(C847))),検索!D$5=""),0,1)</f>
        <v>0</v>
      </c>
      <c r="V847" s="15">
        <f>IF(OR(ISERROR(FIND(検索!E$5,D847)),検索!E$5=""),0,1)</f>
        <v>0</v>
      </c>
      <c r="W847" s="15">
        <f>IF(OR(ISERROR(FIND(検索!F$5,E847)),検索!F$5=""),0,1)</f>
        <v>0</v>
      </c>
      <c r="X847" s="15">
        <f>IF(OR(ISERROR(FIND(検索!G$5,F847)),検索!G$5=""),0,1)</f>
        <v>0</v>
      </c>
      <c r="Y847" s="13">
        <f>IF(OR(検索!J$5="00000",T847&amp;U847&amp;V847&amp;W847&amp;X847&lt;&gt;検索!J$5),0,1)</f>
        <v>0</v>
      </c>
      <c r="Z847" s="16">
        <f t="shared" si="69"/>
        <v>0</v>
      </c>
      <c r="AA847" s="13">
        <f>IF(OR(ISERROR(FIND(DBCS(検索!C$7),DBCS(B847))),検索!C$7=""),0,1)</f>
        <v>0</v>
      </c>
      <c r="AB847" s="13">
        <f>IF(OR(ISERROR(FIND(DBCS(検索!D$7),DBCS(C847))),検索!D$7=""),0,1)</f>
        <v>0</v>
      </c>
      <c r="AC847" s="13">
        <f>IF(OR(ISERROR(FIND(検索!E$7,D847)),検索!E$7=""),0,1)</f>
        <v>0</v>
      </c>
      <c r="AD847" s="13">
        <f>IF(OR(ISERROR(FIND(検索!F$7,E847)),検索!F$7=""),0,1)</f>
        <v>0</v>
      </c>
      <c r="AE847" s="13">
        <f>IF(OR(ISERROR(FIND(検索!G$7,F847)),検索!G$7=""),0,1)</f>
        <v>0</v>
      </c>
      <c r="AF847" s="15">
        <f>IF(OR(検索!J$7="00000",AA847&amp;AB847&amp;AC847&amp;AD847&amp;AE847&lt;&gt;検索!J$7),0,1)</f>
        <v>0</v>
      </c>
      <c r="AG847" s="16">
        <f t="shared" si="70"/>
        <v>0</v>
      </c>
      <c r="AH847" s="13">
        <f>IF(検索!K$3=0,R847,S847)</f>
        <v>0</v>
      </c>
      <c r="AI847" s="13">
        <f>IF(検索!K$5=0,Y847,Z847)</f>
        <v>0</v>
      </c>
      <c r="AJ847" s="13">
        <f>IF(検索!K$7=0,AF847,AG847)</f>
        <v>0</v>
      </c>
      <c r="AK847" s="20">
        <f>IF(IF(検索!J$5="00000",AH847,IF(検索!K$4=0,AH847+AI847,AH847*AI847)*IF(AND(検索!K$6=1,検索!J$7&lt;&gt;"00000"),AJ847,1)+IF(AND(検索!K$6=0,検索!J$7&lt;&gt;"00000"),AJ847,0))&gt;0,MAX($AK$2:AK846)+1,0)</f>
        <v>0</v>
      </c>
    </row>
    <row r="848" spans="1:37" ht="12.6" customHeight="1" x14ac:dyDescent="0.15">
      <c r="A848" s="9">
        <v>8679</v>
      </c>
      <c r="B848" s="2" t="s">
        <v>726</v>
      </c>
      <c r="C848" s="2" t="s">
        <v>2182</v>
      </c>
      <c r="D848" s="2" t="s">
        <v>2155</v>
      </c>
      <c r="E848" s="10" t="s">
        <v>59</v>
      </c>
      <c r="F848" s="11" t="s">
        <v>2183</v>
      </c>
      <c r="G848" s="2">
        <v>847</v>
      </c>
      <c r="H848" s="153">
        <f t="shared" si="71"/>
        <v>1000000</v>
      </c>
      <c r="J848" s="158">
        <f>IFERROR(INDEX(単価!D$3:G$16,MATCH(D848,単価!B$3:B$16,0),1+((I848&gt;29)+(I848&gt;59)+(I848&gt;89))*INDEX(単価!A:A,MATCH(D848,単価!B:B,0))),0)</f>
        <v>50000</v>
      </c>
      <c r="K848" s="153" t="str">
        <f>IFERROR(INDEX(単価!C:C,MATCH(D848,単価!B:B,0))&amp;IF(INDEX(単価!A:A,MATCH(D848,単価!B:B,0))=1,"（"&amp;INDEX(単価!D$2:G$2,1,1+(I848&gt;29)+(I848&gt;59)+(I848&gt;89))&amp;"）",""),D848)</f>
        <v>短期入所</v>
      </c>
      <c r="L848" s="2">
        <f t="shared" ca="1" si="72"/>
        <v>8570</v>
      </c>
      <c r="M848" s="14">
        <f>IF(OR(ISERROR(FIND(DBCS(検索!C$3),DBCS(B848))),検索!C$3=""),0,1)</f>
        <v>0</v>
      </c>
      <c r="N848" s="15">
        <f>IF(OR(ISERROR(FIND(DBCS(検索!D$3),DBCS(C848))),検索!D$3=""),0,1)</f>
        <v>0</v>
      </c>
      <c r="O848" s="15">
        <f>IF(OR(ISERROR(FIND(検索!E$3,D848)),検索!E$3=""),0,1)</f>
        <v>0</v>
      </c>
      <c r="P848" s="13">
        <f>IF(OR(ISERROR(FIND(検索!F$3,E848)),検索!F$3=""),0,1)</f>
        <v>0</v>
      </c>
      <c r="Q848" s="13">
        <f>IF(OR(ISERROR(FIND(検索!G$3,F848)),検索!G$3=""),0,1)</f>
        <v>0</v>
      </c>
      <c r="R848" s="13">
        <f>IF(OR(検索!J$3="00000",M848&amp;N848&amp;O848&amp;P848&amp;Q848&lt;&gt;検索!J$3),0,1)</f>
        <v>0</v>
      </c>
      <c r="S848" s="13">
        <f t="shared" si="68"/>
        <v>0</v>
      </c>
      <c r="T848" s="14">
        <f>IF(OR(ISERROR(FIND(DBCS(検索!C$5),DBCS(B848))),検索!C$5=""),0,1)</f>
        <v>0</v>
      </c>
      <c r="U848" s="15">
        <f>IF(OR(ISERROR(FIND(DBCS(検索!D$5),DBCS(C848))),検索!D$5=""),0,1)</f>
        <v>0</v>
      </c>
      <c r="V848" s="15">
        <f>IF(OR(ISERROR(FIND(検索!E$5,D848)),検索!E$5=""),0,1)</f>
        <v>0</v>
      </c>
      <c r="W848" s="15">
        <f>IF(OR(ISERROR(FIND(検索!F$5,E848)),検索!F$5=""),0,1)</f>
        <v>0</v>
      </c>
      <c r="X848" s="15">
        <f>IF(OR(ISERROR(FIND(検索!G$5,F848)),検索!G$5=""),0,1)</f>
        <v>0</v>
      </c>
      <c r="Y848" s="13">
        <f>IF(OR(検索!J$5="00000",T848&amp;U848&amp;V848&amp;W848&amp;X848&lt;&gt;検索!J$5),0,1)</f>
        <v>0</v>
      </c>
      <c r="Z848" s="16">
        <f t="shared" si="69"/>
        <v>0</v>
      </c>
      <c r="AA848" s="13">
        <f>IF(OR(ISERROR(FIND(DBCS(検索!C$7),DBCS(B848))),検索!C$7=""),0,1)</f>
        <v>0</v>
      </c>
      <c r="AB848" s="13">
        <f>IF(OR(ISERROR(FIND(DBCS(検索!D$7),DBCS(C848))),検索!D$7=""),0,1)</f>
        <v>0</v>
      </c>
      <c r="AC848" s="13">
        <f>IF(OR(ISERROR(FIND(検索!E$7,D848)),検索!E$7=""),0,1)</f>
        <v>0</v>
      </c>
      <c r="AD848" s="13">
        <f>IF(OR(ISERROR(FIND(検索!F$7,E848)),検索!F$7=""),0,1)</f>
        <v>0</v>
      </c>
      <c r="AE848" s="13">
        <f>IF(OR(ISERROR(FIND(検索!G$7,F848)),検索!G$7=""),0,1)</f>
        <v>0</v>
      </c>
      <c r="AF848" s="15">
        <f>IF(OR(検索!J$7="00000",AA848&amp;AB848&amp;AC848&amp;AD848&amp;AE848&lt;&gt;検索!J$7),0,1)</f>
        <v>0</v>
      </c>
      <c r="AG848" s="16">
        <f t="shared" si="70"/>
        <v>0</v>
      </c>
      <c r="AH848" s="13">
        <f>IF(検索!K$3=0,R848,S848)</f>
        <v>0</v>
      </c>
      <c r="AI848" s="13">
        <f>IF(検索!K$5=0,Y848,Z848)</f>
        <v>0</v>
      </c>
      <c r="AJ848" s="13">
        <f>IF(検索!K$7=0,AF848,AG848)</f>
        <v>0</v>
      </c>
      <c r="AK848" s="20">
        <f>IF(IF(検索!J$5="00000",AH848,IF(検索!K$4=0,AH848+AI848,AH848*AI848)*IF(AND(検索!K$6=1,検索!J$7&lt;&gt;"00000"),AJ848,1)+IF(AND(検索!K$6=0,検索!J$7&lt;&gt;"00000"),AJ848,0))&gt;0,MAX($AK$2:AK847)+1,0)</f>
        <v>0</v>
      </c>
    </row>
    <row r="849" spans="1:37" ht="12.6" customHeight="1" x14ac:dyDescent="0.15">
      <c r="A849" s="9">
        <v>8684</v>
      </c>
      <c r="B849" s="2" t="s">
        <v>1589</v>
      </c>
      <c r="C849" s="2" t="s">
        <v>2184</v>
      </c>
      <c r="D849" s="2" t="s">
        <v>2155</v>
      </c>
      <c r="E849" s="10" t="s">
        <v>45</v>
      </c>
      <c r="F849" s="11" t="s">
        <v>1591</v>
      </c>
      <c r="G849" s="2">
        <v>848</v>
      </c>
      <c r="H849" s="153">
        <f t="shared" si="71"/>
        <v>300000</v>
      </c>
      <c r="J849" s="158">
        <f>IFERROR(INDEX(単価!D$3:G$16,MATCH(D849,単価!B$3:B$16,0),1+((I849&gt;29)+(I849&gt;59)+(I849&gt;89))*INDEX(単価!A:A,MATCH(D849,単価!B:B,0))),0)</f>
        <v>50000</v>
      </c>
      <c r="K849" s="153" t="str">
        <f>IFERROR(INDEX(単価!C:C,MATCH(D849,単価!B:B,0))&amp;IF(INDEX(単価!A:A,MATCH(D849,単価!B:B,0))=1,"（"&amp;INDEX(単価!D$2:G$2,1,1+(I849&gt;29)+(I849&gt;59)+(I849&gt;89))&amp;"）",""),D849)</f>
        <v>短期入所</v>
      </c>
      <c r="L849" s="2">
        <f t="shared" ca="1" si="72"/>
        <v>8582</v>
      </c>
      <c r="M849" s="14">
        <f>IF(OR(ISERROR(FIND(DBCS(検索!C$3),DBCS(B849))),検索!C$3=""),0,1)</f>
        <v>0</v>
      </c>
      <c r="N849" s="15">
        <f>IF(OR(ISERROR(FIND(DBCS(検索!D$3),DBCS(C849))),検索!D$3=""),0,1)</f>
        <v>0</v>
      </c>
      <c r="O849" s="15">
        <f>IF(OR(ISERROR(FIND(検索!E$3,D849)),検索!E$3=""),0,1)</f>
        <v>0</v>
      </c>
      <c r="P849" s="13">
        <f>IF(OR(ISERROR(FIND(検索!F$3,E849)),検索!F$3=""),0,1)</f>
        <v>0</v>
      </c>
      <c r="Q849" s="13">
        <f>IF(OR(ISERROR(FIND(検索!G$3,F849)),検索!G$3=""),0,1)</f>
        <v>0</v>
      </c>
      <c r="R849" s="13">
        <f>IF(OR(検索!J$3="00000",M849&amp;N849&amp;O849&amp;P849&amp;Q849&lt;&gt;検索!J$3),0,1)</f>
        <v>0</v>
      </c>
      <c r="S849" s="13">
        <f t="shared" si="68"/>
        <v>0</v>
      </c>
      <c r="T849" s="14">
        <f>IF(OR(ISERROR(FIND(DBCS(検索!C$5),DBCS(B849))),検索!C$5=""),0,1)</f>
        <v>0</v>
      </c>
      <c r="U849" s="15">
        <f>IF(OR(ISERROR(FIND(DBCS(検索!D$5),DBCS(C849))),検索!D$5=""),0,1)</f>
        <v>0</v>
      </c>
      <c r="V849" s="15">
        <f>IF(OR(ISERROR(FIND(検索!E$5,D849)),検索!E$5=""),0,1)</f>
        <v>0</v>
      </c>
      <c r="W849" s="15">
        <f>IF(OR(ISERROR(FIND(検索!F$5,E849)),検索!F$5=""),0,1)</f>
        <v>0</v>
      </c>
      <c r="X849" s="15">
        <f>IF(OR(ISERROR(FIND(検索!G$5,F849)),検索!G$5=""),0,1)</f>
        <v>0</v>
      </c>
      <c r="Y849" s="13">
        <f>IF(OR(検索!J$5="00000",T849&amp;U849&amp;V849&amp;W849&amp;X849&lt;&gt;検索!J$5),0,1)</f>
        <v>0</v>
      </c>
      <c r="Z849" s="16">
        <f t="shared" si="69"/>
        <v>0</v>
      </c>
      <c r="AA849" s="13">
        <f>IF(OR(ISERROR(FIND(DBCS(検索!C$7),DBCS(B849))),検索!C$7=""),0,1)</f>
        <v>0</v>
      </c>
      <c r="AB849" s="13">
        <f>IF(OR(ISERROR(FIND(DBCS(検索!D$7),DBCS(C849))),検索!D$7=""),0,1)</f>
        <v>0</v>
      </c>
      <c r="AC849" s="13">
        <f>IF(OR(ISERROR(FIND(検索!E$7,D849)),検索!E$7=""),0,1)</f>
        <v>0</v>
      </c>
      <c r="AD849" s="13">
        <f>IF(OR(ISERROR(FIND(検索!F$7,E849)),検索!F$7=""),0,1)</f>
        <v>0</v>
      </c>
      <c r="AE849" s="13">
        <f>IF(OR(ISERROR(FIND(検索!G$7,F849)),検索!G$7=""),0,1)</f>
        <v>0</v>
      </c>
      <c r="AF849" s="15">
        <f>IF(OR(検索!J$7="00000",AA849&amp;AB849&amp;AC849&amp;AD849&amp;AE849&lt;&gt;検索!J$7),0,1)</f>
        <v>0</v>
      </c>
      <c r="AG849" s="16">
        <f t="shared" si="70"/>
        <v>0</v>
      </c>
      <c r="AH849" s="13">
        <f>IF(検索!K$3=0,R849,S849)</f>
        <v>0</v>
      </c>
      <c r="AI849" s="13">
        <f>IF(検索!K$5=0,Y849,Z849)</f>
        <v>0</v>
      </c>
      <c r="AJ849" s="13">
        <f>IF(検索!K$7=0,AF849,AG849)</f>
        <v>0</v>
      </c>
      <c r="AK849" s="20">
        <f>IF(IF(検索!J$5="00000",AH849,IF(検索!K$4=0,AH849+AI849,AH849*AI849)*IF(AND(検索!K$6=1,検索!J$7&lt;&gt;"00000"),AJ849,1)+IF(AND(検索!K$6=0,検索!J$7&lt;&gt;"00000"),AJ849,0))&gt;0,MAX($AK$2:AK848)+1,0)</f>
        <v>0</v>
      </c>
    </row>
    <row r="850" spans="1:37" ht="12.6" customHeight="1" x14ac:dyDescent="0.15">
      <c r="A850" s="9">
        <v>8693</v>
      </c>
      <c r="B850" s="2" t="s">
        <v>1907</v>
      </c>
      <c r="C850" s="2" t="s">
        <v>2185</v>
      </c>
      <c r="D850" s="2" t="s">
        <v>2155</v>
      </c>
      <c r="E850" s="10" t="s">
        <v>64</v>
      </c>
      <c r="F850" s="11" t="s">
        <v>2186</v>
      </c>
      <c r="G850" s="2">
        <v>849</v>
      </c>
      <c r="H850" s="153">
        <f t="shared" si="71"/>
        <v>250000</v>
      </c>
      <c r="J850" s="158">
        <f>IFERROR(INDEX(単価!D$3:G$16,MATCH(D850,単価!B$3:B$16,0),1+((I850&gt;29)+(I850&gt;59)+(I850&gt;89))*INDEX(単価!A:A,MATCH(D850,単価!B:B,0))),0)</f>
        <v>50000</v>
      </c>
      <c r="K850" s="153" t="str">
        <f>IFERROR(INDEX(単価!C:C,MATCH(D850,単価!B:B,0))&amp;IF(INDEX(単価!A:A,MATCH(D850,単価!B:B,0))=1,"（"&amp;INDEX(単価!D$2:G$2,1,1+(I850&gt;29)+(I850&gt;59)+(I850&gt;89))&amp;"）",""),D850)</f>
        <v>短期入所</v>
      </c>
      <c r="L850" s="2">
        <f t="shared" ca="1" si="72"/>
        <v>8599</v>
      </c>
      <c r="M850" s="14">
        <f>IF(OR(ISERROR(FIND(DBCS(検索!C$3),DBCS(B850))),検索!C$3=""),0,1)</f>
        <v>0</v>
      </c>
      <c r="N850" s="15">
        <f>IF(OR(ISERROR(FIND(DBCS(検索!D$3),DBCS(C850))),検索!D$3=""),0,1)</f>
        <v>0</v>
      </c>
      <c r="O850" s="15">
        <f>IF(OR(ISERROR(FIND(検索!E$3,D850)),検索!E$3=""),0,1)</f>
        <v>0</v>
      </c>
      <c r="P850" s="13">
        <f>IF(OR(ISERROR(FIND(検索!F$3,E850)),検索!F$3=""),0,1)</f>
        <v>0</v>
      </c>
      <c r="Q850" s="13">
        <f>IF(OR(ISERROR(FIND(検索!G$3,F850)),検索!G$3=""),0,1)</f>
        <v>0</v>
      </c>
      <c r="R850" s="13">
        <f>IF(OR(検索!J$3="00000",M850&amp;N850&amp;O850&amp;P850&amp;Q850&lt;&gt;検索!J$3),0,1)</f>
        <v>0</v>
      </c>
      <c r="S850" s="13">
        <f t="shared" si="68"/>
        <v>0</v>
      </c>
      <c r="T850" s="14">
        <f>IF(OR(ISERROR(FIND(DBCS(検索!C$5),DBCS(B850))),検索!C$5=""),0,1)</f>
        <v>0</v>
      </c>
      <c r="U850" s="15">
        <f>IF(OR(ISERROR(FIND(DBCS(検索!D$5),DBCS(C850))),検索!D$5=""),0,1)</f>
        <v>0</v>
      </c>
      <c r="V850" s="15">
        <f>IF(OR(ISERROR(FIND(検索!E$5,D850)),検索!E$5=""),0,1)</f>
        <v>0</v>
      </c>
      <c r="W850" s="15">
        <f>IF(OR(ISERROR(FIND(検索!F$5,E850)),検索!F$5=""),0,1)</f>
        <v>0</v>
      </c>
      <c r="X850" s="15">
        <f>IF(OR(ISERROR(FIND(検索!G$5,F850)),検索!G$5=""),0,1)</f>
        <v>0</v>
      </c>
      <c r="Y850" s="13">
        <f>IF(OR(検索!J$5="00000",T850&amp;U850&amp;V850&amp;W850&amp;X850&lt;&gt;検索!J$5),0,1)</f>
        <v>0</v>
      </c>
      <c r="Z850" s="16">
        <f t="shared" si="69"/>
        <v>0</v>
      </c>
      <c r="AA850" s="13">
        <f>IF(OR(ISERROR(FIND(DBCS(検索!C$7),DBCS(B850))),検索!C$7=""),0,1)</f>
        <v>0</v>
      </c>
      <c r="AB850" s="13">
        <f>IF(OR(ISERROR(FIND(DBCS(検索!D$7),DBCS(C850))),検索!D$7=""),0,1)</f>
        <v>0</v>
      </c>
      <c r="AC850" s="13">
        <f>IF(OR(ISERROR(FIND(検索!E$7,D850)),検索!E$7=""),0,1)</f>
        <v>0</v>
      </c>
      <c r="AD850" s="13">
        <f>IF(OR(ISERROR(FIND(検索!F$7,E850)),検索!F$7=""),0,1)</f>
        <v>0</v>
      </c>
      <c r="AE850" s="13">
        <f>IF(OR(ISERROR(FIND(検索!G$7,F850)),検索!G$7=""),0,1)</f>
        <v>0</v>
      </c>
      <c r="AF850" s="15">
        <f>IF(OR(検索!J$7="00000",AA850&amp;AB850&amp;AC850&amp;AD850&amp;AE850&lt;&gt;検索!J$7),0,1)</f>
        <v>0</v>
      </c>
      <c r="AG850" s="16">
        <f t="shared" si="70"/>
        <v>0</v>
      </c>
      <c r="AH850" s="13">
        <f>IF(検索!K$3=0,R850,S850)</f>
        <v>0</v>
      </c>
      <c r="AI850" s="13">
        <f>IF(検索!K$5=0,Y850,Z850)</f>
        <v>0</v>
      </c>
      <c r="AJ850" s="13">
        <f>IF(検索!K$7=0,AF850,AG850)</f>
        <v>0</v>
      </c>
      <c r="AK850" s="20">
        <f>IF(IF(検索!J$5="00000",AH850,IF(検索!K$4=0,AH850+AI850,AH850*AI850)*IF(AND(検索!K$6=1,検索!J$7&lt;&gt;"00000"),AJ850,1)+IF(AND(検索!K$6=0,検索!J$7&lt;&gt;"00000"),AJ850,0))&gt;0,MAX($AK$2:AK849)+1,0)</f>
        <v>0</v>
      </c>
    </row>
    <row r="851" spans="1:37" ht="12.6" customHeight="1" x14ac:dyDescent="0.15">
      <c r="A851" s="9">
        <v>8707</v>
      </c>
      <c r="B851" s="2" t="s">
        <v>1420</v>
      </c>
      <c r="C851" s="2" t="s">
        <v>1421</v>
      </c>
      <c r="D851" s="2" t="s">
        <v>2155</v>
      </c>
      <c r="E851" s="10" t="s">
        <v>85</v>
      </c>
      <c r="F851" s="11" t="s">
        <v>1422</v>
      </c>
      <c r="G851" s="2">
        <v>850</v>
      </c>
      <c r="H851" s="153">
        <f t="shared" si="71"/>
        <v>100000</v>
      </c>
      <c r="J851" s="158">
        <f>IFERROR(INDEX(単価!D$3:G$16,MATCH(D851,単価!B$3:B$16,0),1+((I851&gt;29)+(I851&gt;59)+(I851&gt;89))*INDEX(単価!A:A,MATCH(D851,単価!B:B,0))),0)</f>
        <v>50000</v>
      </c>
      <c r="K851" s="153" t="str">
        <f>IFERROR(INDEX(単価!C:C,MATCH(D851,単価!B:B,0))&amp;IF(INDEX(単価!A:A,MATCH(D851,単価!B:B,0))=1,"（"&amp;INDEX(単価!D$2:G$2,1,1+(I851&gt;29)+(I851&gt;59)+(I851&gt;89))&amp;"）",""),D851)</f>
        <v>短期入所</v>
      </c>
      <c r="L851" s="2">
        <f t="shared" ca="1" si="72"/>
        <v>8608</v>
      </c>
      <c r="M851" s="14">
        <f>IF(OR(ISERROR(FIND(DBCS(検索!C$3),DBCS(B851))),検索!C$3=""),0,1)</f>
        <v>0</v>
      </c>
      <c r="N851" s="15">
        <f>IF(OR(ISERROR(FIND(DBCS(検索!D$3),DBCS(C851))),検索!D$3=""),0,1)</f>
        <v>0</v>
      </c>
      <c r="O851" s="15">
        <f>IF(OR(ISERROR(FIND(検索!E$3,D851)),検索!E$3=""),0,1)</f>
        <v>0</v>
      </c>
      <c r="P851" s="13">
        <f>IF(OR(ISERROR(FIND(検索!F$3,E851)),検索!F$3=""),0,1)</f>
        <v>0</v>
      </c>
      <c r="Q851" s="13">
        <f>IF(OR(ISERROR(FIND(検索!G$3,F851)),検索!G$3=""),0,1)</f>
        <v>0</v>
      </c>
      <c r="R851" s="13">
        <f>IF(OR(検索!J$3="00000",M851&amp;N851&amp;O851&amp;P851&amp;Q851&lt;&gt;検索!J$3),0,1)</f>
        <v>0</v>
      </c>
      <c r="S851" s="13">
        <f t="shared" si="68"/>
        <v>0</v>
      </c>
      <c r="T851" s="14">
        <f>IF(OR(ISERROR(FIND(DBCS(検索!C$5),DBCS(B851))),検索!C$5=""),0,1)</f>
        <v>0</v>
      </c>
      <c r="U851" s="15">
        <f>IF(OR(ISERROR(FIND(DBCS(検索!D$5),DBCS(C851))),検索!D$5=""),0,1)</f>
        <v>0</v>
      </c>
      <c r="V851" s="15">
        <f>IF(OR(ISERROR(FIND(検索!E$5,D851)),検索!E$5=""),0,1)</f>
        <v>0</v>
      </c>
      <c r="W851" s="15">
        <f>IF(OR(ISERROR(FIND(検索!F$5,E851)),検索!F$5=""),0,1)</f>
        <v>0</v>
      </c>
      <c r="X851" s="15">
        <f>IF(OR(ISERROR(FIND(検索!G$5,F851)),検索!G$5=""),0,1)</f>
        <v>0</v>
      </c>
      <c r="Y851" s="13">
        <f>IF(OR(検索!J$5="00000",T851&amp;U851&amp;V851&amp;W851&amp;X851&lt;&gt;検索!J$5),0,1)</f>
        <v>0</v>
      </c>
      <c r="Z851" s="16">
        <f t="shared" si="69"/>
        <v>0</v>
      </c>
      <c r="AA851" s="13">
        <f>IF(OR(ISERROR(FIND(DBCS(検索!C$7),DBCS(B851))),検索!C$7=""),0,1)</f>
        <v>0</v>
      </c>
      <c r="AB851" s="13">
        <f>IF(OR(ISERROR(FIND(DBCS(検索!D$7),DBCS(C851))),検索!D$7=""),0,1)</f>
        <v>0</v>
      </c>
      <c r="AC851" s="13">
        <f>IF(OR(ISERROR(FIND(検索!E$7,D851)),検索!E$7=""),0,1)</f>
        <v>0</v>
      </c>
      <c r="AD851" s="13">
        <f>IF(OR(ISERROR(FIND(検索!F$7,E851)),検索!F$7=""),0,1)</f>
        <v>0</v>
      </c>
      <c r="AE851" s="13">
        <f>IF(OR(ISERROR(FIND(検索!G$7,F851)),検索!G$7=""),0,1)</f>
        <v>0</v>
      </c>
      <c r="AF851" s="15">
        <f>IF(OR(検索!J$7="00000",AA851&amp;AB851&amp;AC851&amp;AD851&amp;AE851&lt;&gt;検索!J$7),0,1)</f>
        <v>0</v>
      </c>
      <c r="AG851" s="16">
        <f t="shared" si="70"/>
        <v>0</v>
      </c>
      <c r="AH851" s="13">
        <f>IF(検索!K$3=0,R851,S851)</f>
        <v>0</v>
      </c>
      <c r="AI851" s="13">
        <f>IF(検索!K$5=0,Y851,Z851)</f>
        <v>0</v>
      </c>
      <c r="AJ851" s="13">
        <f>IF(検索!K$7=0,AF851,AG851)</f>
        <v>0</v>
      </c>
      <c r="AK851" s="20">
        <f>IF(IF(検索!J$5="00000",AH851,IF(検索!K$4=0,AH851+AI851,AH851*AI851)*IF(AND(検索!K$6=1,検索!J$7&lt;&gt;"00000"),AJ851,1)+IF(AND(検索!K$6=0,検索!J$7&lt;&gt;"00000"),AJ851,0))&gt;0,MAX($AK$2:AK850)+1,0)</f>
        <v>0</v>
      </c>
    </row>
    <row r="852" spans="1:37" ht="12.6" customHeight="1" x14ac:dyDescent="0.15">
      <c r="A852" s="9">
        <v>8710</v>
      </c>
      <c r="B852" s="2" t="s">
        <v>1995</v>
      </c>
      <c r="C852" s="2" t="s">
        <v>2187</v>
      </c>
      <c r="D852" s="2" t="s">
        <v>2155</v>
      </c>
      <c r="E852" s="10" t="s">
        <v>50</v>
      </c>
      <c r="F852" s="11" t="s">
        <v>2188</v>
      </c>
      <c r="G852" s="2">
        <v>851</v>
      </c>
      <c r="H852" s="153">
        <f t="shared" si="71"/>
        <v>150000</v>
      </c>
      <c r="J852" s="158">
        <f>IFERROR(INDEX(単価!D$3:G$16,MATCH(D852,単価!B$3:B$16,0),1+((I852&gt;29)+(I852&gt;59)+(I852&gt;89))*INDEX(単価!A:A,MATCH(D852,単価!B:B,0))),0)</f>
        <v>50000</v>
      </c>
      <c r="K852" s="153" t="str">
        <f>IFERROR(INDEX(単価!C:C,MATCH(D852,単価!B:B,0))&amp;IF(INDEX(単価!A:A,MATCH(D852,単価!B:B,0))=1,"（"&amp;INDEX(単価!D$2:G$2,1,1+(I852&gt;29)+(I852&gt;59)+(I852&gt;89))&amp;"）",""),D852)</f>
        <v>短期入所</v>
      </c>
      <c r="L852" s="2">
        <f t="shared" ca="1" si="72"/>
        <v>8618</v>
      </c>
      <c r="M852" s="14">
        <f>IF(OR(ISERROR(FIND(DBCS(検索!C$3),DBCS(B852))),検索!C$3=""),0,1)</f>
        <v>0</v>
      </c>
      <c r="N852" s="15">
        <f>IF(OR(ISERROR(FIND(DBCS(検索!D$3),DBCS(C852))),検索!D$3=""),0,1)</f>
        <v>0</v>
      </c>
      <c r="O852" s="15">
        <f>IF(OR(ISERROR(FIND(検索!E$3,D852)),検索!E$3=""),0,1)</f>
        <v>0</v>
      </c>
      <c r="P852" s="13">
        <f>IF(OR(ISERROR(FIND(検索!F$3,E852)),検索!F$3=""),0,1)</f>
        <v>0</v>
      </c>
      <c r="Q852" s="13">
        <f>IF(OR(ISERROR(FIND(検索!G$3,F852)),検索!G$3=""),0,1)</f>
        <v>0</v>
      </c>
      <c r="R852" s="13">
        <f>IF(OR(検索!J$3="00000",M852&amp;N852&amp;O852&amp;P852&amp;Q852&lt;&gt;検索!J$3),0,1)</f>
        <v>0</v>
      </c>
      <c r="S852" s="13">
        <f t="shared" si="68"/>
        <v>0</v>
      </c>
      <c r="T852" s="14">
        <f>IF(OR(ISERROR(FIND(DBCS(検索!C$5),DBCS(B852))),検索!C$5=""),0,1)</f>
        <v>0</v>
      </c>
      <c r="U852" s="15">
        <f>IF(OR(ISERROR(FIND(DBCS(検索!D$5),DBCS(C852))),検索!D$5=""),0,1)</f>
        <v>0</v>
      </c>
      <c r="V852" s="15">
        <f>IF(OR(ISERROR(FIND(検索!E$5,D852)),検索!E$5=""),0,1)</f>
        <v>0</v>
      </c>
      <c r="W852" s="15">
        <f>IF(OR(ISERROR(FIND(検索!F$5,E852)),検索!F$5=""),0,1)</f>
        <v>0</v>
      </c>
      <c r="X852" s="15">
        <f>IF(OR(ISERROR(FIND(検索!G$5,F852)),検索!G$5=""),0,1)</f>
        <v>0</v>
      </c>
      <c r="Y852" s="13">
        <f>IF(OR(検索!J$5="00000",T852&amp;U852&amp;V852&amp;W852&amp;X852&lt;&gt;検索!J$5),0,1)</f>
        <v>0</v>
      </c>
      <c r="Z852" s="16">
        <f t="shared" si="69"/>
        <v>0</v>
      </c>
      <c r="AA852" s="13">
        <f>IF(OR(ISERROR(FIND(DBCS(検索!C$7),DBCS(B852))),検索!C$7=""),0,1)</f>
        <v>0</v>
      </c>
      <c r="AB852" s="13">
        <f>IF(OR(ISERROR(FIND(DBCS(検索!D$7),DBCS(C852))),検索!D$7=""),0,1)</f>
        <v>0</v>
      </c>
      <c r="AC852" s="13">
        <f>IF(OR(ISERROR(FIND(検索!E$7,D852)),検索!E$7=""),0,1)</f>
        <v>0</v>
      </c>
      <c r="AD852" s="13">
        <f>IF(OR(ISERROR(FIND(検索!F$7,E852)),検索!F$7=""),0,1)</f>
        <v>0</v>
      </c>
      <c r="AE852" s="13">
        <f>IF(OR(ISERROR(FIND(検索!G$7,F852)),検索!G$7=""),0,1)</f>
        <v>0</v>
      </c>
      <c r="AF852" s="15">
        <f>IF(OR(検索!J$7="00000",AA852&amp;AB852&amp;AC852&amp;AD852&amp;AE852&lt;&gt;検索!J$7),0,1)</f>
        <v>0</v>
      </c>
      <c r="AG852" s="16">
        <f t="shared" si="70"/>
        <v>0</v>
      </c>
      <c r="AH852" s="13">
        <f>IF(検索!K$3=0,R852,S852)</f>
        <v>0</v>
      </c>
      <c r="AI852" s="13">
        <f>IF(検索!K$5=0,Y852,Z852)</f>
        <v>0</v>
      </c>
      <c r="AJ852" s="13">
        <f>IF(検索!K$7=0,AF852,AG852)</f>
        <v>0</v>
      </c>
      <c r="AK852" s="20">
        <f>IF(IF(検索!J$5="00000",AH852,IF(検索!K$4=0,AH852+AI852,AH852*AI852)*IF(AND(検索!K$6=1,検索!J$7&lt;&gt;"00000"),AJ852,1)+IF(AND(検索!K$6=0,検索!J$7&lt;&gt;"00000"),AJ852,0))&gt;0,MAX($AK$2:AK851)+1,0)</f>
        <v>0</v>
      </c>
    </row>
    <row r="853" spans="1:37" ht="12.6" customHeight="1" x14ac:dyDescent="0.15">
      <c r="A853" s="9">
        <v>8729</v>
      </c>
      <c r="B853" s="2" t="s">
        <v>2189</v>
      </c>
      <c r="C853" s="2" t="s">
        <v>2190</v>
      </c>
      <c r="D853" s="2" t="s">
        <v>2155</v>
      </c>
      <c r="E853" s="10" t="s">
        <v>56</v>
      </c>
      <c r="F853" s="11" t="s">
        <v>2191</v>
      </c>
      <c r="G853" s="2">
        <v>852</v>
      </c>
      <c r="H853" s="153">
        <f t="shared" si="71"/>
        <v>50000</v>
      </c>
      <c r="J853" s="158">
        <f>IFERROR(INDEX(単価!D$3:G$16,MATCH(D853,単価!B$3:B$16,0),1+((I853&gt;29)+(I853&gt;59)+(I853&gt;89))*INDEX(単価!A:A,MATCH(D853,単価!B:B,0))),0)</f>
        <v>50000</v>
      </c>
      <c r="K853" s="153" t="str">
        <f>IFERROR(INDEX(単価!C:C,MATCH(D853,単価!B:B,0))&amp;IF(INDEX(単価!A:A,MATCH(D853,単価!B:B,0))=1,"（"&amp;INDEX(単価!D$2:G$2,1,1+(I853&gt;29)+(I853&gt;59)+(I853&gt;89))&amp;"）",""),D853)</f>
        <v>短期入所</v>
      </c>
      <c r="L853" s="2">
        <f t="shared" ca="1" si="72"/>
        <v>8621</v>
      </c>
      <c r="M853" s="14">
        <f>IF(OR(ISERROR(FIND(DBCS(検索!C$3),DBCS(B853))),検索!C$3=""),0,1)</f>
        <v>0</v>
      </c>
      <c r="N853" s="15">
        <f>IF(OR(ISERROR(FIND(DBCS(検索!D$3),DBCS(C853))),検索!D$3=""),0,1)</f>
        <v>0</v>
      </c>
      <c r="O853" s="15">
        <f>IF(OR(ISERROR(FIND(検索!E$3,D853)),検索!E$3=""),0,1)</f>
        <v>0</v>
      </c>
      <c r="P853" s="13">
        <f>IF(OR(ISERROR(FIND(検索!F$3,E853)),検索!F$3=""),0,1)</f>
        <v>0</v>
      </c>
      <c r="Q853" s="13">
        <f>IF(OR(ISERROR(FIND(検索!G$3,F853)),検索!G$3=""),0,1)</f>
        <v>0</v>
      </c>
      <c r="R853" s="13">
        <f>IF(OR(検索!J$3="00000",M853&amp;N853&amp;O853&amp;P853&amp;Q853&lt;&gt;検索!J$3),0,1)</f>
        <v>0</v>
      </c>
      <c r="S853" s="13">
        <f t="shared" si="68"/>
        <v>0</v>
      </c>
      <c r="T853" s="14">
        <f>IF(OR(ISERROR(FIND(DBCS(検索!C$5),DBCS(B853))),検索!C$5=""),0,1)</f>
        <v>0</v>
      </c>
      <c r="U853" s="15">
        <f>IF(OR(ISERROR(FIND(DBCS(検索!D$5),DBCS(C853))),検索!D$5=""),0,1)</f>
        <v>0</v>
      </c>
      <c r="V853" s="15">
        <f>IF(OR(ISERROR(FIND(検索!E$5,D853)),検索!E$5=""),0,1)</f>
        <v>0</v>
      </c>
      <c r="W853" s="15">
        <f>IF(OR(ISERROR(FIND(検索!F$5,E853)),検索!F$5=""),0,1)</f>
        <v>0</v>
      </c>
      <c r="X853" s="15">
        <f>IF(OR(ISERROR(FIND(検索!G$5,F853)),検索!G$5=""),0,1)</f>
        <v>0</v>
      </c>
      <c r="Y853" s="13">
        <f>IF(OR(検索!J$5="00000",T853&amp;U853&amp;V853&amp;W853&amp;X853&lt;&gt;検索!J$5),0,1)</f>
        <v>0</v>
      </c>
      <c r="Z853" s="16">
        <f t="shared" si="69"/>
        <v>0</v>
      </c>
      <c r="AA853" s="13">
        <f>IF(OR(ISERROR(FIND(DBCS(検索!C$7),DBCS(B853))),検索!C$7=""),0,1)</f>
        <v>0</v>
      </c>
      <c r="AB853" s="13">
        <f>IF(OR(ISERROR(FIND(DBCS(検索!D$7),DBCS(C853))),検索!D$7=""),0,1)</f>
        <v>0</v>
      </c>
      <c r="AC853" s="13">
        <f>IF(OR(ISERROR(FIND(検索!E$7,D853)),検索!E$7=""),0,1)</f>
        <v>0</v>
      </c>
      <c r="AD853" s="13">
        <f>IF(OR(ISERROR(FIND(検索!F$7,E853)),検索!F$7=""),0,1)</f>
        <v>0</v>
      </c>
      <c r="AE853" s="13">
        <f>IF(OR(ISERROR(FIND(検索!G$7,F853)),検索!G$7=""),0,1)</f>
        <v>0</v>
      </c>
      <c r="AF853" s="15">
        <f>IF(OR(検索!J$7="00000",AA853&amp;AB853&amp;AC853&amp;AD853&amp;AE853&lt;&gt;検索!J$7),0,1)</f>
        <v>0</v>
      </c>
      <c r="AG853" s="16">
        <f t="shared" si="70"/>
        <v>0</v>
      </c>
      <c r="AH853" s="13">
        <f>IF(検索!K$3=0,R853,S853)</f>
        <v>0</v>
      </c>
      <c r="AI853" s="13">
        <f>IF(検索!K$5=0,Y853,Z853)</f>
        <v>0</v>
      </c>
      <c r="AJ853" s="13">
        <f>IF(検索!K$7=0,AF853,AG853)</f>
        <v>0</v>
      </c>
      <c r="AK853" s="20">
        <f>IF(IF(検索!J$5="00000",AH853,IF(検索!K$4=0,AH853+AI853,AH853*AI853)*IF(AND(検索!K$6=1,検索!J$7&lt;&gt;"00000"),AJ853,1)+IF(AND(検索!K$6=0,検索!J$7&lt;&gt;"00000"),AJ853,0))&gt;0,MAX($AK$2:AK852)+1,0)</f>
        <v>0</v>
      </c>
    </row>
    <row r="854" spans="1:37" ht="12.6" customHeight="1" x14ac:dyDescent="0.15">
      <c r="A854" s="9">
        <v>8739</v>
      </c>
      <c r="B854" s="2" t="s">
        <v>1008</v>
      </c>
      <c r="C854" s="2" t="s">
        <v>2192</v>
      </c>
      <c r="D854" s="2" t="s">
        <v>2155</v>
      </c>
      <c r="E854" s="10" t="s">
        <v>138</v>
      </c>
      <c r="F854" s="11" t="s">
        <v>2126</v>
      </c>
      <c r="G854" s="2">
        <v>853</v>
      </c>
      <c r="H854" s="153">
        <f t="shared" si="71"/>
        <v>1400000</v>
      </c>
      <c r="J854" s="158">
        <f>IFERROR(INDEX(単価!D$3:G$16,MATCH(D854,単価!B$3:B$16,0),1+((I854&gt;29)+(I854&gt;59)+(I854&gt;89))*INDEX(単価!A:A,MATCH(D854,単価!B:B,0))),0)</f>
        <v>50000</v>
      </c>
      <c r="K854" s="153" t="str">
        <f>IFERROR(INDEX(単価!C:C,MATCH(D854,単価!B:B,0))&amp;IF(INDEX(単価!A:A,MATCH(D854,単価!B:B,0))=1,"（"&amp;INDEX(単価!D$2:G$2,1,1+(I854&gt;29)+(I854&gt;59)+(I854&gt;89))&amp;"）",""),D854)</f>
        <v>短期入所</v>
      </c>
      <c r="L854" s="2">
        <f t="shared" ca="1" si="72"/>
        <v>8632</v>
      </c>
      <c r="M854" s="14">
        <f>IF(OR(ISERROR(FIND(DBCS(検索!C$3),DBCS(B854))),検索!C$3=""),0,1)</f>
        <v>0</v>
      </c>
      <c r="N854" s="15">
        <f>IF(OR(ISERROR(FIND(DBCS(検索!D$3),DBCS(C854))),検索!D$3=""),0,1)</f>
        <v>0</v>
      </c>
      <c r="O854" s="15">
        <f>IF(OR(ISERROR(FIND(検索!E$3,D854)),検索!E$3=""),0,1)</f>
        <v>0</v>
      </c>
      <c r="P854" s="13">
        <f>IF(OR(ISERROR(FIND(検索!F$3,E854)),検索!F$3=""),0,1)</f>
        <v>0</v>
      </c>
      <c r="Q854" s="13">
        <f>IF(OR(ISERROR(FIND(検索!G$3,F854)),検索!G$3=""),0,1)</f>
        <v>0</v>
      </c>
      <c r="R854" s="13">
        <f>IF(OR(検索!J$3="00000",M854&amp;N854&amp;O854&amp;P854&amp;Q854&lt;&gt;検索!J$3),0,1)</f>
        <v>0</v>
      </c>
      <c r="S854" s="13">
        <f t="shared" si="68"/>
        <v>0</v>
      </c>
      <c r="T854" s="14">
        <f>IF(OR(ISERROR(FIND(DBCS(検索!C$5),DBCS(B854))),検索!C$5=""),0,1)</f>
        <v>0</v>
      </c>
      <c r="U854" s="15">
        <f>IF(OR(ISERROR(FIND(DBCS(検索!D$5),DBCS(C854))),検索!D$5=""),0,1)</f>
        <v>0</v>
      </c>
      <c r="V854" s="15">
        <f>IF(OR(ISERROR(FIND(検索!E$5,D854)),検索!E$5=""),0,1)</f>
        <v>0</v>
      </c>
      <c r="W854" s="15">
        <f>IF(OR(ISERROR(FIND(検索!F$5,E854)),検索!F$5=""),0,1)</f>
        <v>0</v>
      </c>
      <c r="X854" s="15">
        <f>IF(OR(ISERROR(FIND(検索!G$5,F854)),検索!G$5=""),0,1)</f>
        <v>0</v>
      </c>
      <c r="Y854" s="13">
        <f>IF(OR(検索!J$5="00000",T854&amp;U854&amp;V854&amp;W854&amp;X854&lt;&gt;検索!J$5),0,1)</f>
        <v>0</v>
      </c>
      <c r="Z854" s="16">
        <f t="shared" si="69"/>
        <v>0</v>
      </c>
      <c r="AA854" s="13">
        <f>IF(OR(ISERROR(FIND(DBCS(検索!C$7),DBCS(B854))),検索!C$7=""),0,1)</f>
        <v>0</v>
      </c>
      <c r="AB854" s="13">
        <f>IF(OR(ISERROR(FIND(DBCS(検索!D$7),DBCS(C854))),検索!D$7=""),0,1)</f>
        <v>0</v>
      </c>
      <c r="AC854" s="13">
        <f>IF(OR(ISERROR(FIND(検索!E$7,D854)),検索!E$7=""),0,1)</f>
        <v>0</v>
      </c>
      <c r="AD854" s="13">
        <f>IF(OR(ISERROR(FIND(検索!F$7,E854)),検索!F$7=""),0,1)</f>
        <v>0</v>
      </c>
      <c r="AE854" s="13">
        <f>IF(OR(ISERROR(FIND(検索!G$7,F854)),検索!G$7=""),0,1)</f>
        <v>0</v>
      </c>
      <c r="AF854" s="15">
        <f>IF(OR(検索!J$7="00000",AA854&amp;AB854&amp;AC854&amp;AD854&amp;AE854&lt;&gt;検索!J$7),0,1)</f>
        <v>0</v>
      </c>
      <c r="AG854" s="16">
        <f t="shared" si="70"/>
        <v>0</v>
      </c>
      <c r="AH854" s="13">
        <f>IF(検索!K$3=0,R854,S854)</f>
        <v>0</v>
      </c>
      <c r="AI854" s="13">
        <f>IF(検索!K$5=0,Y854,Z854)</f>
        <v>0</v>
      </c>
      <c r="AJ854" s="13">
        <f>IF(検索!K$7=0,AF854,AG854)</f>
        <v>0</v>
      </c>
      <c r="AK854" s="20">
        <f>IF(IF(検索!J$5="00000",AH854,IF(検索!K$4=0,AH854+AI854,AH854*AI854)*IF(AND(検索!K$6=1,検索!J$7&lt;&gt;"00000"),AJ854,1)+IF(AND(検索!K$6=0,検索!J$7&lt;&gt;"00000"),AJ854,0))&gt;0,MAX($AK$2:AK853)+1,0)</f>
        <v>0</v>
      </c>
    </row>
    <row r="855" spans="1:37" ht="12.6" customHeight="1" x14ac:dyDescent="0.15">
      <c r="A855" s="9">
        <v>8740</v>
      </c>
      <c r="B855" s="2" t="s">
        <v>2193</v>
      </c>
      <c r="C855" s="2" t="s">
        <v>2194</v>
      </c>
      <c r="D855" s="2" t="s">
        <v>2155</v>
      </c>
      <c r="E855" s="10" t="s">
        <v>43</v>
      </c>
      <c r="F855" s="11" t="s">
        <v>2195</v>
      </c>
      <c r="G855" s="2">
        <v>854</v>
      </c>
      <c r="H855" s="153">
        <f t="shared" si="71"/>
        <v>50000</v>
      </c>
      <c r="J855" s="158">
        <f>IFERROR(INDEX(単価!D$3:G$16,MATCH(D855,単価!B$3:B$16,0),1+((I855&gt;29)+(I855&gt;59)+(I855&gt;89))*INDEX(単価!A:A,MATCH(D855,単価!B:B,0))),0)</f>
        <v>50000</v>
      </c>
      <c r="K855" s="153" t="str">
        <f>IFERROR(INDEX(単価!C:C,MATCH(D855,単価!B:B,0))&amp;IF(INDEX(単価!A:A,MATCH(D855,単価!B:B,0))=1,"（"&amp;INDEX(単価!D$2:G$2,1,1+(I855&gt;29)+(I855&gt;59)+(I855&gt;89))&amp;"）",""),D855)</f>
        <v>短期入所</v>
      </c>
      <c r="L855" s="2">
        <f t="shared" ca="1" si="72"/>
        <v>8646</v>
      </c>
      <c r="M855" s="14">
        <f>IF(OR(ISERROR(FIND(DBCS(検索!C$3),DBCS(B855))),検索!C$3=""),0,1)</f>
        <v>0</v>
      </c>
      <c r="N855" s="15">
        <f>IF(OR(ISERROR(FIND(DBCS(検索!D$3),DBCS(C855))),検索!D$3=""),0,1)</f>
        <v>0</v>
      </c>
      <c r="O855" s="15">
        <f>IF(OR(ISERROR(FIND(検索!E$3,D855)),検索!E$3=""),0,1)</f>
        <v>0</v>
      </c>
      <c r="P855" s="13">
        <f>IF(OR(ISERROR(FIND(検索!F$3,E855)),検索!F$3=""),0,1)</f>
        <v>0</v>
      </c>
      <c r="Q855" s="13">
        <f>IF(OR(ISERROR(FIND(検索!G$3,F855)),検索!G$3=""),0,1)</f>
        <v>0</v>
      </c>
      <c r="R855" s="13">
        <f>IF(OR(検索!J$3="00000",M855&amp;N855&amp;O855&amp;P855&amp;Q855&lt;&gt;検索!J$3),0,1)</f>
        <v>0</v>
      </c>
      <c r="S855" s="13">
        <f t="shared" si="68"/>
        <v>0</v>
      </c>
      <c r="T855" s="14">
        <f>IF(OR(ISERROR(FIND(DBCS(検索!C$5),DBCS(B855))),検索!C$5=""),0,1)</f>
        <v>0</v>
      </c>
      <c r="U855" s="15">
        <f>IF(OR(ISERROR(FIND(DBCS(検索!D$5),DBCS(C855))),検索!D$5=""),0,1)</f>
        <v>0</v>
      </c>
      <c r="V855" s="15">
        <f>IF(OR(ISERROR(FIND(検索!E$5,D855)),検索!E$5=""),0,1)</f>
        <v>0</v>
      </c>
      <c r="W855" s="15">
        <f>IF(OR(ISERROR(FIND(検索!F$5,E855)),検索!F$5=""),0,1)</f>
        <v>0</v>
      </c>
      <c r="X855" s="15">
        <f>IF(OR(ISERROR(FIND(検索!G$5,F855)),検索!G$5=""),0,1)</f>
        <v>0</v>
      </c>
      <c r="Y855" s="13">
        <f>IF(OR(検索!J$5="00000",T855&amp;U855&amp;V855&amp;W855&amp;X855&lt;&gt;検索!J$5),0,1)</f>
        <v>0</v>
      </c>
      <c r="Z855" s="16">
        <f t="shared" si="69"/>
        <v>0</v>
      </c>
      <c r="AA855" s="13">
        <f>IF(OR(ISERROR(FIND(DBCS(検索!C$7),DBCS(B855))),検索!C$7=""),0,1)</f>
        <v>0</v>
      </c>
      <c r="AB855" s="13">
        <f>IF(OR(ISERROR(FIND(DBCS(検索!D$7),DBCS(C855))),検索!D$7=""),0,1)</f>
        <v>0</v>
      </c>
      <c r="AC855" s="13">
        <f>IF(OR(ISERROR(FIND(検索!E$7,D855)),検索!E$7=""),0,1)</f>
        <v>0</v>
      </c>
      <c r="AD855" s="13">
        <f>IF(OR(ISERROR(FIND(検索!F$7,E855)),検索!F$7=""),0,1)</f>
        <v>0</v>
      </c>
      <c r="AE855" s="13">
        <f>IF(OR(ISERROR(FIND(検索!G$7,F855)),検索!G$7=""),0,1)</f>
        <v>0</v>
      </c>
      <c r="AF855" s="15">
        <f>IF(OR(検索!J$7="00000",AA855&amp;AB855&amp;AC855&amp;AD855&amp;AE855&lt;&gt;検索!J$7),0,1)</f>
        <v>0</v>
      </c>
      <c r="AG855" s="16">
        <f t="shared" si="70"/>
        <v>0</v>
      </c>
      <c r="AH855" s="13">
        <f>IF(検索!K$3=0,R855,S855)</f>
        <v>0</v>
      </c>
      <c r="AI855" s="13">
        <f>IF(検索!K$5=0,Y855,Z855)</f>
        <v>0</v>
      </c>
      <c r="AJ855" s="13">
        <f>IF(検索!K$7=0,AF855,AG855)</f>
        <v>0</v>
      </c>
      <c r="AK855" s="20">
        <f>IF(IF(検索!J$5="00000",AH855,IF(検索!K$4=0,AH855+AI855,AH855*AI855)*IF(AND(検索!K$6=1,検索!J$7&lt;&gt;"00000"),AJ855,1)+IF(AND(検索!K$6=0,検索!J$7&lt;&gt;"00000"),AJ855,0))&gt;0,MAX($AK$2:AK854)+1,0)</f>
        <v>0</v>
      </c>
    </row>
    <row r="856" spans="1:37" ht="12.6" customHeight="1" x14ac:dyDescent="0.15">
      <c r="A856" s="9">
        <v>8757</v>
      </c>
      <c r="B856" s="2" t="s">
        <v>707</v>
      </c>
      <c r="C856" s="2" t="s">
        <v>2196</v>
      </c>
      <c r="D856" s="2" t="s">
        <v>2155</v>
      </c>
      <c r="E856" s="10" t="s">
        <v>142</v>
      </c>
      <c r="F856" s="11" t="s">
        <v>2197</v>
      </c>
      <c r="G856" s="2">
        <v>855</v>
      </c>
      <c r="H856" s="153">
        <f t="shared" si="71"/>
        <v>350000</v>
      </c>
      <c r="J856" s="158">
        <f>IFERROR(INDEX(単価!D$3:G$16,MATCH(D856,単価!B$3:B$16,0),1+((I856&gt;29)+(I856&gt;59)+(I856&gt;89))*INDEX(単価!A:A,MATCH(D856,単価!B:B,0))),0)</f>
        <v>50000</v>
      </c>
      <c r="K856" s="153" t="str">
        <f>IFERROR(INDEX(単価!C:C,MATCH(D856,単価!B:B,0))&amp;IF(INDEX(単価!A:A,MATCH(D856,単価!B:B,0))=1,"（"&amp;INDEX(単価!D$2:G$2,1,1+(I856&gt;29)+(I856&gt;59)+(I856&gt;89))&amp;"）",""),D856)</f>
        <v>短期入所</v>
      </c>
      <c r="L856" s="2">
        <f t="shared" ca="1" si="72"/>
        <v>8658</v>
      </c>
      <c r="M856" s="14">
        <f>IF(OR(ISERROR(FIND(DBCS(検索!C$3),DBCS(B856))),検索!C$3=""),0,1)</f>
        <v>0</v>
      </c>
      <c r="N856" s="15">
        <f>IF(OR(ISERROR(FIND(DBCS(検索!D$3),DBCS(C856))),検索!D$3=""),0,1)</f>
        <v>0</v>
      </c>
      <c r="O856" s="15">
        <f>IF(OR(ISERROR(FIND(検索!E$3,D856)),検索!E$3=""),0,1)</f>
        <v>0</v>
      </c>
      <c r="P856" s="13">
        <f>IF(OR(ISERROR(FIND(検索!F$3,E856)),検索!F$3=""),0,1)</f>
        <v>0</v>
      </c>
      <c r="Q856" s="13">
        <f>IF(OR(ISERROR(FIND(検索!G$3,F856)),検索!G$3=""),0,1)</f>
        <v>0</v>
      </c>
      <c r="R856" s="13">
        <f>IF(OR(検索!J$3="00000",M856&amp;N856&amp;O856&amp;P856&amp;Q856&lt;&gt;検索!J$3),0,1)</f>
        <v>0</v>
      </c>
      <c r="S856" s="13">
        <f t="shared" si="68"/>
        <v>0</v>
      </c>
      <c r="T856" s="14">
        <f>IF(OR(ISERROR(FIND(DBCS(検索!C$5),DBCS(B856))),検索!C$5=""),0,1)</f>
        <v>0</v>
      </c>
      <c r="U856" s="15">
        <f>IF(OR(ISERROR(FIND(DBCS(検索!D$5),DBCS(C856))),検索!D$5=""),0,1)</f>
        <v>0</v>
      </c>
      <c r="V856" s="15">
        <f>IF(OR(ISERROR(FIND(検索!E$5,D856)),検索!E$5=""),0,1)</f>
        <v>0</v>
      </c>
      <c r="W856" s="15">
        <f>IF(OR(ISERROR(FIND(検索!F$5,E856)),検索!F$5=""),0,1)</f>
        <v>0</v>
      </c>
      <c r="X856" s="15">
        <f>IF(OR(ISERROR(FIND(検索!G$5,F856)),検索!G$5=""),0,1)</f>
        <v>0</v>
      </c>
      <c r="Y856" s="13">
        <f>IF(OR(検索!J$5="00000",T856&amp;U856&amp;V856&amp;W856&amp;X856&lt;&gt;検索!J$5),0,1)</f>
        <v>0</v>
      </c>
      <c r="Z856" s="16">
        <f t="shared" si="69"/>
        <v>0</v>
      </c>
      <c r="AA856" s="13">
        <f>IF(OR(ISERROR(FIND(DBCS(検索!C$7),DBCS(B856))),検索!C$7=""),0,1)</f>
        <v>0</v>
      </c>
      <c r="AB856" s="13">
        <f>IF(OR(ISERROR(FIND(DBCS(検索!D$7),DBCS(C856))),検索!D$7=""),0,1)</f>
        <v>0</v>
      </c>
      <c r="AC856" s="13">
        <f>IF(OR(ISERROR(FIND(検索!E$7,D856)),検索!E$7=""),0,1)</f>
        <v>0</v>
      </c>
      <c r="AD856" s="13">
        <f>IF(OR(ISERROR(FIND(検索!F$7,E856)),検索!F$7=""),0,1)</f>
        <v>0</v>
      </c>
      <c r="AE856" s="13">
        <f>IF(OR(ISERROR(FIND(検索!G$7,F856)),検索!G$7=""),0,1)</f>
        <v>0</v>
      </c>
      <c r="AF856" s="15">
        <f>IF(OR(検索!J$7="00000",AA856&amp;AB856&amp;AC856&amp;AD856&amp;AE856&lt;&gt;検索!J$7),0,1)</f>
        <v>0</v>
      </c>
      <c r="AG856" s="16">
        <f t="shared" si="70"/>
        <v>0</v>
      </c>
      <c r="AH856" s="13">
        <f>IF(検索!K$3=0,R856,S856)</f>
        <v>0</v>
      </c>
      <c r="AI856" s="13">
        <f>IF(検索!K$5=0,Y856,Z856)</f>
        <v>0</v>
      </c>
      <c r="AJ856" s="13">
        <f>IF(検索!K$7=0,AF856,AG856)</f>
        <v>0</v>
      </c>
      <c r="AK856" s="20">
        <f>IF(IF(検索!J$5="00000",AH856,IF(検索!K$4=0,AH856+AI856,AH856*AI856)*IF(AND(検索!K$6=1,検索!J$7&lt;&gt;"00000"),AJ856,1)+IF(AND(検索!K$6=0,検索!J$7&lt;&gt;"00000"),AJ856,0))&gt;0,MAX($AK$2:AK855)+1,0)</f>
        <v>0</v>
      </c>
    </row>
    <row r="857" spans="1:37" ht="12.6" customHeight="1" x14ac:dyDescent="0.15">
      <c r="A857" s="9">
        <v>8767</v>
      </c>
      <c r="B857" s="2" t="s">
        <v>428</v>
      </c>
      <c r="C857" s="2" t="s">
        <v>2198</v>
      </c>
      <c r="D857" s="2" t="s">
        <v>2155</v>
      </c>
      <c r="E857" s="10" t="s">
        <v>125</v>
      </c>
      <c r="F857" s="11" t="s">
        <v>2122</v>
      </c>
      <c r="G857" s="2">
        <v>856</v>
      </c>
      <c r="H857" s="153">
        <f t="shared" si="71"/>
        <v>250000</v>
      </c>
      <c r="J857" s="158">
        <f>IFERROR(INDEX(単価!D$3:G$16,MATCH(D857,単価!B$3:B$16,0),1+((I857&gt;29)+(I857&gt;59)+(I857&gt;89))*INDEX(単価!A:A,MATCH(D857,単価!B:B,0))),0)</f>
        <v>50000</v>
      </c>
      <c r="K857" s="153" t="str">
        <f>IFERROR(INDEX(単価!C:C,MATCH(D857,単価!B:B,0))&amp;IF(INDEX(単価!A:A,MATCH(D857,単価!B:B,0))=1,"（"&amp;INDEX(単価!D$2:G$2,1,1+(I857&gt;29)+(I857&gt;59)+(I857&gt;89))&amp;"）",""),D857)</f>
        <v>短期入所</v>
      </c>
      <c r="L857" s="2">
        <f t="shared" ca="1" si="72"/>
        <v>8666</v>
      </c>
      <c r="M857" s="14">
        <f>IF(OR(ISERROR(FIND(DBCS(検索!C$3),DBCS(B857))),検索!C$3=""),0,1)</f>
        <v>0</v>
      </c>
      <c r="N857" s="15">
        <f>IF(OR(ISERROR(FIND(DBCS(検索!D$3),DBCS(C857))),検索!D$3=""),0,1)</f>
        <v>0</v>
      </c>
      <c r="O857" s="15">
        <f>IF(OR(ISERROR(FIND(検索!E$3,D857)),検索!E$3=""),0,1)</f>
        <v>0</v>
      </c>
      <c r="P857" s="13">
        <f>IF(OR(ISERROR(FIND(検索!F$3,E857)),検索!F$3=""),0,1)</f>
        <v>0</v>
      </c>
      <c r="Q857" s="13">
        <f>IF(OR(ISERROR(FIND(検索!G$3,F857)),検索!G$3=""),0,1)</f>
        <v>0</v>
      </c>
      <c r="R857" s="13">
        <f>IF(OR(検索!J$3="00000",M857&amp;N857&amp;O857&amp;P857&amp;Q857&lt;&gt;検索!J$3),0,1)</f>
        <v>0</v>
      </c>
      <c r="S857" s="13">
        <f t="shared" si="68"/>
        <v>0</v>
      </c>
      <c r="T857" s="14">
        <f>IF(OR(ISERROR(FIND(DBCS(検索!C$5),DBCS(B857))),検索!C$5=""),0,1)</f>
        <v>0</v>
      </c>
      <c r="U857" s="15">
        <f>IF(OR(ISERROR(FIND(DBCS(検索!D$5),DBCS(C857))),検索!D$5=""),0,1)</f>
        <v>0</v>
      </c>
      <c r="V857" s="15">
        <f>IF(OR(ISERROR(FIND(検索!E$5,D857)),検索!E$5=""),0,1)</f>
        <v>0</v>
      </c>
      <c r="W857" s="15">
        <f>IF(OR(ISERROR(FIND(検索!F$5,E857)),検索!F$5=""),0,1)</f>
        <v>0</v>
      </c>
      <c r="X857" s="15">
        <f>IF(OR(ISERROR(FIND(検索!G$5,F857)),検索!G$5=""),0,1)</f>
        <v>0</v>
      </c>
      <c r="Y857" s="13">
        <f>IF(OR(検索!J$5="00000",T857&amp;U857&amp;V857&amp;W857&amp;X857&lt;&gt;検索!J$5),0,1)</f>
        <v>0</v>
      </c>
      <c r="Z857" s="16">
        <f t="shared" si="69"/>
        <v>0</v>
      </c>
      <c r="AA857" s="13">
        <f>IF(OR(ISERROR(FIND(DBCS(検索!C$7),DBCS(B857))),検索!C$7=""),0,1)</f>
        <v>0</v>
      </c>
      <c r="AB857" s="13">
        <f>IF(OR(ISERROR(FIND(DBCS(検索!D$7),DBCS(C857))),検索!D$7=""),0,1)</f>
        <v>0</v>
      </c>
      <c r="AC857" s="13">
        <f>IF(OR(ISERROR(FIND(検索!E$7,D857)),検索!E$7=""),0,1)</f>
        <v>0</v>
      </c>
      <c r="AD857" s="13">
        <f>IF(OR(ISERROR(FIND(検索!F$7,E857)),検索!F$7=""),0,1)</f>
        <v>0</v>
      </c>
      <c r="AE857" s="13">
        <f>IF(OR(ISERROR(FIND(検索!G$7,F857)),検索!G$7=""),0,1)</f>
        <v>0</v>
      </c>
      <c r="AF857" s="15">
        <f>IF(OR(検索!J$7="00000",AA857&amp;AB857&amp;AC857&amp;AD857&amp;AE857&lt;&gt;検索!J$7),0,1)</f>
        <v>0</v>
      </c>
      <c r="AG857" s="16">
        <f t="shared" si="70"/>
        <v>0</v>
      </c>
      <c r="AH857" s="13">
        <f>IF(検索!K$3=0,R857,S857)</f>
        <v>0</v>
      </c>
      <c r="AI857" s="13">
        <f>IF(検索!K$5=0,Y857,Z857)</f>
        <v>0</v>
      </c>
      <c r="AJ857" s="13">
        <f>IF(検索!K$7=0,AF857,AG857)</f>
        <v>0</v>
      </c>
      <c r="AK857" s="20">
        <f>IF(IF(検索!J$5="00000",AH857,IF(検索!K$4=0,AH857+AI857,AH857*AI857)*IF(AND(検索!K$6=1,検索!J$7&lt;&gt;"00000"),AJ857,1)+IF(AND(検索!K$6=0,検索!J$7&lt;&gt;"00000"),AJ857,0))&gt;0,MAX($AK$2:AK856)+1,0)</f>
        <v>0</v>
      </c>
    </row>
    <row r="858" spans="1:37" ht="12.6" customHeight="1" x14ac:dyDescent="0.15">
      <c r="A858" s="9">
        <v>8778</v>
      </c>
      <c r="B858" s="2" t="s">
        <v>2199</v>
      </c>
      <c r="C858" s="2" t="s">
        <v>2200</v>
      </c>
      <c r="D858" s="2" t="s">
        <v>2155</v>
      </c>
      <c r="E858" s="10" t="s">
        <v>58</v>
      </c>
      <c r="F858" s="11" t="s">
        <v>2201</v>
      </c>
      <c r="G858" s="2">
        <v>857</v>
      </c>
      <c r="H858" s="153">
        <f t="shared" si="71"/>
        <v>50000</v>
      </c>
      <c r="J858" s="158">
        <f>IFERROR(INDEX(単価!D$3:G$16,MATCH(D858,単価!B$3:B$16,0),1+((I858&gt;29)+(I858&gt;59)+(I858&gt;89))*INDEX(単価!A:A,MATCH(D858,単価!B:B,0))),0)</f>
        <v>50000</v>
      </c>
      <c r="K858" s="153" t="str">
        <f>IFERROR(INDEX(単価!C:C,MATCH(D858,単価!B:B,0))&amp;IF(INDEX(単価!A:A,MATCH(D858,単価!B:B,0))=1,"（"&amp;INDEX(単価!D$2:G$2,1,1+(I858&gt;29)+(I858&gt;59)+(I858&gt;89))&amp;"）",""),D858)</f>
        <v>短期入所</v>
      </c>
      <c r="L858" s="2">
        <f t="shared" ca="1" si="72"/>
        <v>8672</v>
      </c>
      <c r="M858" s="14">
        <f>IF(OR(ISERROR(FIND(DBCS(検索!C$3),DBCS(B858))),検索!C$3=""),0,1)</f>
        <v>0</v>
      </c>
      <c r="N858" s="15">
        <f>IF(OR(ISERROR(FIND(DBCS(検索!D$3),DBCS(C858))),検索!D$3=""),0,1)</f>
        <v>0</v>
      </c>
      <c r="O858" s="15">
        <f>IF(OR(ISERROR(FIND(検索!E$3,D858)),検索!E$3=""),0,1)</f>
        <v>0</v>
      </c>
      <c r="P858" s="13">
        <f>IF(OR(ISERROR(FIND(検索!F$3,E858)),検索!F$3=""),0,1)</f>
        <v>0</v>
      </c>
      <c r="Q858" s="13">
        <f>IF(OR(ISERROR(FIND(検索!G$3,F858)),検索!G$3=""),0,1)</f>
        <v>0</v>
      </c>
      <c r="R858" s="13">
        <f>IF(OR(検索!J$3="00000",M858&amp;N858&amp;O858&amp;P858&amp;Q858&lt;&gt;検索!J$3),0,1)</f>
        <v>0</v>
      </c>
      <c r="S858" s="13">
        <f t="shared" si="68"/>
        <v>0</v>
      </c>
      <c r="T858" s="14">
        <f>IF(OR(ISERROR(FIND(DBCS(検索!C$5),DBCS(B858))),検索!C$5=""),0,1)</f>
        <v>0</v>
      </c>
      <c r="U858" s="15">
        <f>IF(OR(ISERROR(FIND(DBCS(検索!D$5),DBCS(C858))),検索!D$5=""),0,1)</f>
        <v>0</v>
      </c>
      <c r="V858" s="15">
        <f>IF(OR(ISERROR(FIND(検索!E$5,D858)),検索!E$5=""),0,1)</f>
        <v>0</v>
      </c>
      <c r="W858" s="15">
        <f>IF(OR(ISERROR(FIND(検索!F$5,E858)),検索!F$5=""),0,1)</f>
        <v>0</v>
      </c>
      <c r="X858" s="15">
        <f>IF(OR(ISERROR(FIND(検索!G$5,F858)),検索!G$5=""),0,1)</f>
        <v>0</v>
      </c>
      <c r="Y858" s="13">
        <f>IF(OR(検索!J$5="00000",T858&amp;U858&amp;V858&amp;W858&amp;X858&lt;&gt;検索!J$5),0,1)</f>
        <v>0</v>
      </c>
      <c r="Z858" s="16">
        <f t="shared" si="69"/>
        <v>0</v>
      </c>
      <c r="AA858" s="13">
        <f>IF(OR(ISERROR(FIND(DBCS(検索!C$7),DBCS(B858))),検索!C$7=""),0,1)</f>
        <v>0</v>
      </c>
      <c r="AB858" s="13">
        <f>IF(OR(ISERROR(FIND(DBCS(検索!D$7),DBCS(C858))),検索!D$7=""),0,1)</f>
        <v>0</v>
      </c>
      <c r="AC858" s="13">
        <f>IF(OR(ISERROR(FIND(検索!E$7,D858)),検索!E$7=""),0,1)</f>
        <v>0</v>
      </c>
      <c r="AD858" s="13">
        <f>IF(OR(ISERROR(FIND(検索!F$7,E858)),検索!F$7=""),0,1)</f>
        <v>0</v>
      </c>
      <c r="AE858" s="13">
        <f>IF(OR(ISERROR(FIND(検索!G$7,F858)),検索!G$7=""),0,1)</f>
        <v>0</v>
      </c>
      <c r="AF858" s="15">
        <f>IF(OR(検索!J$7="00000",AA858&amp;AB858&amp;AC858&amp;AD858&amp;AE858&lt;&gt;検索!J$7),0,1)</f>
        <v>0</v>
      </c>
      <c r="AG858" s="16">
        <f t="shared" si="70"/>
        <v>0</v>
      </c>
      <c r="AH858" s="13">
        <f>IF(検索!K$3=0,R858,S858)</f>
        <v>0</v>
      </c>
      <c r="AI858" s="13">
        <f>IF(検索!K$5=0,Y858,Z858)</f>
        <v>0</v>
      </c>
      <c r="AJ858" s="13">
        <f>IF(検索!K$7=0,AF858,AG858)</f>
        <v>0</v>
      </c>
      <c r="AK858" s="20">
        <f>IF(IF(検索!J$5="00000",AH858,IF(検索!K$4=0,AH858+AI858,AH858*AI858)*IF(AND(検索!K$6=1,検索!J$7&lt;&gt;"00000"),AJ858,1)+IF(AND(検索!K$6=0,検索!J$7&lt;&gt;"00000"),AJ858,0))&gt;0,MAX($AK$2:AK857)+1,0)</f>
        <v>0</v>
      </c>
    </row>
    <row r="859" spans="1:37" ht="12.6" customHeight="1" x14ac:dyDescent="0.15">
      <c r="A859" s="9">
        <v>8787</v>
      </c>
      <c r="B859" s="2" t="s">
        <v>726</v>
      </c>
      <c r="C859" s="2" t="s">
        <v>1973</v>
      </c>
      <c r="D859" s="2" t="s">
        <v>2155</v>
      </c>
      <c r="E859" s="10" t="s">
        <v>133</v>
      </c>
      <c r="F859" s="11" t="s">
        <v>1974</v>
      </c>
      <c r="G859" s="2">
        <v>858</v>
      </c>
      <c r="H859" s="153">
        <f t="shared" si="71"/>
        <v>1000000</v>
      </c>
      <c r="J859" s="158">
        <f>IFERROR(INDEX(単価!D$3:G$16,MATCH(D859,単価!B$3:B$16,0),1+((I859&gt;29)+(I859&gt;59)+(I859&gt;89))*INDEX(単価!A:A,MATCH(D859,単価!B:B,0))),0)</f>
        <v>50000</v>
      </c>
      <c r="K859" s="153" t="str">
        <f>IFERROR(INDEX(単価!C:C,MATCH(D859,単価!B:B,0))&amp;IF(INDEX(単価!A:A,MATCH(D859,単価!B:B,0))=1,"（"&amp;INDEX(単価!D$2:G$2,1,1+(I859&gt;29)+(I859&gt;59)+(I859&gt;89))&amp;"）",""),D859)</f>
        <v>短期入所</v>
      </c>
      <c r="L859" s="2">
        <f t="shared" ca="1" si="72"/>
        <v>8688</v>
      </c>
      <c r="M859" s="14">
        <f>IF(OR(ISERROR(FIND(DBCS(検索!C$3),DBCS(B859))),検索!C$3=""),0,1)</f>
        <v>0</v>
      </c>
      <c r="N859" s="15">
        <f>IF(OR(ISERROR(FIND(DBCS(検索!D$3),DBCS(C859))),検索!D$3=""),0,1)</f>
        <v>0</v>
      </c>
      <c r="O859" s="15">
        <f>IF(OR(ISERROR(FIND(検索!E$3,D859)),検索!E$3=""),0,1)</f>
        <v>0</v>
      </c>
      <c r="P859" s="13">
        <f>IF(OR(ISERROR(FIND(検索!F$3,E859)),検索!F$3=""),0,1)</f>
        <v>0</v>
      </c>
      <c r="Q859" s="13">
        <f>IF(OR(ISERROR(FIND(検索!G$3,F859)),検索!G$3=""),0,1)</f>
        <v>0</v>
      </c>
      <c r="R859" s="13">
        <f>IF(OR(検索!J$3="00000",M859&amp;N859&amp;O859&amp;P859&amp;Q859&lt;&gt;検索!J$3),0,1)</f>
        <v>0</v>
      </c>
      <c r="S859" s="13">
        <f t="shared" si="68"/>
        <v>0</v>
      </c>
      <c r="T859" s="14">
        <f>IF(OR(ISERROR(FIND(DBCS(検索!C$5),DBCS(B859))),検索!C$5=""),0,1)</f>
        <v>0</v>
      </c>
      <c r="U859" s="15">
        <f>IF(OR(ISERROR(FIND(DBCS(検索!D$5),DBCS(C859))),検索!D$5=""),0,1)</f>
        <v>0</v>
      </c>
      <c r="V859" s="15">
        <f>IF(OR(ISERROR(FIND(検索!E$5,D859)),検索!E$5=""),0,1)</f>
        <v>0</v>
      </c>
      <c r="W859" s="15">
        <f>IF(OR(ISERROR(FIND(検索!F$5,E859)),検索!F$5=""),0,1)</f>
        <v>0</v>
      </c>
      <c r="X859" s="15">
        <f>IF(OR(ISERROR(FIND(検索!G$5,F859)),検索!G$5=""),0,1)</f>
        <v>0</v>
      </c>
      <c r="Y859" s="13">
        <f>IF(OR(検索!J$5="00000",T859&amp;U859&amp;V859&amp;W859&amp;X859&lt;&gt;検索!J$5),0,1)</f>
        <v>0</v>
      </c>
      <c r="Z859" s="16">
        <f t="shared" si="69"/>
        <v>0</v>
      </c>
      <c r="AA859" s="13">
        <f>IF(OR(ISERROR(FIND(DBCS(検索!C$7),DBCS(B859))),検索!C$7=""),0,1)</f>
        <v>0</v>
      </c>
      <c r="AB859" s="13">
        <f>IF(OR(ISERROR(FIND(DBCS(検索!D$7),DBCS(C859))),検索!D$7=""),0,1)</f>
        <v>0</v>
      </c>
      <c r="AC859" s="13">
        <f>IF(OR(ISERROR(FIND(検索!E$7,D859)),検索!E$7=""),0,1)</f>
        <v>0</v>
      </c>
      <c r="AD859" s="13">
        <f>IF(OR(ISERROR(FIND(検索!F$7,E859)),検索!F$7=""),0,1)</f>
        <v>0</v>
      </c>
      <c r="AE859" s="13">
        <f>IF(OR(ISERROR(FIND(検索!G$7,F859)),検索!G$7=""),0,1)</f>
        <v>0</v>
      </c>
      <c r="AF859" s="15">
        <f>IF(OR(検索!J$7="00000",AA859&amp;AB859&amp;AC859&amp;AD859&amp;AE859&lt;&gt;検索!J$7),0,1)</f>
        <v>0</v>
      </c>
      <c r="AG859" s="16">
        <f t="shared" si="70"/>
        <v>0</v>
      </c>
      <c r="AH859" s="13">
        <f>IF(検索!K$3=0,R859,S859)</f>
        <v>0</v>
      </c>
      <c r="AI859" s="13">
        <f>IF(検索!K$5=0,Y859,Z859)</f>
        <v>0</v>
      </c>
      <c r="AJ859" s="13">
        <f>IF(検索!K$7=0,AF859,AG859)</f>
        <v>0</v>
      </c>
      <c r="AK859" s="20">
        <f>IF(IF(検索!J$5="00000",AH859,IF(検索!K$4=0,AH859+AI859,AH859*AI859)*IF(AND(検索!K$6=1,検索!J$7&lt;&gt;"00000"),AJ859,1)+IF(AND(検索!K$6=0,検索!J$7&lt;&gt;"00000"),AJ859,0))&gt;0,MAX($AK$2:AK858)+1,0)</f>
        <v>0</v>
      </c>
    </row>
    <row r="860" spans="1:37" ht="12.6" customHeight="1" x14ac:dyDescent="0.15">
      <c r="A860" s="9">
        <v>8793</v>
      </c>
      <c r="B860" s="2" t="s">
        <v>877</v>
      </c>
      <c r="C860" s="2" t="s">
        <v>2124</v>
      </c>
      <c r="D860" s="2" t="s">
        <v>2155</v>
      </c>
      <c r="E860" s="10" t="s">
        <v>77</v>
      </c>
      <c r="F860" s="11" t="s">
        <v>878</v>
      </c>
      <c r="G860" s="2">
        <v>859</v>
      </c>
      <c r="H860" s="153">
        <f t="shared" si="71"/>
        <v>450000</v>
      </c>
      <c r="J860" s="158">
        <f>IFERROR(INDEX(単価!D$3:G$16,MATCH(D860,単価!B$3:B$16,0),1+((I860&gt;29)+(I860&gt;59)+(I860&gt;89))*INDEX(単価!A:A,MATCH(D860,単価!B:B,0))),0)</f>
        <v>50000</v>
      </c>
      <c r="K860" s="153" t="str">
        <f>IFERROR(INDEX(単価!C:C,MATCH(D860,単価!B:B,0))&amp;IF(INDEX(単価!A:A,MATCH(D860,単価!B:B,0))=1,"（"&amp;INDEX(単価!D$2:G$2,1,1+(I860&gt;29)+(I860&gt;59)+(I860&gt;89))&amp;"）",""),D860)</f>
        <v>短期入所</v>
      </c>
      <c r="L860" s="2">
        <f t="shared" ca="1" si="72"/>
        <v>8695</v>
      </c>
      <c r="M860" s="14">
        <f>IF(OR(ISERROR(FIND(DBCS(検索!C$3),DBCS(B860))),検索!C$3=""),0,1)</f>
        <v>0</v>
      </c>
      <c r="N860" s="15">
        <f>IF(OR(ISERROR(FIND(DBCS(検索!D$3),DBCS(C860))),検索!D$3=""),0,1)</f>
        <v>0</v>
      </c>
      <c r="O860" s="15">
        <f>IF(OR(ISERROR(FIND(検索!E$3,D860)),検索!E$3=""),0,1)</f>
        <v>0</v>
      </c>
      <c r="P860" s="13">
        <f>IF(OR(ISERROR(FIND(検索!F$3,E860)),検索!F$3=""),0,1)</f>
        <v>0</v>
      </c>
      <c r="Q860" s="13">
        <f>IF(OR(ISERROR(FIND(検索!G$3,F860)),検索!G$3=""),0,1)</f>
        <v>0</v>
      </c>
      <c r="R860" s="13">
        <f>IF(OR(検索!J$3="00000",M860&amp;N860&amp;O860&amp;P860&amp;Q860&lt;&gt;検索!J$3),0,1)</f>
        <v>0</v>
      </c>
      <c r="S860" s="13">
        <f t="shared" si="68"/>
        <v>0</v>
      </c>
      <c r="T860" s="14">
        <f>IF(OR(ISERROR(FIND(DBCS(検索!C$5),DBCS(B860))),検索!C$5=""),0,1)</f>
        <v>0</v>
      </c>
      <c r="U860" s="15">
        <f>IF(OR(ISERROR(FIND(DBCS(検索!D$5),DBCS(C860))),検索!D$5=""),0,1)</f>
        <v>0</v>
      </c>
      <c r="V860" s="15">
        <f>IF(OR(ISERROR(FIND(検索!E$5,D860)),検索!E$5=""),0,1)</f>
        <v>0</v>
      </c>
      <c r="W860" s="15">
        <f>IF(OR(ISERROR(FIND(検索!F$5,E860)),検索!F$5=""),0,1)</f>
        <v>0</v>
      </c>
      <c r="X860" s="15">
        <f>IF(OR(ISERROR(FIND(検索!G$5,F860)),検索!G$5=""),0,1)</f>
        <v>0</v>
      </c>
      <c r="Y860" s="13">
        <f>IF(OR(検索!J$5="00000",T860&amp;U860&amp;V860&amp;W860&amp;X860&lt;&gt;検索!J$5),0,1)</f>
        <v>0</v>
      </c>
      <c r="Z860" s="16">
        <f t="shared" si="69"/>
        <v>0</v>
      </c>
      <c r="AA860" s="13">
        <f>IF(OR(ISERROR(FIND(DBCS(検索!C$7),DBCS(B860))),検索!C$7=""),0,1)</f>
        <v>0</v>
      </c>
      <c r="AB860" s="13">
        <f>IF(OR(ISERROR(FIND(DBCS(検索!D$7),DBCS(C860))),検索!D$7=""),0,1)</f>
        <v>0</v>
      </c>
      <c r="AC860" s="13">
        <f>IF(OR(ISERROR(FIND(検索!E$7,D860)),検索!E$7=""),0,1)</f>
        <v>0</v>
      </c>
      <c r="AD860" s="13">
        <f>IF(OR(ISERROR(FIND(検索!F$7,E860)),検索!F$7=""),0,1)</f>
        <v>0</v>
      </c>
      <c r="AE860" s="13">
        <f>IF(OR(ISERROR(FIND(検索!G$7,F860)),検索!G$7=""),0,1)</f>
        <v>0</v>
      </c>
      <c r="AF860" s="15">
        <f>IF(OR(検索!J$7="00000",AA860&amp;AB860&amp;AC860&amp;AD860&amp;AE860&lt;&gt;検索!J$7),0,1)</f>
        <v>0</v>
      </c>
      <c r="AG860" s="16">
        <f t="shared" si="70"/>
        <v>0</v>
      </c>
      <c r="AH860" s="13">
        <f>IF(検索!K$3=0,R860,S860)</f>
        <v>0</v>
      </c>
      <c r="AI860" s="13">
        <f>IF(検索!K$5=0,Y860,Z860)</f>
        <v>0</v>
      </c>
      <c r="AJ860" s="13">
        <f>IF(検索!K$7=0,AF860,AG860)</f>
        <v>0</v>
      </c>
      <c r="AK860" s="20">
        <f>IF(IF(検索!J$5="00000",AH860,IF(検索!K$4=0,AH860+AI860,AH860*AI860)*IF(AND(検索!K$6=1,検索!J$7&lt;&gt;"00000"),AJ860,1)+IF(AND(検索!K$6=0,検索!J$7&lt;&gt;"00000"),AJ860,0))&gt;0,MAX($AK$2:AK859)+1,0)</f>
        <v>0</v>
      </c>
    </row>
    <row r="861" spans="1:37" ht="12.6" customHeight="1" x14ac:dyDescent="0.15">
      <c r="A861" s="9">
        <v>8808</v>
      </c>
      <c r="B861" s="2" t="s">
        <v>1222</v>
      </c>
      <c r="C861" s="2" t="s">
        <v>2202</v>
      </c>
      <c r="D861" s="2" t="s">
        <v>2155</v>
      </c>
      <c r="E861" s="10" t="s">
        <v>104</v>
      </c>
      <c r="F861" s="11" t="s">
        <v>2140</v>
      </c>
      <c r="G861" s="2">
        <v>860</v>
      </c>
      <c r="H861" s="153">
        <f t="shared" si="71"/>
        <v>1600000</v>
      </c>
      <c r="J861" s="158">
        <f>IFERROR(INDEX(単価!D$3:G$16,MATCH(D861,単価!B$3:B$16,0),1+((I861&gt;29)+(I861&gt;59)+(I861&gt;89))*INDEX(単価!A:A,MATCH(D861,単価!B:B,0))),0)</f>
        <v>50000</v>
      </c>
      <c r="K861" s="153" t="str">
        <f>IFERROR(INDEX(単価!C:C,MATCH(D861,単価!B:B,0))&amp;IF(INDEX(単価!A:A,MATCH(D861,単価!B:B,0))=1,"（"&amp;INDEX(単価!D$2:G$2,1,1+(I861&gt;29)+(I861&gt;59)+(I861&gt;89))&amp;"）",""),D861)</f>
        <v>短期入所</v>
      </c>
      <c r="L861" s="2">
        <f t="shared" ca="1" si="72"/>
        <v>8708</v>
      </c>
      <c r="M861" s="14">
        <f>IF(OR(ISERROR(FIND(DBCS(検索!C$3),DBCS(B861))),検索!C$3=""),0,1)</f>
        <v>0</v>
      </c>
      <c r="N861" s="15">
        <f>IF(OR(ISERROR(FIND(DBCS(検索!D$3),DBCS(C861))),検索!D$3=""),0,1)</f>
        <v>0</v>
      </c>
      <c r="O861" s="15">
        <f>IF(OR(ISERROR(FIND(検索!E$3,D861)),検索!E$3=""),0,1)</f>
        <v>0</v>
      </c>
      <c r="P861" s="13">
        <f>IF(OR(ISERROR(FIND(検索!F$3,E861)),検索!F$3=""),0,1)</f>
        <v>0</v>
      </c>
      <c r="Q861" s="13">
        <f>IF(OR(ISERROR(FIND(検索!G$3,F861)),検索!G$3=""),0,1)</f>
        <v>0</v>
      </c>
      <c r="R861" s="13">
        <f>IF(OR(検索!J$3="00000",M861&amp;N861&amp;O861&amp;P861&amp;Q861&lt;&gt;検索!J$3),0,1)</f>
        <v>0</v>
      </c>
      <c r="S861" s="13">
        <f t="shared" si="68"/>
        <v>0</v>
      </c>
      <c r="T861" s="14">
        <f>IF(OR(ISERROR(FIND(DBCS(検索!C$5),DBCS(B861))),検索!C$5=""),0,1)</f>
        <v>0</v>
      </c>
      <c r="U861" s="15">
        <f>IF(OR(ISERROR(FIND(DBCS(検索!D$5),DBCS(C861))),検索!D$5=""),0,1)</f>
        <v>0</v>
      </c>
      <c r="V861" s="15">
        <f>IF(OR(ISERROR(FIND(検索!E$5,D861)),検索!E$5=""),0,1)</f>
        <v>0</v>
      </c>
      <c r="W861" s="15">
        <f>IF(OR(ISERROR(FIND(検索!F$5,E861)),検索!F$5=""),0,1)</f>
        <v>0</v>
      </c>
      <c r="X861" s="15">
        <f>IF(OR(ISERROR(FIND(検索!G$5,F861)),検索!G$5=""),0,1)</f>
        <v>0</v>
      </c>
      <c r="Y861" s="13">
        <f>IF(OR(検索!J$5="00000",T861&amp;U861&amp;V861&amp;W861&amp;X861&lt;&gt;検索!J$5),0,1)</f>
        <v>0</v>
      </c>
      <c r="Z861" s="16">
        <f t="shared" si="69"/>
        <v>0</v>
      </c>
      <c r="AA861" s="13">
        <f>IF(OR(ISERROR(FIND(DBCS(検索!C$7),DBCS(B861))),検索!C$7=""),0,1)</f>
        <v>0</v>
      </c>
      <c r="AB861" s="13">
        <f>IF(OR(ISERROR(FIND(DBCS(検索!D$7),DBCS(C861))),検索!D$7=""),0,1)</f>
        <v>0</v>
      </c>
      <c r="AC861" s="13">
        <f>IF(OR(ISERROR(FIND(検索!E$7,D861)),検索!E$7=""),0,1)</f>
        <v>0</v>
      </c>
      <c r="AD861" s="13">
        <f>IF(OR(ISERROR(FIND(検索!F$7,E861)),検索!F$7=""),0,1)</f>
        <v>0</v>
      </c>
      <c r="AE861" s="13">
        <f>IF(OR(ISERROR(FIND(検索!G$7,F861)),検索!G$7=""),0,1)</f>
        <v>0</v>
      </c>
      <c r="AF861" s="15">
        <f>IF(OR(検索!J$7="00000",AA861&amp;AB861&amp;AC861&amp;AD861&amp;AE861&lt;&gt;検索!J$7),0,1)</f>
        <v>0</v>
      </c>
      <c r="AG861" s="16">
        <f t="shared" si="70"/>
        <v>0</v>
      </c>
      <c r="AH861" s="13">
        <f>IF(検索!K$3=0,R861,S861)</f>
        <v>0</v>
      </c>
      <c r="AI861" s="13">
        <f>IF(検索!K$5=0,Y861,Z861)</f>
        <v>0</v>
      </c>
      <c r="AJ861" s="13">
        <f>IF(検索!K$7=0,AF861,AG861)</f>
        <v>0</v>
      </c>
      <c r="AK861" s="20">
        <f>IF(IF(検索!J$5="00000",AH861,IF(検索!K$4=0,AH861+AI861,AH861*AI861)*IF(AND(検索!K$6=1,検索!J$7&lt;&gt;"00000"),AJ861,1)+IF(AND(検索!K$6=0,検索!J$7&lt;&gt;"00000"),AJ861,0))&gt;0,MAX($AK$2:AK860)+1,0)</f>
        <v>0</v>
      </c>
    </row>
    <row r="862" spans="1:37" ht="12.6" customHeight="1" x14ac:dyDescent="0.15">
      <c r="A862" s="9">
        <v>8810</v>
      </c>
      <c r="B862" s="2" t="s">
        <v>1980</v>
      </c>
      <c r="C862" s="2" t="s">
        <v>2203</v>
      </c>
      <c r="D862" s="2" t="s">
        <v>2155</v>
      </c>
      <c r="E862" s="10" t="s">
        <v>61</v>
      </c>
      <c r="F862" s="11" t="s">
        <v>2204</v>
      </c>
      <c r="G862" s="2">
        <v>861</v>
      </c>
      <c r="H862" s="153">
        <f t="shared" si="71"/>
        <v>150000</v>
      </c>
      <c r="J862" s="158">
        <f>IFERROR(INDEX(単価!D$3:G$16,MATCH(D862,単価!B$3:B$16,0),1+((I862&gt;29)+(I862&gt;59)+(I862&gt;89))*INDEX(単価!A:A,MATCH(D862,単価!B:B,0))),0)</f>
        <v>50000</v>
      </c>
      <c r="K862" s="153" t="str">
        <f>IFERROR(INDEX(単価!C:C,MATCH(D862,単価!B:B,0))&amp;IF(INDEX(単価!A:A,MATCH(D862,単価!B:B,0))=1,"（"&amp;INDEX(単価!D$2:G$2,1,1+(I862&gt;29)+(I862&gt;59)+(I862&gt;89))&amp;"）",""),D862)</f>
        <v>短期入所</v>
      </c>
      <c r="L862" s="2">
        <f t="shared" ca="1" si="72"/>
        <v>8712</v>
      </c>
      <c r="M862" s="14">
        <f>IF(OR(ISERROR(FIND(DBCS(検索!C$3),DBCS(B862))),検索!C$3=""),0,1)</f>
        <v>0</v>
      </c>
      <c r="N862" s="15">
        <f>IF(OR(ISERROR(FIND(DBCS(検索!D$3),DBCS(C862))),検索!D$3=""),0,1)</f>
        <v>0</v>
      </c>
      <c r="O862" s="15">
        <f>IF(OR(ISERROR(FIND(検索!E$3,D862)),検索!E$3=""),0,1)</f>
        <v>0</v>
      </c>
      <c r="P862" s="13">
        <f>IF(OR(ISERROR(FIND(検索!F$3,E862)),検索!F$3=""),0,1)</f>
        <v>0</v>
      </c>
      <c r="Q862" s="13">
        <f>IF(OR(ISERROR(FIND(検索!G$3,F862)),検索!G$3=""),0,1)</f>
        <v>0</v>
      </c>
      <c r="R862" s="13">
        <f>IF(OR(検索!J$3="00000",M862&amp;N862&amp;O862&amp;P862&amp;Q862&lt;&gt;検索!J$3),0,1)</f>
        <v>0</v>
      </c>
      <c r="S862" s="13">
        <f t="shared" si="68"/>
        <v>0</v>
      </c>
      <c r="T862" s="14">
        <f>IF(OR(ISERROR(FIND(DBCS(検索!C$5),DBCS(B862))),検索!C$5=""),0,1)</f>
        <v>0</v>
      </c>
      <c r="U862" s="15">
        <f>IF(OR(ISERROR(FIND(DBCS(検索!D$5),DBCS(C862))),検索!D$5=""),0,1)</f>
        <v>0</v>
      </c>
      <c r="V862" s="15">
        <f>IF(OR(ISERROR(FIND(検索!E$5,D862)),検索!E$5=""),0,1)</f>
        <v>0</v>
      </c>
      <c r="W862" s="15">
        <f>IF(OR(ISERROR(FIND(検索!F$5,E862)),検索!F$5=""),0,1)</f>
        <v>0</v>
      </c>
      <c r="X862" s="15">
        <f>IF(OR(ISERROR(FIND(検索!G$5,F862)),検索!G$5=""),0,1)</f>
        <v>0</v>
      </c>
      <c r="Y862" s="13">
        <f>IF(OR(検索!J$5="00000",T862&amp;U862&amp;V862&amp;W862&amp;X862&lt;&gt;検索!J$5),0,1)</f>
        <v>0</v>
      </c>
      <c r="Z862" s="16">
        <f t="shared" si="69"/>
        <v>0</v>
      </c>
      <c r="AA862" s="13">
        <f>IF(OR(ISERROR(FIND(DBCS(検索!C$7),DBCS(B862))),検索!C$7=""),0,1)</f>
        <v>0</v>
      </c>
      <c r="AB862" s="13">
        <f>IF(OR(ISERROR(FIND(DBCS(検索!D$7),DBCS(C862))),検索!D$7=""),0,1)</f>
        <v>0</v>
      </c>
      <c r="AC862" s="13">
        <f>IF(OR(ISERROR(FIND(検索!E$7,D862)),検索!E$7=""),0,1)</f>
        <v>0</v>
      </c>
      <c r="AD862" s="13">
        <f>IF(OR(ISERROR(FIND(検索!F$7,E862)),検索!F$7=""),0,1)</f>
        <v>0</v>
      </c>
      <c r="AE862" s="13">
        <f>IF(OR(ISERROR(FIND(検索!G$7,F862)),検索!G$7=""),0,1)</f>
        <v>0</v>
      </c>
      <c r="AF862" s="15">
        <f>IF(OR(検索!J$7="00000",AA862&amp;AB862&amp;AC862&amp;AD862&amp;AE862&lt;&gt;検索!J$7),0,1)</f>
        <v>0</v>
      </c>
      <c r="AG862" s="16">
        <f t="shared" si="70"/>
        <v>0</v>
      </c>
      <c r="AH862" s="13">
        <f>IF(検索!K$3=0,R862,S862)</f>
        <v>0</v>
      </c>
      <c r="AI862" s="13">
        <f>IF(検索!K$5=0,Y862,Z862)</f>
        <v>0</v>
      </c>
      <c r="AJ862" s="13">
        <f>IF(検索!K$7=0,AF862,AG862)</f>
        <v>0</v>
      </c>
      <c r="AK862" s="20">
        <f>IF(IF(検索!J$5="00000",AH862,IF(検索!K$4=0,AH862+AI862,AH862*AI862)*IF(AND(検索!K$6=1,検索!J$7&lt;&gt;"00000"),AJ862,1)+IF(AND(検索!K$6=0,検索!J$7&lt;&gt;"00000"),AJ862,0))&gt;0,MAX($AK$2:AK861)+1,0)</f>
        <v>0</v>
      </c>
    </row>
    <row r="863" spans="1:37" ht="12.6" customHeight="1" x14ac:dyDescent="0.15">
      <c r="A863" s="9">
        <v>8821</v>
      </c>
      <c r="B863" s="2" t="s">
        <v>2205</v>
      </c>
      <c r="C863" s="2" t="s">
        <v>2206</v>
      </c>
      <c r="D863" s="2" t="s">
        <v>2155</v>
      </c>
      <c r="E863" s="10" t="s">
        <v>65</v>
      </c>
      <c r="F863" s="11" t="s">
        <v>2207</v>
      </c>
      <c r="G863" s="2">
        <v>862</v>
      </c>
      <c r="H863" s="153">
        <f t="shared" si="71"/>
        <v>50000</v>
      </c>
      <c r="J863" s="158">
        <f>IFERROR(INDEX(単価!D$3:G$16,MATCH(D863,単価!B$3:B$16,0),1+((I863&gt;29)+(I863&gt;59)+(I863&gt;89))*INDEX(単価!A:A,MATCH(D863,単価!B:B,0))),0)</f>
        <v>50000</v>
      </c>
      <c r="K863" s="153" t="str">
        <f>IFERROR(INDEX(単価!C:C,MATCH(D863,単価!B:B,0))&amp;IF(INDEX(単価!A:A,MATCH(D863,単価!B:B,0))=1,"（"&amp;INDEX(単価!D$2:G$2,1,1+(I863&gt;29)+(I863&gt;59)+(I863&gt;89))&amp;"）",""),D863)</f>
        <v>短期入所</v>
      </c>
      <c r="L863" s="2">
        <f t="shared" ca="1" si="72"/>
        <v>8722</v>
      </c>
      <c r="M863" s="14">
        <f>IF(OR(ISERROR(FIND(DBCS(検索!C$3),DBCS(B863))),検索!C$3=""),0,1)</f>
        <v>0</v>
      </c>
      <c r="N863" s="15">
        <f>IF(OR(ISERROR(FIND(DBCS(検索!D$3),DBCS(C863))),検索!D$3=""),0,1)</f>
        <v>0</v>
      </c>
      <c r="O863" s="15">
        <f>IF(OR(ISERROR(FIND(検索!E$3,D863)),検索!E$3=""),0,1)</f>
        <v>0</v>
      </c>
      <c r="P863" s="13">
        <f>IF(OR(ISERROR(FIND(検索!F$3,E863)),検索!F$3=""),0,1)</f>
        <v>0</v>
      </c>
      <c r="Q863" s="13">
        <f>IF(OR(ISERROR(FIND(検索!G$3,F863)),検索!G$3=""),0,1)</f>
        <v>0</v>
      </c>
      <c r="R863" s="13">
        <f>IF(OR(検索!J$3="00000",M863&amp;N863&amp;O863&amp;P863&amp;Q863&lt;&gt;検索!J$3),0,1)</f>
        <v>0</v>
      </c>
      <c r="S863" s="13">
        <f t="shared" si="68"/>
        <v>0</v>
      </c>
      <c r="T863" s="14">
        <f>IF(OR(ISERROR(FIND(DBCS(検索!C$5),DBCS(B863))),検索!C$5=""),0,1)</f>
        <v>0</v>
      </c>
      <c r="U863" s="15">
        <f>IF(OR(ISERROR(FIND(DBCS(検索!D$5),DBCS(C863))),検索!D$5=""),0,1)</f>
        <v>0</v>
      </c>
      <c r="V863" s="15">
        <f>IF(OR(ISERROR(FIND(検索!E$5,D863)),検索!E$5=""),0,1)</f>
        <v>0</v>
      </c>
      <c r="W863" s="15">
        <f>IF(OR(ISERROR(FIND(検索!F$5,E863)),検索!F$5=""),0,1)</f>
        <v>0</v>
      </c>
      <c r="X863" s="15">
        <f>IF(OR(ISERROR(FIND(検索!G$5,F863)),検索!G$5=""),0,1)</f>
        <v>0</v>
      </c>
      <c r="Y863" s="13">
        <f>IF(OR(検索!J$5="00000",T863&amp;U863&amp;V863&amp;W863&amp;X863&lt;&gt;検索!J$5),0,1)</f>
        <v>0</v>
      </c>
      <c r="Z863" s="16">
        <f t="shared" si="69"/>
        <v>0</v>
      </c>
      <c r="AA863" s="13">
        <f>IF(OR(ISERROR(FIND(DBCS(検索!C$7),DBCS(B863))),検索!C$7=""),0,1)</f>
        <v>0</v>
      </c>
      <c r="AB863" s="13">
        <f>IF(OR(ISERROR(FIND(DBCS(検索!D$7),DBCS(C863))),検索!D$7=""),0,1)</f>
        <v>0</v>
      </c>
      <c r="AC863" s="13">
        <f>IF(OR(ISERROR(FIND(検索!E$7,D863)),検索!E$7=""),0,1)</f>
        <v>0</v>
      </c>
      <c r="AD863" s="13">
        <f>IF(OR(ISERROR(FIND(検索!F$7,E863)),検索!F$7=""),0,1)</f>
        <v>0</v>
      </c>
      <c r="AE863" s="13">
        <f>IF(OR(ISERROR(FIND(検索!G$7,F863)),検索!G$7=""),0,1)</f>
        <v>0</v>
      </c>
      <c r="AF863" s="15">
        <f>IF(OR(検索!J$7="00000",AA863&amp;AB863&amp;AC863&amp;AD863&amp;AE863&lt;&gt;検索!J$7),0,1)</f>
        <v>0</v>
      </c>
      <c r="AG863" s="16">
        <f t="shared" si="70"/>
        <v>0</v>
      </c>
      <c r="AH863" s="13">
        <f>IF(検索!K$3=0,R863,S863)</f>
        <v>0</v>
      </c>
      <c r="AI863" s="13">
        <f>IF(検索!K$5=0,Y863,Z863)</f>
        <v>0</v>
      </c>
      <c r="AJ863" s="13">
        <f>IF(検索!K$7=0,AF863,AG863)</f>
        <v>0</v>
      </c>
      <c r="AK863" s="20">
        <f>IF(IF(検索!J$5="00000",AH863,IF(検索!K$4=0,AH863+AI863,AH863*AI863)*IF(AND(検索!K$6=1,検索!J$7&lt;&gt;"00000"),AJ863,1)+IF(AND(検索!K$6=0,検索!J$7&lt;&gt;"00000"),AJ863,0))&gt;0,MAX($AK$2:AK862)+1,0)</f>
        <v>0</v>
      </c>
    </row>
    <row r="864" spans="1:37" ht="12.6" customHeight="1" x14ac:dyDescent="0.15">
      <c r="A864" s="9">
        <v>8830</v>
      </c>
      <c r="B864" s="2" t="s">
        <v>1008</v>
      </c>
      <c r="C864" s="2" t="s">
        <v>2208</v>
      </c>
      <c r="D864" s="2" t="s">
        <v>2155</v>
      </c>
      <c r="E864" s="10" t="s">
        <v>45</v>
      </c>
      <c r="F864" s="11" t="s">
        <v>2209</v>
      </c>
      <c r="G864" s="2">
        <v>863</v>
      </c>
      <c r="H864" s="153">
        <f t="shared" si="71"/>
        <v>1400000</v>
      </c>
      <c r="J864" s="158">
        <f>IFERROR(INDEX(単価!D$3:G$16,MATCH(D864,単価!B$3:B$16,0),1+((I864&gt;29)+(I864&gt;59)+(I864&gt;89))*INDEX(単価!A:A,MATCH(D864,単価!B:B,0))),0)</f>
        <v>50000</v>
      </c>
      <c r="K864" s="153" t="str">
        <f>IFERROR(INDEX(単価!C:C,MATCH(D864,単価!B:B,0))&amp;IF(INDEX(単価!A:A,MATCH(D864,単価!B:B,0))=1,"（"&amp;INDEX(単価!D$2:G$2,1,1+(I864&gt;29)+(I864&gt;59)+(I864&gt;89))&amp;"）",""),D864)</f>
        <v>短期入所</v>
      </c>
      <c r="L864" s="2">
        <f t="shared" ca="1" si="72"/>
        <v>8738</v>
      </c>
      <c r="M864" s="14">
        <f>IF(OR(ISERROR(FIND(DBCS(検索!C$3),DBCS(B864))),検索!C$3=""),0,1)</f>
        <v>0</v>
      </c>
      <c r="N864" s="15">
        <f>IF(OR(ISERROR(FIND(DBCS(検索!D$3),DBCS(C864))),検索!D$3=""),0,1)</f>
        <v>0</v>
      </c>
      <c r="O864" s="15">
        <f>IF(OR(ISERROR(FIND(検索!E$3,D864)),検索!E$3=""),0,1)</f>
        <v>0</v>
      </c>
      <c r="P864" s="13">
        <f>IF(OR(ISERROR(FIND(検索!F$3,E864)),検索!F$3=""),0,1)</f>
        <v>0</v>
      </c>
      <c r="Q864" s="13">
        <f>IF(OR(ISERROR(FIND(検索!G$3,F864)),検索!G$3=""),0,1)</f>
        <v>0</v>
      </c>
      <c r="R864" s="13">
        <f>IF(OR(検索!J$3="00000",M864&amp;N864&amp;O864&amp;P864&amp;Q864&lt;&gt;検索!J$3),0,1)</f>
        <v>0</v>
      </c>
      <c r="S864" s="13">
        <f t="shared" si="68"/>
        <v>0</v>
      </c>
      <c r="T864" s="14">
        <f>IF(OR(ISERROR(FIND(DBCS(検索!C$5),DBCS(B864))),検索!C$5=""),0,1)</f>
        <v>0</v>
      </c>
      <c r="U864" s="15">
        <f>IF(OR(ISERROR(FIND(DBCS(検索!D$5),DBCS(C864))),検索!D$5=""),0,1)</f>
        <v>0</v>
      </c>
      <c r="V864" s="15">
        <f>IF(OR(ISERROR(FIND(検索!E$5,D864)),検索!E$5=""),0,1)</f>
        <v>0</v>
      </c>
      <c r="W864" s="15">
        <f>IF(OR(ISERROR(FIND(検索!F$5,E864)),検索!F$5=""),0,1)</f>
        <v>0</v>
      </c>
      <c r="X864" s="15">
        <f>IF(OR(ISERROR(FIND(検索!G$5,F864)),検索!G$5=""),0,1)</f>
        <v>0</v>
      </c>
      <c r="Y864" s="13">
        <f>IF(OR(検索!J$5="00000",T864&amp;U864&amp;V864&amp;W864&amp;X864&lt;&gt;検索!J$5),0,1)</f>
        <v>0</v>
      </c>
      <c r="Z864" s="16">
        <f t="shared" si="69"/>
        <v>0</v>
      </c>
      <c r="AA864" s="13">
        <f>IF(OR(ISERROR(FIND(DBCS(検索!C$7),DBCS(B864))),検索!C$7=""),0,1)</f>
        <v>0</v>
      </c>
      <c r="AB864" s="13">
        <f>IF(OR(ISERROR(FIND(DBCS(検索!D$7),DBCS(C864))),検索!D$7=""),0,1)</f>
        <v>0</v>
      </c>
      <c r="AC864" s="13">
        <f>IF(OR(ISERROR(FIND(検索!E$7,D864)),検索!E$7=""),0,1)</f>
        <v>0</v>
      </c>
      <c r="AD864" s="13">
        <f>IF(OR(ISERROR(FIND(検索!F$7,E864)),検索!F$7=""),0,1)</f>
        <v>0</v>
      </c>
      <c r="AE864" s="13">
        <f>IF(OR(ISERROR(FIND(検索!G$7,F864)),検索!G$7=""),0,1)</f>
        <v>0</v>
      </c>
      <c r="AF864" s="15">
        <f>IF(OR(検索!J$7="00000",AA864&amp;AB864&amp;AC864&amp;AD864&amp;AE864&lt;&gt;検索!J$7),0,1)</f>
        <v>0</v>
      </c>
      <c r="AG864" s="16">
        <f t="shared" si="70"/>
        <v>0</v>
      </c>
      <c r="AH864" s="13">
        <f>IF(検索!K$3=0,R864,S864)</f>
        <v>0</v>
      </c>
      <c r="AI864" s="13">
        <f>IF(検索!K$5=0,Y864,Z864)</f>
        <v>0</v>
      </c>
      <c r="AJ864" s="13">
        <f>IF(検索!K$7=0,AF864,AG864)</f>
        <v>0</v>
      </c>
      <c r="AK864" s="20">
        <f>IF(IF(検索!J$5="00000",AH864,IF(検索!K$4=0,AH864+AI864,AH864*AI864)*IF(AND(検索!K$6=1,検索!J$7&lt;&gt;"00000"),AJ864,1)+IF(AND(検索!K$6=0,検索!J$7&lt;&gt;"00000"),AJ864,0))&gt;0,MAX($AK$2:AK863)+1,0)</f>
        <v>0</v>
      </c>
    </row>
    <row r="865" spans="1:37" ht="12.6" customHeight="1" x14ac:dyDescent="0.15">
      <c r="A865" s="9">
        <v>8844</v>
      </c>
      <c r="B865" s="2" t="s">
        <v>966</v>
      </c>
      <c r="C865" s="2" t="s">
        <v>2210</v>
      </c>
      <c r="D865" s="2" t="s">
        <v>2155</v>
      </c>
      <c r="E865" s="10" t="s">
        <v>111</v>
      </c>
      <c r="F865" s="11" t="s">
        <v>967</v>
      </c>
      <c r="G865" s="2">
        <v>864</v>
      </c>
      <c r="H865" s="153">
        <f t="shared" si="71"/>
        <v>300000</v>
      </c>
      <c r="J865" s="158">
        <f>IFERROR(INDEX(単価!D$3:G$16,MATCH(D865,単価!B$3:B$16,0),1+((I865&gt;29)+(I865&gt;59)+(I865&gt;89))*INDEX(単価!A:A,MATCH(D865,単価!B:B,0))),0)</f>
        <v>50000</v>
      </c>
      <c r="K865" s="153" t="str">
        <f>IFERROR(INDEX(単価!C:C,MATCH(D865,単価!B:B,0))&amp;IF(INDEX(単価!A:A,MATCH(D865,単価!B:B,0))=1,"（"&amp;INDEX(単価!D$2:G$2,1,1+(I865&gt;29)+(I865&gt;59)+(I865&gt;89))&amp;"）",""),D865)</f>
        <v>短期入所</v>
      </c>
      <c r="L865" s="2">
        <f t="shared" ca="1" si="72"/>
        <v>8741</v>
      </c>
      <c r="M865" s="14">
        <f>IF(OR(ISERROR(FIND(DBCS(検索!C$3),DBCS(B865))),検索!C$3=""),0,1)</f>
        <v>0</v>
      </c>
      <c r="N865" s="15">
        <f>IF(OR(ISERROR(FIND(DBCS(検索!D$3),DBCS(C865))),検索!D$3=""),0,1)</f>
        <v>0</v>
      </c>
      <c r="O865" s="15">
        <f>IF(OR(ISERROR(FIND(検索!E$3,D865)),検索!E$3=""),0,1)</f>
        <v>0</v>
      </c>
      <c r="P865" s="13">
        <f>IF(OR(ISERROR(FIND(検索!F$3,E865)),検索!F$3=""),0,1)</f>
        <v>0</v>
      </c>
      <c r="Q865" s="13">
        <f>IF(OR(ISERROR(FIND(検索!G$3,F865)),検索!G$3=""),0,1)</f>
        <v>0</v>
      </c>
      <c r="R865" s="13">
        <f>IF(OR(検索!J$3="00000",M865&amp;N865&amp;O865&amp;P865&amp;Q865&lt;&gt;検索!J$3),0,1)</f>
        <v>0</v>
      </c>
      <c r="S865" s="13">
        <f t="shared" si="68"/>
        <v>0</v>
      </c>
      <c r="T865" s="14">
        <f>IF(OR(ISERROR(FIND(DBCS(検索!C$5),DBCS(B865))),検索!C$5=""),0,1)</f>
        <v>0</v>
      </c>
      <c r="U865" s="15">
        <f>IF(OR(ISERROR(FIND(DBCS(検索!D$5),DBCS(C865))),検索!D$5=""),0,1)</f>
        <v>0</v>
      </c>
      <c r="V865" s="15">
        <f>IF(OR(ISERROR(FIND(検索!E$5,D865)),検索!E$5=""),0,1)</f>
        <v>0</v>
      </c>
      <c r="W865" s="15">
        <f>IF(OR(ISERROR(FIND(検索!F$5,E865)),検索!F$5=""),0,1)</f>
        <v>0</v>
      </c>
      <c r="X865" s="15">
        <f>IF(OR(ISERROR(FIND(検索!G$5,F865)),検索!G$5=""),0,1)</f>
        <v>0</v>
      </c>
      <c r="Y865" s="13">
        <f>IF(OR(検索!J$5="00000",T865&amp;U865&amp;V865&amp;W865&amp;X865&lt;&gt;検索!J$5),0,1)</f>
        <v>0</v>
      </c>
      <c r="Z865" s="16">
        <f t="shared" si="69"/>
        <v>0</v>
      </c>
      <c r="AA865" s="13">
        <f>IF(OR(ISERROR(FIND(DBCS(検索!C$7),DBCS(B865))),検索!C$7=""),0,1)</f>
        <v>0</v>
      </c>
      <c r="AB865" s="13">
        <f>IF(OR(ISERROR(FIND(DBCS(検索!D$7),DBCS(C865))),検索!D$7=""),0,1)</f>
        <v>0</v>
      </c>
      <c r="AC865" s="13">
        <f>IF(OR(ISERROR(FIND(検索!E$7,D865)),検索!E$7=""),0,1)</f>
        <v>0</v>
      </c>
      <c r="AD865" s="13">
        <f>IF(OR(ISERROR(FIND(検索!F$7,E865)),検索!F$7=""),0,1)</f>
        <v>0</v>
      </c>
      <c r="AE865" s="13">
        <f>IF(OR(ISERROR(FIND(検索!G$7,F865)),検索!G$7=""),0,1)</f>
        <v>0</v>
      </c>
      <c r="AF865" s="15">
        <f>IF(OR(検索!J$7="00000",AA865&amp;AB865&amp;AC865&amp;AD865&amp;AE865&lt;&gt;検索!J$7),0,1)</f>
        <v>0</v>
      </c>
      <c r="AG865" s="16">
        <f t="shared" si="70"/>
        <v>0</v>
      </c>
      <c r="AH865" s="13">
        <f>IF(検索!K$3=0,R865,S865)</f>
        <v>0</v>
      </c>
      <c r="AI865" s="13">
        <f>IF(検索!K$5=0,Y865,Z865)</f>
        <v>0</v>
      </c>
      <c r="AJ865" s="13">
        <f>IF(検索!K$7=0,AF865,AG865)</f>
        <v>0</v>
      </c>
      <c r="AK865" s="20">
        <f>IF(IF(検索!J$5="00000",AH865,IF(検索!K$4=0,AH865+AI865,AH865*AI865)*IF(AND(検索!K$6=1,検索!J$7&lt;&gt;"00000"),AJ865,1)+IF(AND(検索!K$6=0,検索!J$7&lt;&gt;"00000"),AJ865,0))&gt;0,MAX($AK$2:AK864)+1,0)</f>
        <v>0</v>
      </c>
    </row>
    <row r="866" spans="1:37" ht="12.6" customHeight="1" x14ac:dyDescent="0.15">
      <c r="A866" s="9">
        <v>8851</v>
      </c>
      <c r="B866" s="2" t="s">
        <v>966</v>
      </c>
      <c r="C866" s="2" t="s">
        <v>2146</v>
      </c>
      <c r="D866" s="2" t="s">
        <v>2155</v>
      </c>
      <c r="E866" s="10" t="s">
        <v>111</v>
      </c>
      <c r="F866" s="11" t="s">
        <v>2147</v>
      </c>
      <c r="G866" s="2">
        <v>865</v>
      </c>
      <c r="H866" s="153">
        <f t="shared" si="71"/>
        <v>300000</v>
      </c>
      <c r="J866" s="158">
        <f>IFERROR(INDEX(単価!D$3:G$16,MATCH(D866,単価!B$3:B$16,0),1+((I866&gt;29)+(I866&gt;59)+(I866&gt;89))*INDEX(単価!A:A,MATCH(D866,単価!B:B,0))),0)</f>
        <v>50000</v>
      </c>
      <c r="K866" s="153" t="str">
        <f>IFERROR(INDEX(単価!C:C,MATCH(D866,単価!B:B,0))&amp;IF(INDEX(単価!A:A,MATCH(D866,単価!B:B,0))=1,"（"&amp;INDEX(単価!D$2:G$2,1,1+(I866&gt;29)+(I866&gt;59)+(I866&gt;89))&amp;"）",""),D866)</f>
        <v>短期入所</v>
      </c>
      <c r="L866" s="2">
        <f t="shared" ca="1" si="72"/>
        <v>8752</v>
      </c>
      <c r="M866" s="14">
        <f>IF(OR(ISERROR(FIND(DBCS(検索!C$3),DBCS(B866))),検索!C$3=""),0,1)</f>
        <v>0</v>
      </c>
      <c r="N866" s="15">
        <f>IF(OR(ISERROR(FIND(DBCS(検索!D$3),DBCS(C866))),検索!D$3=""),0,1)</f>
        <v>0</v>
      </c>
      <c r="O866" s="15">
        <f>IF(OR(ISERROR(FIND(検索!E$3,D866)),検索!E$3=""),0,1)</f>
        <v>0</v>
      </c>
      <c r="P866" s="13">
        <f>IF(OR(ISERROR(FIND(検索!F$3,E866)),検索!F$3=""),0,1)</f>
        <v>0</v>
      </c>
      <c r="Q866" s="13">
        <f>IF(OR(ISERROR(FIND(検索!G$3,F866)),検索!G$3=""),0,1)</f>
        <v>0</v>
      </c>
      <c r="R866" s="13">
        <f>IF(OR(検索!J$3="00000",M866&amp;N866&amp;O866&amp;P866&amp;Q866&lt;&gt;検索!J$3),0,1)</f>
        <v>0</v>
      </c>
      <c r="S866" s="13">
        <f t="shared" si="68"/>
        <v>0</v>
      </c>
      <c r="T866" s="14">
        <f>IF(OR(ISERROR(FIND(DBCS(検索!C$5),DBCS(B866))),検索!C$5=""),0,1)</f>
        <v>0</v>
      </c>
      <c r="U866" s="15">
        <f>IF(OR(ISERROR(FIND(DBCS(検索!D$5),DBCS(C866))),検索!D$5=""),0,1)</f>
        <v>0</v>
      </c>
      <c r="V866" s="15">
        <f>IF(OR(ISERROR(FIND(検索!E$5,D866)),検索!E$5=""),0,1)</f>
        <v>0</v>
      </c>
      <c r="W866" s="15">
        <f>IF(OR(ISERROR(FIND(検索!F$5,E866)),検索!F$5=""),0,1)</f>
        <v>0</v>
      </c>
      <c r="X866" s="15">
        <f>IF(OR(ISERROR(FIND(検索!G$5,F866)),検索!G$5=""),0,1)</f>
        <v>0</v>
      </c>
      <c r="Y866" s="13">
        <f>IF(OR(検索!J$5="00000",T866&amp;U866&amp;V866&amp;W866&amp;X866&lt;&gt;検索!J$5),0,1)</f>
        <v>0</v>
      </c>
      <c r="Z866" s="16">
        <f t="shared" si="69"/>
        <v>0</v>
      </c>
      <c r="AA866" s="13">
        <f>IF(OR(ISERROR(FIND(DBCS(検索!C$7),DBCS(B866))),検索!C$7=""),0,1)</f>
        <v>0</v>
      </c>
      <c r="AB866" s="13">
        <f>IF(OR(ISERROR(FIND(DBCS(検索!D$7),DBCS(C866))),検索!D$7=""),0,1)</f>
        <v>0</v>
      </c>
      <c r="AC866" s="13">
        <f>IF(OR(ISERROR(FIND(検索!E$7,D866)),検索!E$7=""),0,1)</f>
        <v>0</v>
      </c>
      <c r="AD866" s="13">
        <f>IF(OR(ISERROR(FIND(検索!F$7,E866)),検索!F$7=""),0,1)</f>
        <v>0</v>
      </c>
      <c r="AE866" s="13">
        <f>IF(OR(ISERROR(FIND(検索!G$7,F866)),検索!G$7=""),0,1)</f>
        <v>0</v>
      </c>
      <c r="AF866" s="15">
        <f>IF(OR(検索!J$7="00000",AA866&amp;AB866&amp;AC866&amp;AD866&amp;AE866&lt;&gt;検索!J$7),0,1)</f>
        <v>0</v>
      </c>
      <c r="AG866" s="16">
        <f t="shared" si="70"/>
        <v>0</v>
      </c>
      <c r="AH866" s="13">
        <f>IF(検索!K$3=0,R866,S866)</f>
        <v>0</v>
      </c>
      <c r="AI866" s="13">
        <f>IF(検索!K$5=0,Y866,Z866)</f>
        <v>0</v>
      </c>
      <c r="AJ866" s="13">
        <f>IF(検索!K$7=0,AF866,AG866)</f>
        <v>0</v>
      </c>
      <c r="AK866" s="20">
        <f>IF(IF(検索!J$5="00000",AH866,IF(検索!K$4=0,AH866+AI866,AH866*AI866)*IF(AND(検索!K$6=1,検索!J$7&lt;&gt;"00000"),AJ866,1)+IF(AND(検索!K$6=0,検索!J$7&lt;&gt;"00000"),AJ866,0))&gt;0,MAX($AK$2:AK865)+1,0)</f>
        <v>0</v>
      </c>
    </row>
    <row r="867" spans="1:37" ht="12.6" customHeight="1" x14ac:dyDescent="0.15">
      <c r="A867" s="9">
        <v>8864</v>
      </c>
      <c r="B867" s="2" t="s">
        <v>957</v>
      </c>
      <c r="C867" s="2" t="s">
        <v>1612</v>
      </c>
      <c r="D867" s="2" t="s">
        <v>671</v>
      </c>
      <c r="E867" s="10" t="s">
        <v>74</v>
      </c>
      <c r="F867" s="11" t="s">
        <v>959</v>
      </c>
      <c r="G867" s="2">
        <v>866</v>
      </c>
      <c r="H867" s="153">
        <f t="shared" si="71"/>
        <v>400000</v>
      </c>
      <c r="J867" s="158">
        <f>IFERROR(INDEX(単価!D$3:G$16,MATCH(D867,単価!B$3:B$16,0),1+((I867&gt;29)+(I867&gt;59)+(I867&gt;89))*INDEX(単価!A:A,MATCH(D867,単価!B:B,0))),0)</f>
        <v>100000</v>
      </c>
      <c r="K867" s="153" t="str">
        <f>IFERROR(INDEX(単価!C:C,MATCH(D867,単価!B:B,0))&amp;IF(INDEX(単価!A:A,MATCH(D867,単価!B:B,0))=1,"（"&amp;INDEX(単価!D$2:G$2,1,1+(I867&gt;29)+(I867&gt;59)+(I867&gt;89))&amp;"）",""),D867)</f>
        <v>地域活動支援センターⅠ型</v>
      </c>
      <c r="L867" s="2">
        <f t="shared" ca="1" si="72"/>
        <v>8767</v>
      </c>
      <c r="M867" s="14">
        <f>IF(OR(ISERROR(FIND(DBCS(検索!C$3),DBCS(B867))),検索!C$3=""),0,1)</f>
        <v>0</v>
      </c>
      <c r="N867" s="15">
        <f>IF(OR(ISERROR(FIND(DBCS(検索!D$3),DBCS(C867))),検索!D$3=""),0,1)</f>
        <v>0</v>
      </c>
      <c r="O867" s="15">
        <f>IF(OR(ISERROR(FIND(検索!E$3,D867)),検索!E$3=""),0,1)</f>
        <v>0</v>
      </c>
      <c r="P867" s="13">
        <f>IF(OR(ISERROR(FIND(検索!F$3,E867)),検索!F$3=""),0,1)</f>
        <v>0</v>
      </c>
      <c r="Q867" s="13">
        <f>IF(OR(ISERROR(FIND(検索!G$3,F867)),検索!G$3=""),0,1)</f>
        <v>0</v>
      </c>
      <c r="R867" s="13">
        <f>IF(OR(検索!J$3="00000",M867&amp;N867&amp;O867&amp;P867&amp;Q867&lt;&gt;検索!J$3),0,1)</f>
        <v>0</v>
      </c>
      <c r="S867" s="13">
        <f t="shared" si="68"/>
        <v>0</v>
      </c>
      <c r="T867" s="14">
        <f>IF(OR(ISERROR(FIND(DBCS(検索!C$5),DBCS(B867))),検索!C$5=""),0,1)</f>
        <v>0</v>
      </c>
      <c r="U867" s="15">
        <f>IF(OR(ISERROR(FIND(DBCS(検索!D$5),DBCS(C867))),検索!D$5=""),0,1)</f>
        <v>0</v>
      </c>
      <c r="V867" s="15">
        <f>IF(OR(ISERROR(FIND(検索!E$5,D867)),検索!E$5=""),0,1)</f>
        <v>0</v>
      </c>
      <c r="W867" s="15">
        <f>IF(OR(ISERROR(FIND(検索!F$5,E867)),検索!F$5=""),0,1)</f>
        <v>0</v>
      </c>
      <c r="X867" s="15">
        <f>IF(OR(ISERROR(FIND(検索!G$5,F867)),検索!G$5=""),0,1)</f>
        <v>0</v>
      </c>
      <c r="Y867" s="13">
        <f>IF(OR(検索!J$5="00000",T867&amp;U867&amp;V867&amp;W867&amp;X867&lt;&gt;検索!J$5),0,1)</f>
        <v>0</v>
      </c>
      <c r="Z867" s="16">
        <f t="shared" si="69"/>
        <v>0</v>
      </c>
      <c r="AA867" s="13">
        <f>IF(OR(ISERROR(FIND(DBCS(検索!C$7),DBCS(B867))),検索!C$7=""),0,1)</f>
        <v>0</v>
      </c>
      <c r="AB867" s="13">
        <f>IF(OR(ISERROR(FIND(DBCS(検索!D$7),DBCS(C867))),検索!D$7=""),0,1)</f>
        <v>0</v>
      </c>
      <c r="AC867" s="13">
        <f>IF(OR(ISERROR(FIND(検索!E$7,D867)),検索!E$7=""),0,1)</f>
        <v>0</v>
      </c>
      <c r="AD867" s="13">
        <f>IF(OR(ISERROR(FIND(検索!F$7,E867)),検索!F$7=""),0,1)</f>
        <v>0</v>
      </c>
      <c r="AE867" s="13">
        <f>IF(OR(ISERROR(FIND(検索!G$7,F867)),検索!G$7=""),0,1)</f>
        <v>0</v>
      </c>
      <c r="AF867" s="15">
        <f>IF(OR(検索!J$7="00000",AA867&amp;AB867&amp;AC867&amp;AD867&amp;AE867&lt;&gt;検索!J$7),0,1)</f>
        <v>0</v>
      </c>
      <c r="AG867" s="16">
        <f t="shared" si="70"/>
        <v>0</v>
      </c>
      <c r="AH867" s="13">
        <f>IF(検索!K$3=0,R867,S867)</f>
        <v>0</v>
      </c>
      <c r="AI867" s="13">
        <f>IF(検索!K$5=0,Y867,Z867)</f>
        <v>0</v>
      </c>
      <c r="AJ867" s="13">
        <f>IF(検索!K$7=0,AF867,AG867)</f>
        <v>0</v>
      </c>
      <c r="AK867" s="20">
        <f>IF(IF(検索!J$5="00000",AH867,IF(検索!K$4=0,AH867+AI867,AH867*AI867)*IF(AND(検索!K$6=1,検索!J$7&lt;&gt;"00000"),AJ867,1)+IF(AND(検索!K$6=0,検索!J$7&lt;&gt;"00000"),AJ867,0))&gt;0,MAX($AK$2:AK866)+1,0)</f>
        <v>0</v>
      </c>
    </row>
    <row r="868" spans="1:37" ht="12.6" customHeight="1" x14ac:dyDescent="0.15">
      <c r="A868" s="9">
        <v>8875</v>
      </c>
      <c r="B868" s="2" t="s">
        <v>928</v>
      </c>
      <c r="C868" s="2" t="s">
        <v>2031</v>
      </c>
      <c r="D868" s="2" t="s">
        <v>671</v>
      </c>
      <c r="E868" s="10" t="s">
        <v>49</v>
      </c>
      <c r="F868" s="11" t="s">
        <v>1662</v>
      </c>
      <c r="G868" s="2">
        <v>867</v>
      </c>
      <c r="H868" s="153">
        <f t="shared" si="71"/>
        <v>800000</v>
      </c>
      <c r="J868" s="158">
        <f>IFERROR(INDEX(単価!D$3:G$16,MATCH(D868,単価!B$3:B$16,0),1+((I868&gt;29)+(I868&gt;59)+(I868&gt;89))*INDEX(単価!A:A,MATCH(D868,単価!B:B,0))),0)</f>
        <v>100000</v>
      </c>
      <c r="K868" s="153" t="str">
        <f>IFERROR(INDEX(単価!C:C,MATCH(D868,単価!B:B,0))&amp;IF(INDEX(単価!A:A,MATCH(D868,単価!B:B,0))=1,"（"&amp;INDEX(単価!D$2:G$2,1,1+(I868&gt;29)+(I868&gt;59)+(I868&gt;89))&amp;"）",""),D868)</f>
        <v>地域活動支援センターⅠ型</v>
      </c>
      <c r="L868" s="2">
        <f t="shared" ca="1" si="72"/>
        <v>8775</v>
      </c>
      <c r="M868" s="14">
        <f>IF(OR(ISERROR(FIND(DBCS(検索!C$3),DBCS(B868))),検索!C$3=""),0,1)</f>
        <v>0</v>
      </c>
      <c r="N868" s="15">
        <f>IF(OR(ISERROR(FIND(DBCS(検索!D$3),DBCS(C868))),検索!D$3=""),0,1)</f>
        <v>0</v>
      </c>
      <c r="O868" s="15">
        <f>IF(OR(ISERROR(FIND(検索!E$3,D868)),検索!E$3=""),0,1)</f>
        <v>0</v>
      </c>
      <c r="P868" s="13">
        <f>IF(OR(ISERROR(FIND(検索!F$3,E868)),検索!F$3=""),0,1)</f>
        <v>0</v>
      </c>
      <c r="Q868" s="13">
        <f>IF(OR(ISERROR(FIND(検索!G$3,F868)),検索!G$3=""),0,1)</f>
        <v>0</v>
      </c>
      <c r="R868" s="13">
        <f>IF(OR(検索!J$3="00000",M868&amp;N868&amp;O868&amp;P868&amp;Q868&lt;&gt;検索!J$3),0,1)</f>
        <v>0</v>
      </c>
      <c r="S868" s="13">
        <f t="shared" si="68"/>
        <v>0</v>
      </c>
      <c r="T868" s="14">
        <f>IF(OR(ISERROR(FIND(DBCS(検索!C$5),DBCS(B868))),検索!C$5=""),0,1)</f>
        <v>0</v>
      </c>
      <c r="U868" s="15">
        <f>IF(OR(ISERROR(FIND(DBCS(検索!D$5),DBCS(C868))),検索!D$5=""),0,1)</f>
        <v>0</v>
      </c>
      <c r="V868" s="15">
        <f>IF(OR(ISERROR(FIND(検索!E$5,D868)),検索!E$5=""),0,1)</f>
        <v>0</v>
      </c>
      <c r="W868" s="15">
        <f>IF(OR(ISERROR(FIND(検索!F$5,E868)),検索!F$5=""),0,1)</f>
        <v>0</v>
      </c>
      <c r="X868" s="15">
        <f>IF(OR(ISERROR(FIND(検索!G$5,F868)),検索!G$5=""),0,1)</f>
        <v>0</v>
      </c>
      <c r="Y868" s="13">
        <f>IF(OR(検索!J$5="00000",T868&amp;U868&amp;V868&amp;W868&amp;X868&lt;&gt;検索!J$5),0,1)</f>
        <v>0</v>
      </c>
      <c r="Z868" s="16">
        <f t="shared" si="69"/>
        <v>0</v>
      </c>
      <c r="AA868" s="13">
        <f>IF(OR(ISERROR(FIND(DBCS(検索!C$7),DBCS(B868))),検索!C$7=""),0,1)</f>
        <v>0</v>
      </c>
      <c r="AB868" s="13">
        <f>IF(OR(ISERROR(FIND(DBCS(検索!D$7),DBCS(C868))),検索!D$7=""),0,1)</f>
        <v>0</v>
      </c>
      <c r="AC868" s="13">
        <f>IF(OR(ISERROR(FIND(検索!E$7,D868)),検索!E$7=""),0,1)</f>
        <v>0</v>
      </c>
      <c r="AD868" s="13">
        <f>IF(OR(ISERROR(FIND(検索!F$7,E868)),検索!F$7=""),0,1)</f>
        <v>0</v>
      </c>
      <c r="AE868" s="13">
        <f>IF(OR(ISERROR(FIND(検索!G$7,F868)),検索!G$7=""),0,1)</f>
        <v>0</v>
      </c>
      <c r="AF868" s="15">
        <f>IF(OR(検索!J$7="00000",AA868&amp;AB868&amp;AC868&amp;AD868&amp;AE868&lt;&gt;検索!J$7),0,1)</f>
        <v>0</v>
      </c>
      <c r="AG868" s="16">
        <f t="shared" si="70"/>
        <v>0</v>
      </c>
      <c r="AH868" s="13">
        <f>IF(検索!K$3=0,R868,S868)</f>
        <v>0</v>
      </c>
      <c r="AI868" s="13">
        <f>IF(検索!K$5=0,Y868,Z868)</f>
        <v>0</v>
      </c>
      <c r="AJ868" s="13">
        <f>IF(検索!K$7=0,AF868,AG868)</f>
        <v>0</v>
      </c>
      <c r="AK868" s="20">
        <f>IF(IF(検索!J$5="00000",AH868,IF(検索!K$4=0,AH868+AI868,AH868*AI868)*IF(AND(検索!K$6=1,検索!J$7&lt;&gt;"00000"),AJ868,1)+IF(AND(検索!K$6=0,検索!J$7&lt;&gt;"00000"),AJ868,0))&gt;0,MAX($AK$2:AK867)+1,0)</f>
        <v>0</v>
      </c>
    </row>
    <row r="869" spans="1:37" ht="12.6" customHeight="1" x14ac:dyDescent="0.15">
      <c r="A869" s="9">
        <v>8888</v>
      </c>
      <c r="B869" s="2" t="s">
        <v>2211</v>
      </c>
      <c r="C869" s="2" t="s">
        <v>2112</v>
      </c>
      <c r="D869" s="2" t="s">
        <v>672</v>
      </c>
      <c r="E869" s="10" t="s">
        <v>115</v>
      </c>
      <c r="F869" s="11" t="s">
        <v>2212</v>
      </c>
      <c r="G869" s="2">
        <v>868</v>
      </c>
      <c r="H869" s="153">
        <f t="shared" si="71"/>
        <v>100000</v>
      </c>
      <c r="J869" s="158">
        <f>IFERROR(INDEX(単価!D$3:G$16,MATCH(D869,単価!B$3:B$16,0),1+((I869&gt;29)+(I869&gt;59)+(I869&gt;89))*INDEX(単価!A:A,MATCH(D869,単価!B:B,0))),0)</f>
        <v>100000</v>
      </c>
      <c r="K869" s="153" t="str">
        <f>IFERROR(INDEX(単価!C:C,MATCH(D869,単価!B:B,0))&amp;IF(INDEX(単価!A:A,MATCH(D869,単価!B:B,0))=1,"（"&amp;INDEX(単価!D$2:G$2,1,1+(I869&gt;29)+(I869&gt;59)+(I869&gt;89))&amp;"）",""),D869)</f>
        <v>地域活動支援センターⅢ型</v>
      </c>
      <c r="L869" s="2">
        <f t="shared" ca="1" si="72"/>
        <v>8781</v>
      </c>
      <c r="M869" s="14">
        <f>IF(OR(ISERROR(FIND(DBCS(検索!C$3),DBCS(B869))),検索!C$3=""),0,1)</f>
        <v>0</v>
      </c>
      <c r="N869" s="15">
        <f>IF(OR(ISERROR(FIND(DBCS(検索!D$3),DBCS(C869))),検索!D$3=""),0,1)</f>
        <v>0</v>
      </c>
      <c r="O869" s="15">
        <f>IF(OR(ISERROR(FIND(検索!E$3,D869)),検索!E$3=""),0,1)</f>
        <v>0</v>
      </c>
      <c r="P869" s="13">
        <f>IF(OR(ISERROR(FIND(検索!F$3,E869)),検索!F$3=""),0,1)</f>
        <v>0</v>
      </c>
      <c r="Q869" s="13">
        <f>IF(OR(ISERROR(FIND(検索!G$3,F869)),検索!G$3=""),0,1)</f>
        <v>0</v>
      </c>
      <c r="R869" s="13">
        <f>IF(OR(検索!J$3="00000",M869&amp;N869&amp;O869&amp;P869&amp;Q869&lt;&gt;検索!J$3),0,1)</f>
        <v>0</v>
      </c>
      <c r="S869" s="13">
        <f t="shared" si="68"/>
        <v>0</v>
      </c>
      <c r="T869" s="14">
        <f>IF(OR(ISERROR(FIND(DBCS(検索!C$5),DBCS(B869))),検索!C$5=""),0,1)</f>
        <v>0</v>
      </c>
      <c r="U869" s="15">
        <f>IF(OR(ISERROR(FIND(DBCS(検索!D$5),DBCS(C869))),検索!D$5=""),0,1)</f>
        <v>0</v>
      </c>
      <c r="V869" s="15">
        <f>IF(OR(ISERROR(FIND(検索!E$5,D869)),検索!E$5=""),0,1)</f>
        <v>0</v>
      </c>
      <c r="W869" s="15">
        <f>IF(OR(ISERROR(FIND(検索!F$5,E869)),検索!F$5=""),0,1)</f>
        <v>0</v>
      </c>
      <c r="X869" s="15">
        <f>IF(OR(ISERROR(FIND(検索!G$5,F869)),検索!G$5=""),0,1)</f>
        <v>0</v>
      </c>
      <c r="Y869" s="13">
        <f>IF(OR(検索!J$5="00000",T869&amp;U869&amp;V869&amp;W869&amp;X869&lt;&gt;検索!J$5),0,1)</f>
        <v>0</v>
      </c>
      <c r="Z869" s="16">
        <f t="shared" si="69"/>
        <v>0</v>
      </c>
      <c r="AA869" s="13">
        <f>IF(OR(ISERROR(FIND(DBCS(検索!C$7),DBCS(B869))),検索!C$7=""),0,1)</f>
        <v>0</v>
      </c>
      <c r="AB869" s="13">
        <f>IF(OR(ISERROR(FIND(DBCS(検索!D$7),DBCS(C869))),検索!D$7=""),0,1)</f>
        <v>0</v>
      </c>
      <c r="AC869" s="13">
        <f>IF(OR(ISERROR(FIND(検索!E$7,D869)),検索!E$7=""),0,1)</f>
        <v>0</v>
      </c>
      <c r="AD869" s="13">
        <f>IF(OR(ISERROR(FIND(検索!F$7,E869)),検索!F$7=""),0,1)</f>
        <v>0</v>
      </c>
      <c r="AE869" s="13">
        <f>IF(OR(ISERROR(FIND(検索!G$7,F869)),検索!G$7=""),0,1)</f>
        <v>0</v>
      </c>
      <c r="AF869" s="15">
        <f>IF(OR(検索!J$7="00000",AA869&amp;AB869&amp;AC869&amp;AD869&amp;AE869&lt;&gt;検索!J$7),0,1)</f>
        <v>0</v>
      </c>
      <c r="AG869" s="16">
        <f t="shared" si="70"/>
        <v>0</v>
      </c>
      <c r="AH869" s="13">
        <f>IF(検索!K$3=0,R869,S869)</f>
        <v>0</v>
      </c>
      <c r="AI869" s="13">
        <f>IF(検索!K$5=0,Y869,Z869)</f>
        <v>0</v>
      </c>
      <c r="AJ869" s="13">
        <f>IF(検索!K$7=0,AF869,AG869)</f>
        <v>0</v>
      </c>
      <c r="AK869" s="20">
        <f>IF(IF(検索!J$5="00000",AH869,IF(検索!K$4=0,AH869+AI869,AH869*AI869)*IF(AND(検索!K$6=1,検索!J$7&lt;&gt;"00000"),AJ869,1)+IF(AND(検索!K$6=0,検索!J$7&lt;&gt;"00000"),AJ869,0))&gt;0,MAX($AK$2:AK868)+1,0)</f>
        <v>0</v>
      </c>
    </row>
    <row r="870" spans="1:37" ht="12.6" customHeight="1" x14ac:dyDescent="0.15">
      <c r="A870" s="9">
        <v>8891</v>
      </c>
      <c r="B870" s="2" t="s">
        <v>2213</v>
      </c>
      <c r="C870" s="2" t="s">
        <v>2214</v>
      </c>
      <c r="D870" s="2" t="s">
        <v>672</v>
      </c>
      <c r="E870" s="10" t="s">
        <v>83</v>
      </c>
      <c r="F870" s="11" t="s">
        <v>2215</v>
      </c>
      <c r="G870" s="2">
        <v>869</v>
      </c>
      <c r="H870" s="153">
        <f t="shared" si="71"/>
        <v>100000</v>
      </c>
      <c r="J870" s="158">
        <f>IFERROR(INDEX(単価!D$3:G$16,MATCH(D870,単価!B$3:B$16,0),1+((I870&gt;29)+(I870&gt;59)+(I870&gt;89))*INDEX(単価!A:A,MATCH(D870,単価!B:B,0))),0)</f>
        <v>100000</v>
      </c>
      <c r="K870" s="153" t="str">
        <f>IFERROR(INDEX(単価!C:C,MATCH(D870,単価!B:B,0))&amp;IF(INDEX(単価!A:A,MATCH(D870,単価!B:B,0))=1,"（"&amp;INDEX(単価!D$2:G$2,1,1+(I870&gt;29)+(I870&gt;59)+(I870&gt;89))&amp;"）",""),D870)</f>
        <v>地域活動支援センターⅢ型</v>
      </c>
      <c r="L870" s="2">
        <f t="shared" ca="1" si="72"/>
        <v>8799</v>
      </c>
      <c r="M870" s="14">
        <f>IF(OR(ISERROR(FIND(DBCS(検索!C$3),DBCS(B870))),検索!C$3=""),0,1)</f>
        <v>0</v>
      </c>
      <c r="N870" s="15">
        <f>IF(OR(ISERROR(FIND(DBCS(検索!D$3),DBCS(C870))),検索!D$3=""),0,1)</f>
        <v>0</v>
      </c>
      <c r="O870" s="15">
        <f>IF(OR(ISERROR(FIND(検索!E$3,D870)),検索!E$3=""),0,1)</f>
        <v>0</v>
      </c>
      <c r="P870" s="13">
        <f>IF(OR(ISERROR(FIND(検索!F$3,E870)),検索!F$3=""),0,1)</f>
        <v>0</v>
      </c>
      <c r="Q870" s="13">
        <f>IF(OR(ISERROR(FIND(検索!G$3,F870)),検索!G$3=""),0,1)</f>
        <v>0</v>
      </c>
      <c r="R870" s="13">
        <f>IF(OR(検索!J$3="00000",M870&amp;N870&amp;O870&amp;P870&amp;Q870&lt;&gt;検索!J$3),0,1)</f>
        <v>0</v>
      </c>
      <c r="S870" s="13">
        <f t="shared" si="68"/>
        <v>0</v>
      </c>
      <c r="T870" s="14">
        <f>IF(OR(ISERROR(FIND(DBCS(検索!C$5),DBCS(B870))),検索!C$5=""),0,1)</f>
        <v>0</v>
      </c>
      <c r="U870" s="15">
        <f>IF(OR(ISERROR(FIND(DBCS(検索!D$5),DBCS(C870))),検索!D$5=""),0,1)</f>
        <v>0</v>
      </c>
      <c r="V870" s="15">
        <f>IF(OR(ISERROR(FIND(検索!E$5,D870)),検索!E$5=""),0,1)</f>
        <v>0</v>
      </c>
      <c r="W870" s="15">
        <f>IF(OR(ISERROR(FIND(検索!F$5,E870)),検索!F$5=""),0,1)</f>
        <v>0</v>
      </c>
      <c r="X870" s="15">
        <f>IF(OR(ISERROR(FIND(検索!G$5,F870)),検索!G$5=""),0,1)</f>
        <v>0</v>
      </c>
      <c r="Y870" s="13">
        <f>IF(OR(検索!J$5="00000",T870&amp;U870&amp;V870&amp;W870&amp;X870&lt;&gt;検索!J$5),0,1)</f>
        <v>0</v>
      </c>
      <c r="Z870" s="16">
        <f t="shared" si="69"/>
        <v>0</v>
      </c>
      <c r="AA870" s="13">
        <f>IF(OR(ISERROR(FIND(DBCS(検索!C$7),DBCS(B870))),検索!C$7=""),0,1)</f>
        <v>0</v>
      </c>
      <c r="AB870" s="13">
        <f>IF(OR(ISERROR(FIND(DBCS(検索!D$7),DBCS(C870))),検索!D$7=""),0,1)</f>
        <v>0</v>
      </c>
      <c r="AC870" s="13">
        <f>IF(OR(ISERROR(FIND(検索!E$7,D870)),検索!E$7=""),0,1)</f>
        <v>0</v>
      </c>
      <c r="AD870" s="13">
        <f>IF(OR(ISERROR(FIND(検索!F$7,E870)),検索!F$7=""),0,1)</f>
        <v>0</v>
      </c>
      <c r="AE870" s="13">
        <f>IF(OR(ISERROR(FIND(検索!G$7,F870)),検索!G$7=""),0,1)</f>
        <v>0</v>
      </c>
      <c r="AF870" s="15">
        <f>IF(OR(検索!J$7="00000",AA870&amp;AB870&amp;AC870&amp;AD870&amp;AE870&lt;&gt;検索!J$7),0,1)</f>
        <v>0</v>
      </c>
      <c r="AG870" s="16">
        <f t="shared" si="70"/>
        <v>0</v>
      </c>
      <c r="AH870" s="13">
        <f>IF(検索!K$3=0,R870,S870)</f>
        <v>0</v>
      </c>
      <c r="AI870" s="13">
        <f>IF(検索!K$5=0,Y870,Z870)</f>
        <v>0</v>
      </c>
      <c r="AJ870" s="13">
        <f>IF(検索!K$7=0,AF870,AG870)</f>
        <v>0</v>
      </c>
      <c r="AK870" s="20">
        <f>IF(IF(検索!J$5="00000",AH870,IF(検索!K$4=0,AH870+AI870,AH870*AI870)*IF(AND(検索!K$6=1,検索!J$7&lt;&gt;"00000"),AJ870,1)+IF(AND(検索!K$6=0,検索!J$7&lt;&gt;"00000"),AJ870,0))&gt;0,MAX($AK$2:AK869)+1,0)</f>
        <v>0</v>
      </c>
    </row>
    <row r="871" spans="1:37" ht="12.6" customHeight="1" x14ac:dyDescent="0.15">
      <c r="A871" s="9">
        <v>8909</v>
      </c>
      <c r="B871" s="2" t="s">
        <v>1224</v>
      </c>
      <c r="C871" s="2" t="s">
        <v>2216</v>
      </c>
      <c r="D871" s="2" t="s">
        <v>672</v>
      </c>
      <c r="E871" s="10" t="s">
        <v>67</v>
      </c>
      <c r="F871" s="11" t="s">
        <v>2217</v>
      </c>
      <c r="G871" s="2">
        <v>870</v>
      </c>
      <c r="H871" s="153">
        <f t="shared" si="71"/>
        <v>150000</v>
      </c>
      <c r="J871" s="158">
        <f>IFERROR(INDEX(単価!D$3:G$16,MATCH(D871,単価!B$3:B$16,0),1+((I871&gt;29)+(I871&gt;59)+(I871&gt;89))*INDEX(単価!A:A,MATCH(D871,単価!B:B,0))),0)</f>
        <v>100000</v>
      </c>
      <c r="K871" s="153" t="str">
        <f>IFERROR(INDEX(単価!C:C,MATCH(D871,単価!B:B,0))&amp;IF(INDEX(単価!A:A,MATCH(D871,単価!B:B,0))=1,"（"&amp;INDEX(単価!D$2:G$2,1,1+(I871&gt;29)+(I871&gt;59)+(I871&gt;89))&amp;"）",""),D871)</f>
        <v>地域活動支援センターⅢ型</v>
      </c>
      <c r="L871" s="2">
        <f t="shared" ca="1" si="72"/>
        <v>8807</v>
      </c>
      <c r="M871" s="14">
        <f>IF(OR(ISERROR(FIND(DBCS(検索!C$3),DBCS(B871))),検索!C$3=""),0,1)</f>
        <v>0</v>
      </c>
      <c r="N871" s="15">
        <f>IF(OR(ISERROR(FIND(DBCS(検索!D$3),DBCS(C871))),検索!D$3=""),0,1)</f>
        <v>0</v>
      </c>
      <c r="O871" s="15">
        <f>IF(OR(ISERROR(FIND(検索!E$3,D871)),検索!E$3=""),0,1)</f>
        <v>0</v>
      </c>
      <c r="P871" s="13">
        <f>IF(OR(ISERROR(FIND(検索!F$3,E871)),検索!F$3=""),0,1)</f>
        <v>0</v>
      </c>
      <c r="Q871" s="13">
        <f>IF(OR(ISERROR(FIND(検索!G$3,F871)),検索!G$3=""),0,1)</f>
        <v>0</v>
      </c>
      <c r="R871" s="13">
        <f>IF(OR(検索!J$3="00000",M871&amp;N871&amp;O871&amp;P871&amp;Q871&lt;&gt;検索!J$3),0,1)</f>
        <v>0</v>
      </c>
      <c r="S871" s="13">
        <f t="shared" si="68"/>
        <v>0</v>
      </c>
      <c r="T871" s="14">
        <f>IF(OR(ISERROR(FIND(DBCS(検索!C$5),DBCS(B871))),検索!C$5=""),0,1)</f>
        <v>0</v>
      </c>
      <c r="U871" s="15">
        <f>IF(OR(ISERROR(FIND(DBCS(検索!D$5),DBCS(C871))),検索!D$5=""),0,1)</f>
        <v>0</v>
      </c>
      <c r="V871" s="15">
        <f>IF(OR(ISERROR(FIND(検索!E$5,D871)),検索!E$5=""),0,1)</f>
        <v>0</v>
      </c>
      <c r="W871" s="15">
        <f>IF(OR(ISERROR(FIND(検索!F$5,E871)),検索!F$5=""),0,1)</f>
        <v>0</v>
      </c>
      <c r="X871" s="15">
        <f>IF(OR(ISERROR(FIND(検索!G$5,F871)),検索!G$5=""),0,1)</f>
        <v>0</v>
      </c>
      <c r="Y871" s="13">
        <f>IF(OR(検索!J$5="00000",T871&amp;U871&amp;V871&amp;W871&amp;X871&lt;&gt;検索!J$5),0,1)</f>
        <v>0</v>
      </c>
      <c r="Z871" s="16">
        <f t="shared" si="69"/>
        <v>0</v>
      </c>
      <c r="AA871" s="13">
        <f>IF(OR(ISERROR(FIND(DBCS(検索!C$7),DBCS(B871))),検索!C$7=""),0,1)</f>
        <v>0</v>
      </c>
      <c r="AB871" s="13">
        <f>IF(OR(ISERROR(FIND(DBCS(検索!D$7),DBCS(C871))),検索!D$7=""),0,1)</f>
        <v>0</v>
      </c>
      <c r="AC871" s="13">
        <f>IF(OR(ISERROR(FIND(検索!E$7,D871)),検索!E$7=""),0,1)</f>
        <v>0</v>
      </c>
      <c r="AD871" s="13">
        <f>IF(OR(ISERROR(FIND(検索!F$7,E871)),検索!F$7=""),0,1)</f>
        <v>0</v>
      </c>
      <c r="AE871" s="13">
        <f>IF(OR(ISERROR(FIND(検索!G$7,F871)),検索!G$7=""),0,1)</f>
        <v>0</v>
      </c>
      <c r="AF871" s="15">
        <f>IF(OR(検索!J$7="00000",AA871&amp;AB871&amp;AC871&amp;AD871&amp;AE871&lt;&gt;検索!J$7),0,1)</f>
        <v>0</v>
      </c>
      <c r="AG871" s="16">
        <f t="shared" si="70"/>
        <v>0</v>
      </c>
      <c r="AH871" s="13">
        <f>IF(検索!K$3=0,R871,S871)</f>
        <v>0</v>
      </c>
      <c r="AI871" s="13">
        <f>IF(検索!K$5=0,Y871,Z871)</f>
        <v>0</v>
      </c>
      <c r="AJ871" s="13">
        <f>IF(検索!K$7=0,AF871,AG871)</f>
        <v>0</v>
      </c>
      <c r="AK871" s="20">
        <f>IF(IF(検索!J$5="00000",AH871,IF(検索!K$4=0,AH871+AI871,AH871*AI871)*IF(AND(検索!K$6=1,検索!J$7&lt;&gt;"00000"),AJ871,1)+IF(AND(検索!K$6=0,検索!J$7&lt;&gt;"00000"),AJ871,0))&gt;0,MAX($AK$2:AK870)+1,0)</f>
        <v>0</v>
      </c>
    </row>
    <row r="872" spans="1:37" ht="12.6" customHeight="1" x14ac:dyDescent="0.15">
      <c r="A872" s="9">
        <v>8911</v>
      </c>
      <c r="B872" s="2" t="s">
        <v>2218</v>
      </c>
      <c r="C872" s="2" t="s">
        <v>2219</v>
      </c>
      <c r="D872" s="2" t="s">
        <v>672</v>
      </c>
      <c r="E872" s="10" t="s">
        <v>49</v>
      </c>
      <c r="F872" s="11" t="s">
        <v>2220</v>
      </c>
      <c r="G872" s="2">
        <v>871</v>
      </c>
      <c r="H872" s="153">
        <f t="shared" si="71"/>
        <v>100000</v>
      </c>
      <c r="J872" s="158">
        <f>IFERROR(INDEX(単価!D$3:G$16,MATCH(D872,単価!B$3:B$16,0),1+((I872&gt;29)+(I872&gt;59)+(I872&gt;89))*INDEX(単価!A:A,MATCH(D872,単価!B:B,0))),0)</f>
        <v>100000</v>
      </c>
      <c r="K872" s="153" t="str">
        <f>IFERROR(INDEX(単価!C:C,MATCH(D872,単価!B:B,0))&amp;IF(INDEX(単価!A:A,MATCH(D872,単価!B:B,0))=1,"（"&amp;INDEX(単価!D$2:G$2,1,1+(I872&gt;29)+(I872&gt;59)+(I872&gt;89))&amp;"）",""),D872)</f>
        <v>地域活動支援センターⅢ型</v>
      </c>
      <c r="L872" s="2">
        <f t="shared" ca="1" si="72"/>
        <v>8816</v>
      </c>
      <c r="M872" s="14">
        <f>IF(OR(ISERROR(FIND(DBCS(検索!C$3),DBCS(B872))),検索!C$3=""),0,1)</f>
        <v>0</v>
      </c>
      <c r="N872" s="15">
        <f>IF(OR(ISERROR(FIND(DBCS(検索!D$3),DBCS(C872))),検索!D$3=""),0,1)</f>
        <v>0</v>
      </c>
      <c r="O872" s="15">
        <f>IF(OR(ISERROR(FIND(検索!E$3,D872)),検索!E$3=""),0,1)</f>
        <v>0</v>
      </c>
      <c r="P872" s="13">
        <f>IF(OR(ISERROR(FIND(検索!F$3,E872)),検索!F$3=""),0,1)</f>
        <v>0</v>
      </c>
      <c r="Q872" s="13">
        <f>IF(OR(ISERROR(FIND(検索!G$3,F872)),検索!G$3=""),0,1)</f>
        <v>0</v>
      </c>
      <c r="R872" s="13">
        <f>IF(OR(検索!J$3="00000",M872&amp;N872&amp;O872&amp;P872&amp;Q872&lt;&gt;検索!J$3),0,1)</f>
        <v>0</v>
      </c>
      <c r="S872" s="13">
        <f t="shared" si="68"/>
        <v>0</v>
      </c>
      <c r="T872" s="14">
        <f>IF(OR(ISERROR(FIND(DBCS(検索!C$5),DBCS(B872))),検索!C$5=""),0,1)</f>
        <v>0</v>
      </c>
      <c r="U872" s="15">
        <f>IF(OR(ISERROR(FIND(DBCS(検索!D$5),DBCS(C872))),検索!D$5=""),0,1)</f>
        <v>0</v>
      </c>
      <c r="V872" s="15">
        <f>IF(OR(ISERROR(FIND(検索!E$5,D872)),検索!E$5=""),0,1)</f>
        <v>0</v>
      </c>
      <c r="W872" s="15">
        <f>IF(OR(ISERROR(FIND(検索!F$5,E872)),検索!F$5=""),0,1)</f>
        <v>0</v>
      </c>
      <c r="X872" s="15">
        <f>IF(OR(ISERROR(FIND(検索!G$5,F872)),検索!G$5=""),0,1)</f>
        <v>0</v>
      </c>
      <c r="Y872" s="13">
        <f>IF(OR(検索!J$5="00000",T872&amp;U872&amp;V872&amp;W872&amp;X872&lt;&gt;検索!J$5),0,1)</f>
        <v>0</v>
      </c>
      <c r="Z872" s="16">
        <f t="shared" si="69"/>
        <v>0</v>
      </c>
      <c r="AA872" s="13">
        <f>IF(OR(ISERROR(FIND(DBCS(検索!C$7),DBCS(B872))),検索!C$7=""),0,1)</f>
        <v>0</v>
      </c>
      <c r="AB872" s="13">
        <f>IF(OR(ISERROR(FIND(DBCS(検索!D$7),DBCS(C872))),検索!D$7=""),0,1)</f>
        <v>0</v>
      </c>
      <c r="AC872" s="13">
        <f>IF(OR(ISERROR(FIND(検索!E$7,D872)),検索!E$7=""),0,1)</f>
        <v>0</v>
      </c>
      <c r="AD872" s="13">
        <f>IF(OR(ISERROR(FIND(検索!F$7,E872)),検索!F$7=""),0,1)</f>
        <v>0</v>
      </c>
      <c r="AE872" s="13">
        <f>IF(OR(ISERROR(FIND(検索!G$7,F872)),検索!G$7=""),0,1)</f>
        <v>0</v>
      </c>
      <c r="AF872" s="15">
        <f>IF(OR(検索!J$7="00000",AA872&amp;AB872&amp;AC872&amp;AD872&amp;AE872&lt;&gt;検索!J$7),0,1)</f>
        <v>0</v>
      </c>
      <c r="AG872" s="16">
        <f t="shared" si="70"/>
        <v>0</v>
      </c>
      <c r="AH872" s="13">
        <f>IF(検索!K$3=0,R872,S872)</f>
        <v>0</v>
      </c>
      <c r="AI872" s="13">
        <f>IF(検索!K$5=0,Y872,Z872)</f>
        <v>0</v>
      </c>
      <c r="AJ872" s="13">
        <f>IF(検索!K$7=0,AF872,AG872)</f>
        <v>0</v>
      </c>
      <c r="AK872" s="20">
        <f>IF(IF(検索!J$5="00000",AH872,IF(検索!K$4=0,AH872+AI872,AH872*AI872)*IF(AND(検索!K$6=1,検索!J$7&lt;&gt;"00000"),AJ872,1)+IF(AND(検索!K$6=0,検索!J$7&lt;&gt;"00000"),AJ872,0))&gt;0,MAX($AK$2:AK871)+1,0)</f>
        <v>0</v>
      </c>
    </row>
    <row r="873" spans="1:37" ht="12.6" customHeight="1" x14ac:dyDescent="0.15">
      <c r="A873" s="9">
        <v>8920</v>
      </c>
      <c r="B873" s="2" t="s">
        <v>2221</v>
      </c>
      <c r="C873" s="2" t="s">
        <v>2222</v>
      </c>
      <c r="D873" s="2" t="s">
        <v>672</v>
      </c>
      <c r="E873" s="10" t="s">
        <v>653</v>
      </c>
      <c r="F873" s="11" t="s">
        <v>2223</v>
      </c>
      <c r="G873" s="2">
        <v>872</v>
      </c>
      <c r="H873" s="153">
        <f t="shared" si="71"/>
        <v>100000</v>
      </c>
      <c r="J873" s="158">
        <f>IFERROR(INDEX(単価!D$3:G$16,MATCH(D873,単価!B$3:B$16,0),1+((I873&gt;29)+(I873&gt;59)+(I873&gt;89))*INDEX(単価!A:A,MATCH(D873,単価!B:B,0))),0)</f>
        <v>100000</v>
      </c>
      <c r="K873" s="153" t="str">
        <f>IFERROR(INDEX(単価!C:C,MATCH(D873,単価!B:B,0))&amp;IF(INDEX(単価!A:A,MATCH(D873,単価!B:B,0))=1,"（"&amp;INDEX(単価!D$2:G$2,1,1+(I873&gt;29)+(I873&gt;59)+(I873&gt;89))&amp;"）",""),D873)</f>
        <v>地域活動支援センターⅢ型</v>
      </c>
      <c r="L873" s="2">
        <f t="shared" ca="1" si="72"/>
        <v>8822</v>
      </c>
      <c r="M873" s="14">
        <f>IF(OR(ISERROR(FIND(DBCS(検索!C$3),DBCS(B873))),検索!C$3=""),0,1)</f>
        <v>0</v>
      </c>
      <c r="N873" s="15">
        <f>IF(OR(ISERROR(FIND(DBCS(検索!D$3),DBCS(C873))),検索!D$3=""),0,1)</f>
        <v>0</v>
      </c>
      <c r="O873" s="15">
        <f>IF(OR(ISERROR(FIND(検索!E$3,D873)),検索!E$3=""),0,1)</f>
        <v>0</v>
      </c>
      <c r="P873" s="13">
        <f>IF(OR(ISERROR(FIND(検索!F$3,E873)),検索!F$3=""),0,1)</f>
        <v>0</v>
      </c>
      <c r="Q873" s="13">
        <f>IF(OR(ISERROR(FIND(検索!G$3,F873)),検索!G$3=""),0,1)</f>
        <v>0</v>
      </c>
      <c r="R873" s="13">
        <f>IF(OR(検索!J$3="00000",M873&amp;N873&amp;O873&amp;P873&amp;Q873&lt;&gt;検索!J$3),0,1)</f>
        <v>0</v>
      </c>
      <c r="S873" s="13">
        <f t="shared" si="68"/>
        <v>0</v>
      </c>
      <c r="T873" s="14">
        <f>IF(OR(ISERROR(FIND(DBCS(検索!C$5),DBCS(B873))),検索!C$5=""),0,1)</f>
        <v>0</v>
      </c>
      <c r="U873" s="15">
        <f>IF(OR(ISERROR(FIND(DBCS(検索!D$5),DBCS(C873))),検索!D$5=""),0,1)</f>
        <v>0</v>
      </c>
      <c r="V873" s="15">
        <f>IF(OR(ISERROR(FIND(検索!E$5,D873)),検索!E$5=""),0,1)</f>
        <v>0</v>
      </c>
      <c r="W873" s="15">
        <f>IF(OR(ISERROR(FIND(検索!F$5,E873)),検索!F$5=""),0,1)</f>
        <v>0</v>
      </c>
      <c r="X873" s="15">
        <f>IF(OR(ISERROR(FIND(検索!G$5,F873)),検索!G$5=""),0,1)</f>
        <v>0</v>
      </c>
      <c r="Y873" s="13">
        <f>IF(OR(検索!J$5="00000",T873&amp;U873&amp;V873&amp;W873&amp;X873&lt;&gt;検索!J$5),0,1)</f>
        <v>0</v>
      </c>
      <c r="Z873" s="16">
        <f t="shared" si="69"/>
        <v>0</v>
      </c>
      <c r="AA873" s="13">
        <f>IF(OR(ISERROR(FIND(DBCS(検索!C$7),DBCS(B873))),検索!C$7=""),0,1)</f>
        <v>0</v>
      </c>
      <c r="AB873" s="13">
        <f>IF(OR(ISERROR(FIND(DBCS(検索!D$7),DBCS(C873))),検索!D$7=""),0,1)</f>
        <v>0</v>
      </c>
      <c r="AC873" s="13">
        <f>IF(OR(ISERROR(FIND(検索!E$7,D873)),検索!E$7=""),0,1)</f>
        <v>0</v>
      </c>
      <c r="AD873" s="13">
        <f>IF(OR(ISERROR(FIND(検索!F$7,E873)),検索!F$7=""),0,1)</f>
        <v>0</v>
      </c>
      <c r="AE873" s="13">
        <f>IF(OR(ISERROR(FIND(検索!G$7,F873)),検索!G$7=""),0,1)</f>
        <v>0</v>
      </c>
      <c r="AF873" s="15">
        <f>IF(OR(検索!J$7="00000",AA873&amp;AB873&amp;AC873&amp;AD873&amp;AE873&lt;&gt;検索!J$7),0,1)</f>
        <v>0</v>
      </c>
      <c r="AG873" s="16">
        <f t="shared" si="70"/>
        <v>0</v>
      </c>
      <c r="AH873" s="13">
        <f>IF(検索!K$3=0,R873,S873)</f>
        <v>0</v>
      </c>
      <c r="AI873" s="13">
        <f>IF(検索!K$5=0,Y873,Z873)</f>
        <v>0</v>
      </c>
      <c r="AJ873" s="13">
        <f>IF(検索!K$7=0,AF873,AG873)</f>
        <v>0</v>
      </c>
      <c r="AK873" s="20">
        <f>IF(IF(検索!J$5="00000",AH873,IF(検索!K$4=0,AH873+AI873,AH873*AI873)*IF(AND(検索!K$6=1,検索!J$7&lt;&gt;"00000"),AJ873,1)+IF(AND(検索!K$6=0,検索!J$7&lt;&gt;"00000"),AJ873,0))&gt;0,MAX($AK$2:AK872)+1,0)</f>
        <v>0</v>
      </c>
    </row>
    <row r="874" spans="1:37" ht="12.6" customHeight="1" x14ac:dyDescent="0.15">
      <c r="A874" s="9">
        <v>8958</v>
      </c>
      <c r="B874" s="2" t="s">
        <v>971</v>
      </c>
      <c r="C874" s="2" t="s">
        <v>2224</v>
      </c>
      <c r="D874" s="2" t="s">
        <v>672</v>
      </c>
      <c r="E874" s="10" t="s">
        <v>88</v>
      </c>
      <c r="F874" s="11" t="s">
        <v>973</v>
      </c>
      <c r="G874" s="2">
        <v>873</v>
      </c>
      <c r="H874" s="153">
        <f t="shared" si="71"/>
        <v>300000</v>
      </c>
      <c r="J874" s="158">
        <f>IFERROR(INDEX(単価!D$3:G$16,MATCH(D874,単価!B$3:B$16,0),1+((I874&gt;29)+(I874&gt;59)+(I874&gt;89))*INDEX(単価!A:A,MATCH(D874,単価!B:B,0))),0)</f>
        <v>100000</v>
      </c>
      <c r="K874" s="153" t="str">
        <f>IFERROR(INDEX(単価!C:C,MATCH(D874,単価!B:B,0))&amp;IF(INDEX(単価!A:A,MATCH(D874,単価!B:B,0))=1,"（"&amp;INDEX(単価!D$2:G$2,1,1+(I874&gt;29)+(I874&gt;59)+(I874&gt;89))&amp;"）",""),D874)</f>
        <v>地域活動支援センターⅢ型</v>
      </c>
      <c r="L874" s="2">
        <f t="shared" ca="1" si="72"/>
        <v>8833</v>
      </c>
      <c r="M874" s="14">
        <f>IF(OR(ISERROR(FIND(DBCS(検索!C$3),DBCS(B874))),検索!C$3=""),0,1)</f>
        <v>0</v>
      </c>
      <c r="N874" s="15">
        <f>IF(OR(ISERROR(FIND(DBCS(検索!D$3),DBCS(C874))),検索!D$3=""),0,1)</f>
        <v>0</v>
      </c>
      <c r="O874" s="15">
        <f>IF(OR(ISERROR(FIND(検索!E$3,D874)),検索!E$3=""),0,1)</f>
        <v>0</v>
      </c>
      <c r="P874" s="13">
        <f>IF(OR(ISERROR(FIND(検索!F$3,E874)),検索!F$3=""),0,1)</f>
        <v>0</v>
      </c>
      <c r="Q874" s="13">
        <f>IF(OR(ISERROR(FIND(検索!G$3,F874)),検索!G$3=""),0,1)</f>
        <v>0</v>
      </c>
      <c r="R874" s="13">
        <f>IF(OR(検索!J$3="00000",M874&amp;N874&amp;O874&amp;P874&amp;Q874&lt;&gt;検索!J$3),0,1)</f>
        <v>0</v>
      </c>
      <c r="S874" s="13">
        <f t="shared" si="68"/>
        <v>0</v>
      </c>
      <c r="T874" s="14">
        <f>IF(OR(ISERROR(FIND(DBCS(検索!C$5),DBCS(B874))),検索!C$5=""),0,1)</f>
        <v>0</v>
      </c>
      <c r="U874" s="15">
        <f>IF(OR(ISERROR(FIND(DBCS(検索!D$5),DBCS(C874))),検索!D$5=""),0,1)</f>
        <v>0</v>
      </c>
      <c r="V874" s="15">
        <f>IF(OR(ISERROR(FIND(検索!E$5,D874)),検索!E$5=""),0,1)</f>
        <v>0</v>
      </c>
      <c r="W874" s="15">
        <f>IF(OR(ISERROR(FIND(検索!F$5,E874)),検索!F$5=""),0,1)</f>
        <v>0</v>
      </c>
      <c r="X874" s="15">
        <f>IF(OR(ISERROR(FIND(検索!G$5,F874)),検索!G$5=""),0,1)</f>
        <v>0</v>
      </c>
      <c r="Y874" s="13">
        <f>IF(OR(検索!J$5="00000",T874&amp;U874&amp;V874&amp;W874&amp;X874&lt;&gt;検索!J$5),0,1)</f>
        <v>0</v>
      </c>
      <c r="Z874" s="16">
        <f t="shared" si="69"/>
        <v>0</v>
      </c>
      <c r="AA874" s="13">
        <f>IF(OR(ISERROR(FIND(DBCS(検索!C$7),DBCS(B874))),検索!C$7=""),0,1)</f>
        <v>0</v>
      </c>
      <c r="AB874" s="13">
        <f>IF(OR(ISERROR(FIND(DBCS(検索!D$7),DBCS(C874))),検索!D$7=""),0,1)</f>
        <v>0</v>
      </c>
      <c r="AC874" s="13">
        <f>IF(OR(ISERROR(FIND(検索!E$7,D874)),検索!E$7=""),0,1)</f>
        <v>0</v>
      </c>
      <c r="AD874" s="13">
        <f>IF(OR(ISERROR(FIND(検索!F$7,E874)),検索!F$7=""),0,1)</f>
        <v>0</v>
      </c>
      <c r="AE874" s="13">
        <f>IF(OR(ISERROR(FIND(検索!G$7,F874)),検索!G$7=""),0,1)</f>
        <v>0</v>
      </c>
      <c r="AF874" s="15">
        <f>IF(OR(検索!J$7="00000",AA874&amp;AB874&amp;AC874&amp;AD874&amp;AE874&lt;&gt;検索!J$7),0,1)</f>
        <v>0</v>
      </c>
      <c r="AG874" s="16">
        <f t="shared" si="70"/>
        <v>0</v>
      </c>
      <c r="AH874" s="13">
        <f>IF(検索!K$3=0,R874,S874)</f>
        <v>0</v>
      </c>
      <c r="AI874" s="13">
        <f>IF(検索!K$5=0,Y874,Z874)</f>
        <v>0</v>
      </c>
      <c r="AJ874" s="13">
        <f>IF(検索!K$7=0,AF874,AG874)</f>
        <v>0</v>
      </c>
      <c r="AK874" s="20">
        <f>IF(IF(検索!J$5="00000",AH874,IF(検索!K$4=0,AH874+AI874,AH874*AI874)*IF(AND(検索!K$6=1,検索!J$7&lt;&gt;"00000"),AJ874,1)+IF(AND(検索!K$6=0,検索!J$7&lt;&gt;"00000"),AJ874,0))&gt;0,MAX($AK$2:AK873)+1,0)</f>
        <v>0</v>
      </c>
    </row>
    <row r="875" spans="1:37" ht="12.6" customHeight="1" x14ac:dyDescent="0.15">
      <c r="A875" s="9">
        <v>8960</v>
      </c>
      <c r="B875" s="2" t="s">
        <v>2225</v>
      </c>
      <c r="C875" s="2" t="s">
        <v>2226</v>
      </c>
      <c r="D875" s="2" t="s">
        <v>672</v>
      </c>
      <c r="E875" s="10" t="s">
        <v>490</v>
      </c>
      <c r="F875" s="11" t="s">
        <v>2227</v>
      </c>
      <c r="G875" s="2">
        <v>874</v>
      </c>
      <c r="H875" s="153">
        <f t="shared" si="71"/>
        <v>100000</v>
      </c>
      <c r="J875" s="158">
        <f>IFERROR(INDEX(単価!D$3:G$16,MATCH(D875,単価!B$3:B$16,0),1+((I875&gt;29)+(I875&gt;59)+(I875&gt;89))*INDEX(単価!A:A,MATCH(D875,単価!B:B,0))),0)</f>
        <v>100000</v>
      </c>
      <c r="K875" s="153" t="str">
        <f>IFERROR(INDEX(単価!C:C,MATCH(D875,単価!B:B,0))&amp;IF(INDEX(単価!A:A,MATCH(D875,単価!B:B,0))=1,"（"&amp;INDEX(単価!D$2:G$2,1,1+(I875&gt;29)+(I875&gt;59)+(I875&gt;89))&amp;"）",""),D875)</f>
        <v>地域活動支援センターⅢ型</v>
      </c>
      <c r="L875" s="2">
        <f t="shared" ca="1" si="72"/>
        <v>8842</v>
      </c>
      <c r="M875" s="14">
        <f>IF(OR(ISERROR(FIND(DBCS(検索!C$3),DBCS(B875))),検索!C$3=""),0,1)</f>
        <v>0</v>
      </c>
      <c r="N875" s="15">
        <f>IF(OR(ISERROR(FIND(DBCS(検索!D$3),DBCS(C875))),検索!D$3=""),0,1)</f>
        <v>0</v>
      </c>
      <c r="O875" s="15">
        <f>IF(OR(ISERROR(FIND(検索!E$3,D875)),検索!E$3=""),0,1)</f>
        <v>0</v>
      </c>
      <c r="P875" s="13">
        <f>IF(OR(ISERROR(FIND(検索!F$3,E875)),検索!F$3=""),0,1)</f>
        <v>0</v>
      </c>
      <c r="Q875" s="13">
        <f>IF(OR(ISERROR(FIND(検索!G$3,F875)),検索!G$3=""),0,1)</f>
        <v>0</v>
      </c>
      <c r="R875" s="13">
        <f>IF(OR(検索!J$3="00000",M875&amp;N875&amp;O875&amp;P875&amp;Q875&lt;&gt;検索!J$3),0,1)</f>
        <v>0</v>
      </c>
      <c r="S875" s="13">
        <f t="shared" si="68"/>
        <v>0</v>
      </c>
      <c r="T875" s="14">
        <f>IF(OR(ISERROR(FIND(DBCS(検索!C$5),DBCS(B875))),検索!C$5=""),0,1)</f>
        <v>0</v>
      </c>
      <c r="U875" s="15">
        <f>IF(OR(ISERROR(FIND(DBCS(検索!D$5),DBCS(C875))),検索!D$5=""),0,1)</f>
        <v>0</v>
      </c>
      <c r="V875" s="15">
        <f>IF(OR(ISERROR(FIND(検索!E$5,D875)),検索!E$5=""),0,1)</f>
        <v>0</v>
      </c>
      <c r="W875" s="15">
        <f>IF(OR(ISERROR(FIND(検索!F$5,E875)),検索!F$5=""),0,1)</f>
        <v>0</v>
      </c>
      <c r="X875" s="15">
        <f>IF(OR(ISERROR(FIND(検索!G$5,F875)),検索!G$5=""),0,1)</f>
        <v>0</v>
      </c>
      <c r="Y875" s="13">
        <f>IF(OR(検索!J$5="00000",T875&amp;U875&amp;V875&amp;W875&amp;X875&lt;&gt;検索!J$5),0,1)</f>
        <v>0</v>
      </c>
      <c r="Z875" s="16">
        <f t="shared" si="69"/>
        <v>0</v>
      </c>
      <c r="AA875" s="13">
        <f>IF(OR(ISERROR(FIND(DBCS(検索!C$7),DBCS(B875))),検索!C$7=""),0,1)</f>
        <v>0</v>
      </c>
      <c r="AB875" s="13">
        <f>IF(OR(ISERROR(FIND(DBCS(検索!D$7),DBCS(C875))),検索!D$7=""),0,1)</f>
        <v>0</v>
      </c>
      <c r="AC875" s="13">
        <f>IF(OR(ISERROR(FIND(検索!E$7,D875)),検索!E$7=""),0,1)</f>
        <v>0</v>
      </c>
      <c r="AD875" s="13">
        <f>IF(OR(ISERROR(FIND(検索!F$7,E875)),検索!F$7=""),0,1)</f>
        <v>0</v>
      </c>
      <c r="AE875" s="13">
        <f>IF(OR(ISERROR(FIND(検索!G$7,F875)),検索!G$7=""),0,1)</f>
        <v>0</v>
      </c>
      <c r="AF875" s="15">
        <f>IF(OR(検索!J$7="00000",AA875&amp;AB875&amp;AC875&amp;AD875&amp;AE875&lt;&gt;検索!J$7),0,1)</f>
        <v>0</v>
      </c>
      <c r="AG875" s="16">
        <f t="shared" si="70"/>
        <v>0</v>
      </c>
      <c r="AH875" s="13">
        <f>IF(検索!K$3=0,R875,S875)</f>
        <v>0</v>
      </c>
      <c r="AI875" s="13">
        <f>IF(検索!K$5=0,Y875,Z875)</f>
        <v>0</v>
      </c>
      <c r="AJ875" s="13">
        <f>IF(検索!K$7=0,AF875,AG875)</f>
        <v>0</v>
      </c>
      <c r="AK875" s="20">
        <f>IF(IF(検索!J$5="00000",AH875,IF(検索!K$4=0,AH875+AI875,AH875*AI875)*IF(AND(検索!K$6=1,検索!J$7&lt;&gt;"00000"),AJ875,1)+IF(AND(検索!K$6=0,検索!J$7&lt;&gt;"00000"),AJ875,0))&gt;0,MAX($AK$2:AK874)+1,0)</f>
        <v>0</v>
      </c>
    </row>
    <row r="876" spans="1:37" ht="12.6" customHeight="1" x14ac:dyDescent="0.15">
      <c r="A876" s="9">
        <v>8973</v>
      </c>
      <c r="B876" s="2" t="s">
        <v>2228</v>
      </c>
      <c r="C876" s="2" t="s">
        <v>2229</v>
      </c>
      <c r="D876" s="2" t="s">
        <v>672</v>
      </c>
      <c r="E876" s="10" t="s">
        <v>650</v>
      </c>
      <c r="F876" s="11" t="s">
        <v>2230</v>
      </c>
      <c r="G876" s="2">
        <v>875</v>
      </c>
      <c r="H876" s="153">
        <f t="shared" si="71"/>
        <v>100000</v>
      </c>
      <c r="J876" s="158">
        <f>IFERROR(INDEX(単価!D$3:G$16,MATCH(D876,単価!B$3:B$16,0),1+((I876&gt;29)+(I876&gt;59)+(I876&gt;89))*INDEX(単価!A:A,MATCH(D876,単価!B:B,0))),0)</f>
        <v>100000</v>
      </c>
      <c r="K876" s="153" t="str">
        <f>IFERROR(INDEX(単価!C:C,MATCH(D876,単価!B:B,0))&amp;IF(INDEX(単価!A:A,MATCH(D876,単価!B:B,0))=1,"（"&amp;INDEX(単価!D$2:G$2,1,1+(I876&gt;29)+(I876&gt;59)+(I876&gt;89))&amp;"）",""),D876)</f>
        <v>地域活動支援センターⅢ型</v>
      </c>
      <c r="L876" s="2">
        <f t="shared" ca="1" si="72"/>
        <v>8855</v>
      </c>
      <c r="M876" s="14">
        <f>IF(OR(ISERROR(FIND(DBCS(検索!C$3),DBCS(B876))),検索!C$3=""),0,1)</f>
        <v>0</v>
      </c>
      <c r="N876" s="15">
        <f>IF(OR(ISERROR(FIND(DBCS(検索!D$3),DBCS(C876))),検索!D$3=""),0,1)</f>
        <v>0</v>
      </c>
      <c r="O876" s="15">
        <f>IF(OR(ISERROR(FIND(検索!E$3,D876)),検索!E$3=""),0,1)</f>
        <v>0</v>
      </c>
      <c r="P876" s="13">
        <f>IF(OR(ISERROR(FIND(検索!F$3,E876)),検索!F$3=""),0,1)</f>
        <v>0</v>
      </c>
      <c r="Q876" s="13">
        <f>IF(OR(ISERROR(FIND(検索!G$3,F876)),検索!G$3=""),0,1)</f>
        <v>0</v>
      </c>
      <c r="R876" s="13">
        <f>IF(OR(検索!J$3="00000",M876&amp;N876&amp;O876&amp;P876&amp;Q876&lt;&gt;検索!J$3),0,1)</f>
        <v>0</v>
      </c>
      <c r="S876" s="13">
        <f t="shared" si="68"/>
        <v>0</v>
      </c>
      <c r="T876" s="14">
        <f>IF(OR(ISERROR(FIND(DBCS(検索!C$5),DBCS(B876))),検索!C$5=""),0,1)</f>
        <v>0</v>
      </c>
      <c r="U876" s="15">
        <f>IF(OR(ISERROR(FIND(DBCS(検索!D$5),DBCS(C876))),検索!D$5=""),0,1)</f>
        <v>0</v>
      </c>
      <c r="V876" s="15">
        <f>IF(OR(ISERROR(FIND(検索!E$5,D876)),検索!E$5=""),0,1)</f>
        <v>0</v>
      </c>
      <c r="W876" s="15">
        <f>IF(OR(ISERROR(FIND(検索!F$5,E876)),検索!F$5=""),0,1)</f>
        <v>0</v>
      </c>
      <c r="X876" s="15">
        <f>IF(OR(ISERROR(FIND(検索!G$5,F876)),検索!G$5=""),0,1)</f>
        <v>0</v>
      </c>
      <c r="Y876" s="13">
        <f>IF(OR(検索!J$5="00000",T876&amp;U876&amp;V876&amp;W876&amp;X876&lt;&gt;検索!J$5),0,1)</f>
        <v>0</v>
      </c>
      <c r="Z876" s="16">
        <f t="shared" si="69"/>
        <v>0</v>
      </c>
      <c r="AA876" s="13">
        <f>IF(OR(ISERROR(FIND(DBCS(検索!C$7),DBCS(B876))),検索!C$7=""),0,1)</f>
        <v>0</v>
      </c>
      <c r="AB876" s="13">
        <f>IF(OR(ISERROR(FIND(DBCS(検索!D$7),DBCS(C876))),検索!D$7=""),0,1)</f>
        <v>0</v>
      </c>
      <c r="AC876" s="13">
        <f>IF(OR(ISERROR(FIND(検索!E$7,D876)),検索!E$7=""),0,1)</f>
        <v>0</v>
      </c>
      <c r="AD876" s="13">
        <f>IF(OR(ISERROR(FIND(検索!F$7,E876)),検索!F$7=""),0,1)</f>
        <v>0</v>
      </c>
      <c r="AE876" s="13">
        <f>IF(OR(ISERROR(FIND(検索!G$7,F876)),検索!G$7=""),0,1)</f>
        <v>0</v>
      </c>
      <c r="AF876" s="15">
        <f>IF(OR(検索!J$7="00000",AA876&amp;AB876&amp;AC876&amp;AD876&amp;AE876&lt;&gt;検索!J$7),0,1)</f>
        <v>0</v>
      </c>
      <c r="AG876" s="16">
        <f t="shared" si="70"/>
        <v>0</v>
      </c>
      <c r="AH876" s="13">
        <f>IF(検索!K$3=0,R876,S876)</f>
        <v>0</v>
      </c>
      <c r="AI876" s="13">
        <f>IF(検索!K$5=0,Y876,Z876)</f>
        <v>0</v>
      </c>
      <c r="AJ876" s="13">
        <f>IF(検索!K$7=0,AF876,AG876)</f>
        <v>0</v>
      </c>
      <c r="AK876" s="20">
        <f>IF(IF(検索!J$5="00000",AH876,IF(検索!K$4=0,AH876+AI876,AH876*AI876)*IF(AND(検索!K$6=1,検索!J$7&lt;&gt;"00000"),AJ876,1)+IF(AND(検索!K$6=0,検索!J$7&lt;&gt;"00000"),AJ876,0))&gt;0,MAX($AK$2:AK875)+1,0)</f>
        <v>0</v>
      </c>
    </row>
    <row r="877" spans="1:37" ht="12.6" customHeight="1" x14ac:dyDescent="0.15">
      <c r="A877" s="9">
        <v>8981</v>
      </c>
      <c r="B877" s="2" t="s">
        <v>651</v>
      </c>
      <c r="C877" s="2" t="s">
        <v>652</v>
      </c>
      <c r="D877" s="2" t="s">
        <v>675</v>
      </c>
      <c r="E877" s="10" t="s">
        <v>159</v>
      </c>
      <c r="F877" s="11" t="s">
        <v>2231</v>
      </c>
      <c r="G877" s="2">
        <v>876</v>
      </c>
      <c r="H877" s="153">
        <f t="shared" si="71"/>
        <v>50000</v>
      </c>
      <c r="J877" s="158">
        <f>IFERROR(INDEX(単価!D$3:G$16,MATCH(D877,単価!B$3:B$16,0),1+((I877&gt;29)+(I877&gt;59)+(I877&gt;89))*INDEX(単価!A:A,MATCH(D877,単価!B:B,0))),0)</f>
        <v>50000</v>
      </c>
      <c r="K877" s="153" t="str">
        <f>IFERROR(INDEX(単価!C:C,MATCH(D877,単価!B:B,0))&amp;IF(INDEX(単価!A:A,MATCH(D877,単価!B:B,0))=1,"（"&amp;INDEX(単価!D$2:G$2,1,1+(I877&gt;29)+(I877&gt;59)+(I877&gt;89))&amp;"）",""),D877)</f>
        <v>訪問入浴</v>
      </c>
      <c r="L877" s="2">
        <f t="shared" ca="1" si="72"/>
        <v>8868</v>
      </c>
      <c r="M877" s="14">
        <f>IF(OR(ISERROR(FIND(DBCS(検索!C$3),DBCS(B877))),検索!C$3=""),0,1)</f>
        <v>0</v>
      </c>
      <c r="N877" s="15">
        <f>IF(OR(ISERROR(FIND(DBCS(検索!D$3),DBCS(C877))),検索!D$3=""),0,1)</f>
        <v>0</v>
      </c>
      <c r="O877" s="15">
        <f>IF(OR(ISERROR(FIND(検索!E$3,D877)),検索!E$3=""),0,1)</f>
        <v>0</v>
      </c>
      <c r="P877" s="13">
        <f>IF(OR(ISERROR(FIND(検索!F$3,E877)),検索!F$3=""),0,1)</f>
        <v>0</v>
      </c>
      <c r="Q877" s="13">
        <f>IF(OR(ISERROR(FIND(検索!G$3,F877)),検索!G$3=""),0,1)</f>
        <v>0</v>
      </c>
      <c r="R877" s="13">
        <f>IF(OR(検索!J$3="00000",M877&amp;N877&amp;O877&amp;P877&amp;Q877&lt;&gt;検索!J$3),0,1)</f>
        <v>0</v>
      </c>
      <c r="S877" s="13">
        <f t="shared" si="68"/>
        <v>0</v>
      </c>
      <c r="T877" s="14">
        <f>IF(OR(ISERROR(FIND(DBCS(検索!C$5),DBCS(B877))),検索!C$5=""),0,1)</f>
        <v>0</v>
      </c>
      <c r="U877" s="15">
        <f>IF(OR(ISERROR(FIND(DBCS(検索!D$5),DBCS(C877))),検索!D$5=""),0,1)</f>
        <v>0</v>
      </c>
      <c r="V877" s="15">
        <f>IF(OR(ISERROR(FIND(検索!E$5,D877)),検索!E$5=""),0,1)</f>
        <v>0</v>
      </c>
      <c r="W877" s="15">
        <f>IF(OR(ISERROR(FIND(検索!F$5,E877)),検索!F$5=""),0,1)</f>
        <v>0</v>
      </c>
      <c r="X877" s="15">
        <f>IF(OR(ISERROR(FIND(検索!G$5,F877)),検索!G$5=""),0,1)</f>
        <v>0</v>
      </c>
      <c r="Y877" s="13">
        <f>IF(OR(検索!J$5="00000",T877&amp;U877&amp;V877&amp;W877&amp;X877&lt;&gt;検索!J$5),0,1)</f>
        <v>0</v>
      </c>
      <c r="Z877" s="16">
        <f t="shared" si="69"/>
        <v>0</v>
      </c>
      <c r="AA877" s="13">
        <f>IF(OR(ISERROR(FIND(DBCS(検索!C$7),DBCS(B877))),検索!C$7=""),0,1)</f>
        <v>0</v>
      </c>
      <c r="AB877" s="13">
        <f>IF(OR(ISERROR(FIND(DBCS(検索!D$7),DBCS(C877))),検索!D$7=""),0,1)</f>
        <v>0</v>
      </c>
      <c r="AC877" s="13">
        <f>IF(OR(ISERROR(FIND(検索!E$7,D877)),検索!E$7=""),0,1)</f>
        <v>0</v>
      </c>
      <c r="AD877" s="13">
        <f>IF(OR(ISERROR(FIND(検索!F$7,E877)),検索!F$7=""),0,1)</f>
        <v>0</v>
      </c>
      <c r="AE877" s="13">
        <f>IF(OR(ISERROR(FIND(検索!G$7,F877)),検索!G$7=""),0,1)</f>
        <v>0</v>
      </c>
      <c r="AF877" s="15">
        <f>IF(OR(検索!J$7="00000",AA877&amp;AB877&amp;AC877&amp;AD877&amp;AE877&lt;&gt;検索!J$7),0,1)</f>
        <v>0</v>
      </c>
      <c r="AG877" s="16">
        <f t="shared" si="70"/>
        <v>0</v>
      </c>
      <c r="AH877" s="13">
        <f>IF(検索!K$3=0,R877,S877)</f>
        <v>0</v>
      </c>
      <c r="AI877" s="13">
        <f>IF(検索!K$5=0,Y877,Z877)</f>
        <v>0</v>
      </c>
      <c r="AJ877" s="13">
        <f>IF(検索!K$7=0,AF877,AG877)</f>
        <v>0</v>
      </c>
      <c r="AK877" s="20">
        <f>IF(IF(検索!J$5="00000",AH877,IF(検索!K$4=0,AH877+AI877,AH877*AI877)*IF(AND(検索!K$6=1,検索!J$7&lt;&gt;"00000"),AJ877,1)+IF(AND(検索!K$6=0,検索!J$7&lt;&gt;"00000"),AJ877,0))&gt;0,MAX($AK$2:AK876)+1,0)</f>
        <v>0</v>
      </c>
    </row>
    <row r="878" spans="1:37" ht="12.6" customHeight="1" x14ac:dyDescent="0.15">
      <c r="A878" s="9">
        <v>8995</v>
      </c>
      <c r="B878" s="2" t="s">
        <v>2232</v>
      </c>
      <c r="C878" s="2" t="s">
        <v>649</v>
      </c>
      <c r="D878" s="2" t="s">
        <v>675</v>
      </c>
      <c r="E878" s="10" t="s">
        <v>105</v>
      </c>
      <c r="F878" s="11" t="s">
        <v>2233</v>
      </c>
      <c r="G878" s="2">
        <v>877</v>
      </c>
      <c r="H878" s="153">
        <f t="shared" si="71"/>
        <v>50000</v>
      </c>
      <c r="J878" s="158">
        <f>IFERROR(INDEX(単価!D$3:G$16,MATCH(D878,単価!B$3:B$16,0),1+((I878&gt;29)+(I878&gt;59)+(I878&gt;89))*INDEX(単価!A:A,MATCH(D878,単価!B:B,0))),0)</f>
        <v>50000</v>
      </c>
      <c r="K878" s="153" t="str">
        <f>IFERROR(INDEX(単価!C:C,MATCH(D878,単価!B:B,0))&amp;IF(INDEX(単価!A:A,MATCH(D878,単価!B:B,0))=1,"（"&amp;INDEX(単価!D$2:G$2,1,1+(I878&gt;29)+(I878&gt;59)+(I878&gt;89))&amp;"）",""),D878)</f>
        <v>訪問入浴</v>
      </c>
      <c r="L878" s="2">
        <f t="shared" ca="1" si="72"/>
        <v>8877</v>
      </c>
      <c r="M878" s="14">
        <f>IF(OR(ISERROR(FIND(DBCS(検索!C$3),DBCS(B878))),検索!C$3=""),0,1)</f>
        <v>0</v>
      </c>
      <c r="N878" s="15">
        <f>IF(OR(ISERROR(FIND(DBCS(検索!D$3),DBCS(C878))),検索!D$3=""),0,1)</f>
        <v>0</v>
      </c>
      <c r="O878" s="15">
        <f>IF(OR(ISERROR(FIND(検索!E$3,D878)),検索!E$3=""),0,1)</f>
        <v>0</v>
      </c>
      <c r="P878" s="13">
        <f>IF(OR(ISERROR(FIND(検索!F$3,E878)),検索!F$3=""),0,1)</f>
        <v>0</v>
      </c>
      <c r="Q878" s="13">
        <f>IF(OR(ISERROR(FIND(検索!G$3,F878)),検索!G$3=""),0,1)</f>
        <v>0</v>
      </c>
      <c r="R878" s="13">
        <f>IF(OR(検索!J$3="00000",M878&amp;N878&amp;O878&amp;P878&amp;Q878&lt;&gt;検索!J$3),0,1)</f>
        <v>0</v>
      </c>
      <c r="S878" s="13">
        <f t="shared" si="68"/>
        <v>0</v>
      </c>
      <c r="T878" s="14">
        <f>IF(OR(ISERROR(FIND(DBCS(検索!C$5),DBCS(B878))),検索!C$5=""),0,1)</f>
        <v>0</v>
      </c>
      <c r="U878" s="15">
        <f>IF(OR(ISERROR(FIND(DBCS(検索!D$5),DBCS(C878))),検索!D$5=""),0,1)</f>
        <v>0</v>
      </c>
      <c r="V878" s="15">
        <f>IF(OR(ISERROR(FIND(検索!E$5,D878)),検索!E$5=""),0,1)</f>
        <v>0</v>
      </c>
      <c r="W878" s="15">
        <f>IF(OR(ISERROR(FIND(検索!F$5,E878)),検索!F$5=""),0,1)</f>
        <v>0</v>
      </c>
      <c r="X878" s="15">
        <f>IF(OR(ISERROR(FIND(検索!G$5,F878)),検索!G$5=""),0,1)</f>
        <v>0</v>
      </c>
      <c r="Y878" s="13">
        <f>IF(OR(検索!J$5="00000",T878&amp;U878&amp;V878&amp;W878&amp;X878&lt;&gt;検索!J$5),0,1)</f>
        <v>0</v>
      </c>
      <c r="Z878" s="16">
        <f t="shared" si="69"/>
        <v>0</v>
      </c>
      <c r="AA878" s="13">
        <f>IF(OR(ISERROR(FIND(DBCS(検索!C$7),DBCS(B878))),検索!C$7=""),0,1)</f>
        <v>0</v>
      </c>
      <c r="AB878" s="13">
        <f>IF(OR(ISERROR(FIND(DBCS(検索!D$7),DBCS(C878))),検索!D$7=""),0,1)</f>
        <v>0</v>
      </c>
      <c r="AC878" s="13">
        <f>IF(OR(ISERROR(FIND(検索!E$7,D878)),検索!E$7=""),0,1)</f>
        <v>0</v>
      </c>
      <c r="AD878" s="13">
        <f>IF(OR(ISERROR(FIND(検索!F$7,E878)),検索!F$7=""),0,1)</f>
        <v>0</v>
      </c>
      <c r="AE878" s="13">
        <f>IF(OR(ISERROR(FIND(検索!G$7,F878)),検索!G$7=""),0,1)</f>
        <v>0</v>
      </c>
      <c r="AF878" s="15">
        <f>IF(OR(検索!J$7="00000",AA878&amp;AB878&amp;AC878&amp;AD878&amp;AE878&lt;&gt;検索!J$7),0,1)</f>
        <v>0</v>
      </c>
      <c r="AG878" s="16">
        <f t="shared" si="70"/>
        <v>0</v>
      </c>
      <c r="AH878" s="13">
        <f>IF(検索!K$3=0,R878,S878)</f>
        <v>0</v>
      </c>
      <c r="AI878" s="13">
        <f>IF(検索!K$5=0,Y878,Z878)</f>
        <v>0</v>
      </c>
      <c r="AJ878" s="13">
        <f>IF(検索!K$7=0,AF878,AG878)</f>
        <v>0</v>
      </c>
      <c r="AK878" s="20">
        <f>IF(IF(検索!J$5="00000",AH878,IF(検索!K$4=0,AH878+AI878,AH878*AI878)*IF(AND(検索!K$6=1,検索!J$7&lt;&gt;"00000"),AJ878,1)+IF(AND(検索!K$6=0,検索!J$7&lt;&gt;"00000"),AJ878,0))&gt;0,MAX($AK$2:AK877)+1,0)</f>
        <v>0</v>
      </c>
    </row>
    <row r="879" spans="1:37" ht="12.6" customHeight="1" x14ac:dyDescent="0.15">
      <c r="A879" s="9">
        <v>9004</v>
      </c>
      <c r="B879" s="2" t="s">
        <v>739</v>
      </c>
      <c r="C879" s="2" t="s">
        <v>648</v>
      </c>
      <c r="D879" s="2" t="s">
        <v>675</v>
      </c>
      <c r="E879" s="10" t="s">
        <v>123</v>
      </c>
      <c r="F879" s="11" t="s">
        <v>2234</v>
      </c>
      <c r="G879" s="2">
        <v>878</v>
      </c>
      <c r="H879" s="153">
        <f t="shared" si="71"/>
        <v>150000</v>
      </c>
      <c r="J879" s="158">
        <f>IFERROR(INDEX(単価!D$3:G$16,MATCH(D879,単価!B$3:B$16,0),1+((I879&gt;29)+(I879&gt;59)+(I879&gt;89))*INDEX(単価!A:A,MATCH(D879,単価!B:B,0))),0)</f>
        <v>50000</v>
      </c>
      <c r="K879" s="153" t="str">
        <f>IFERROR(INDEX(単価!C:C,MATCH(D879,単価!B:B,0))&amp;IF(INDEX(単価!A:A,MATCH(D879,単価!B:B,0))=1,"（"&amp;INDEX(単価!D$2:G$2,1,1+(I879&gt;29)+(I879&gt;59)+(I879&gt;89))&amp;"）",""),D879)</f>
        <v>訪問入浴</v>
      </c>
      <c r="L879" s="2">
        <f t="shared" ca="1" si="72"/>
        <v>8881</v>
      </c>
      <c r="M879" s="14">
        <f>IF(OR(ISERROR(FIND(DBCS(検索!C$3),DBCS(B879))),検索!C$3=""),0,1)</f>
        <v>0</v>
      </c>
      <c r="N879" s="15">
        <f>IF(OR(ISERROR(FIND(DBCS(検索!D$3),DBCS(C879))),検索!D$3=""),0,1)</f>
        <v>0</v>
      </c>
      <c r="O879" s="15">
        <f>IF(OR(ISERROR(FIND(検索!E$3,D879)),検索!E$3=""),0,1)</f>
        <v>0</v>
      </c>
      <c r="P879" s="13">
        <f>IF(OR(ISERROR(FIND(検索!F$3,E879)),検索!F$3=""),0,1)</f>
        <v>0</v>
      </c>
      <c r="Q879" s="13">
        <f>IF(OR(ISERROR(FIND(検索!G$3,F879)),検索!G$3=""),0,1)</f>
        <v>0</v>
      </c>
      <c r="R879" s="13">
        <f>IF(OR(検索!J$3="00000",M879&amp;N879&amp;O879&amp;P879&amp;Q879&lt;&gt;検索!J$3),0,1)</f>
        <v>0</v>
      </c>
      <c r="S879" s="13">
        <f t="shared" si="68"/>
        <v>0</v>
      </c>
      <c r="T879" s="14">
        <f>IF(OR(ISERROR(FIND(DBCS(検索!C$5),DBCS(B879))),検索!C$5=""),0,1)</f>
        <v>0</v>
      </c>
      <c r="U879" s="15">
        <f>IF(OR(ISERROR(FIND(DBCS(検索!D$5),DBCS(C879))),検索!D$5=""),0,1)</f>
        <v>0</v>
      </c>
      <c r="V879" s="15">
        <f>IF(OR(ISERROR(FIND(検索!E$5,D879)),検索!E$5=""),0,1)</f>
        <v>0</v>
      </c>
      <c r="W879" s="15">
        <f>IF(OR(ISERROR(FIND(検索!F$5,E879)),検索!F$5=""),0,1)</f>
        <v>0</v>
      </c>
      <c r="X879" s="15">
        <f>IF(OR(ISERROR(FIND(検索!G$5,F879)),検索!G$5=""),0,1)</f>
        <v>0</v>
      </c>
      <c r="Y879" s="13">
        <f>IF(OR(検索!J$5="00000",T879&amp;U879&amp;V879&amp;W879&amp;X879&lt;&gt;検索!J$5),0,1)</f>
        <v>0</v>
      </c>
      <c r="Z879" s="16">
        <f t="shared" si="69"/>
        <v>0</v>
      </c>
      <c r="AA879" s="13">
        <f>IF(OR(ISERROR(FIND(DBCS(検索!C$7),DBCS(B879))),検索!C$7=""),0,1)</f>
        <v>0</v>
      </c>
      <c r="AB879" s="13">
        <f>IF(OR(ISERROR(FIND(DBCS(検索!D$7),DBCS(C879))),検索!D$7=""),0,1)</f>
        <v>0</v>
      </c>
      <c r="AC879" s="13">
        <f>IF(OR(ISERROR(FIND(検索!E$7,D879)),検索!E$7=""),0,1)</f>
        <v>0</v>
      </c>
      <c r="AD879" s="13">
        <f>IF(OR(ISERROR(FIND(検索!F$7,E879)),検索!F$7=""),0,1)</f>
        <v>0</v>
      </c>
      <c r="AE879" s="13">
        <f>IF(OR(ISERROR(FIND(検索!G$7,F879)),検索!G$7=""),0,1)</f>
        <v>0</v>
      </c>
      <c r="AF879" s="15">
        <f>IF(OR(検索!J$7="00000",AA879&amp;AB879&amp;AC879&amp;AD879&amp;AE879&lt;&gt;検索!J$7),0,1)</f>
        <v>0</v>
      </c>
      <c r="AG879" s="16">
        <f t="shared" si="70"/>
        <v>0</v>
      </c>
      <c r="AH879" s="13">
        <f>IF(検索!K$3=0,R879,S879)</f>
        <v>0</v>
      </c>
      <c r="AI879" s="13">
        <f>IF(検索!K$5=0,Y879,Z879)</f>
        <v>0</v>
      </c>
      <c r="AJ879" s="13">
        <f>IF(検索!K$7=0,AF879,AG879)</f>
        <v>0</v>
      </c>
      <c r="AK879" s="20">
        <f>IF(IF(検索!J$5="00000",AH879,IF(検索!K$4=0,AH879+AI879,AH879*AI879)*IF(AND(検索!K$6=1,検索!J$7&lt;&gt;"00000"),AJ879,1)+IF(AND(検索!K$6=0,検索!J$7&lt;&gt;"00000"),AJ879,0))&gt;0,MAX($AK$2:AK878)+1,0)</f>
        <v>0</v>
      </c>
    </row>
    <row r="880" spans="1:37" ht="12.6" customHeight="1" x14ac:dyDescent="0.15">
      <c r="H880" s="153">
        <f t="shared" si="71"/>
        <v>0</v>
      </c>
      <c r="J880" s="158">
        <f>IFERROR(INDEX(単価!D$3:G$16,MATCH(D880,単価!B$3:B$16,0),1+((I880&gt;29)+(I880&gt;59)+(I880&gt;89))*INDEX(単価!A:A,MATCH(D880,単価!B:B,0))),0)</f>
        <v>0</v>
      </c>
      <c r="K880" s="153">
        <f>IFERROR(INDEX(単価!C:C,MATCH(D880,単価!B:B,0))&amp;IF(INDEX(単価!A:A,MATCH(D880,単価!B:B,0))=1,"（"&amp;INDEX(単価!D$2:G$2,1,1+(I880&gt;29)+(I880&gt;59)+(I880&gt;89))&amp;"）",""),D880)</f>
        <v>0</v>
      </c>
      <c r="L880" s="2">
        <f t="shared" ref="L880:L939" ca="1" si="73">(G880+10)*10+INT(RAND()*10)</f>
        <v>102</v>
      </c>
      <c r="M880" s="14">
        <f>IF(OR(ISERROR(FIND(DBCS(検索!C$3),DBCS(B880))),検索!C$3=""),0,1)</f>
        <v>0</v>
      </c>
      <c r="N880" s="15">
        <f>IF(OR(ISERROR(FIND(DBCS(検索!D$3),DBCS(C880))),検索!D$3=""),0,1)</f>
        <v>0</v>
      </c>
      <c r="O880" s="15">
        <f>IF(OR(ISERROR(FIND(検索!E$3,D880)),検索!E$3=""),0,1)</f>
        <v>0</v>
      </c>
      <c r="P880" s="13">
        <f>IF(OR(ISERROR(FIND(検索!F$3,E880)),検索!F$3=""),0,1)</f>
        <v>0</v>
      </c>
      <c r="Q880" s="13">
        <f>IF(OR(ISERROR(FIND(検索!G$3,F880)),検索!G$3=""),0,1)</f>
        <v>0</v>
      </c>
      <c r="R880" s="13">
        <f>IF(OR(検索!J$3="00000",M880&amp;N880&amp;O880&amp;P880&amp;Q880&lt;&gt;検索!J$3),0,1)</f>
        <v>0</v>
      </c>
      <c r="S880" s="13">
        <f t="shared" ref="S880:S925" si="74">IF(SUM(M880:Q880)=0,0,1)</f>
        <v>0</v>
      </c>
      <c r="T880" s="14">
        <f>IF(OR(ISERROR(FIND(DBCS(検索!C$5),DBCS(B880))),検索!C$5=""),0,1)</f>
        <v>0</v>
      </c>
      <c r="U880" s="15">
        <f>IF(OR(ISERROR(FIND(DBCS(検索!D$5),DBCS(C880))),検索!D$5=""),0,1)</f>
        <v>0</v>
      </c>
      <c r="V880" s="15">
        <f>IF(OR(ISERROR(FIND(検索!E$5,D880)),検索!E$5=""),0,1)</f>
        <v>0</v>
      </c>
      <c r="W880" s="15">
        <f>IF(OR(ISERROR(FIND(検索!F$5,E880)),検索!F$5=""),0,1)</f>
        <v>0</v>
      </c>
      <c r="X880" s="15">
        <f>IF(OR(ISERROR(FIND(検索!G$5,F880)),検索!G$5=""),0,1)</f>
        <v>0</v>
      </c>
      <c r="Y880" s="13">
        <f>IF(OR(検索!J$5="00000",T880&amp;U880&amp;V880&amp;W880&amp;X880&lt;&gt;検索!J$5),0,1)</f>
        <v>0</v>
      </c>
      <c r="Z880" s="16">
        <f t="shared" ref="Z880:Z925" si="75">IF(SUM(T880:X880)=0,0,1)</f>
        <v>0</v>
      </c>
      <c r="AA880" s="13">
        <f>IF(OR(ISERROR(FIND(DBCS(検索!C$7),DBCS(B880))),検索!C$7=""),0,1)</f>
        <v>0</v>
      </c>
      <c r="AB880" s="13">
        <f>IF(OR(ISERROR(FIND(DBCS(検索!D$7),DBCS(C880))),検索!D$7=""),0,1)</f>
        <v>0</v>
      </c>
      <c r="AC880" s="13">
        <f>IF(OR(ISERROR(FIND(検索!E$7,D880)),検索!E$7=""),0,1)</f>
        <v>0</v>
      </c>
      <c r="AD880" s="13">
        <f>IF(OR(ISERROR(FIND(検索!F$7,E880)),検索!F$7=""),0,1)</f>
        <v>0</v>
      </c>
      <c r="AE880" s="13">
        <f>IF(OR(ISERROR(FIND(検索!G$7,F880)),検索!G$7=""),0,1)</f>
        <v>0</v>
      </c>
      <c r="AF880" s="15">
        <f>IF(OR(検索!J$7="00000",AA880&amp;AB880&amp;AC880&amp;AD880&amp;AE880&lt;&gt;検索!J$7),0,1)</f>
        <v>0</v>
      </c>
      <c r="AG880" s="16">
        <f t="shared" ref="AG880:AG925" si="76">IF(SUM(AA880:AE880)=0,0,1)</f>
        <v>0</v>
      </c>
      <c r="AH880" s="13">
        <f>IF(検索!K$3=0,R880,S880)</f>
        <v>0</v>
      </c>
      <c r="AI880" s="13">
        <f>IF(検索!K$5=0,Y880,Z880)</f>
        <v>0</v>
      </c>
      <c r="AJ880" s="13">
        <f>IF(検索!K$7=0,AF880,AG880)</f>
        <v>0</v>
      </c>
      <c r="AK880" s="20">
        <f>IF(IF(検索!J$5="00000",AH880,IF(検索!K$4=0,AH880+AI880,AH880*AI880)*IF(AND(検索!K$6=1,検索!J$7&lt;&gt;"00000"),AJ880,1)+IF(AND(検索!K$6=0,検索!J$7&lt;&gt;"00000"),AJ880,0))&gt;0,MAX($AK$2:AK879)+1,0)</f>
        <v>0</v>
      </c>
    </row>
    <row r="881" spans="8:37" ht="12.6" customHeight="1" x14ac:dyDescent="0.15">
      <c r="H881" s="153">
        <f t="shared" si="71"/>
        <v>0</v>
      </c>
      <c r="J881" s="158">
        <f>IFERROR(INDEX(単価!D$3:G$16,MATCH(D881,単価!B$3:B$16,0),1+((I881&gt;29)+(I881&gt;59)+(I881&gt;89))*INDEX(単価!A:A,MATCH(D881,単価!B:B,0))),0)</f>
        <v>0</v>
      </c>
      <c r="K881" s="153">
        <f>IFERROR(INDEX(単価!C:C,MATCH(D881,単価!B:B,0))&amp;IF(INDEX(単価!A:A,MATCH(D881,単価!B:B,0))=1,"（"&amp;INDEX(単価!D$2:G$2,1,1+(I881&gt;29)+(I881&gt;59)+(I881&gt;89))&amp;"）",""),D881)</f>
        <v>0</v>
      </c>
      <c r="L881" s="2">
        <f t="shared" ca="1" si="73"/>
        <v>106</v>
      </c>
      <c r="M881" s="14">
        <f>IF(OR(ISERROR(FIND(DBCS(検索!C$3),DBCS(B881))),検索!C$3=""),0,1)</f>
        <v>0</v>
      </c>
      <c r="N881" s="15">
        <f>IF(OR(ISERROR(FIND(DBCS(検索!D$3),DBCS(C881))),検索!D$3=""),0,1)</f>
        <v>0</v>
      </c>
      <c r="O881" s="15">
        <f>IF(OR(ISERROR(FIND(検索!E$3,D881)),検索!E$3=""),0,1)</f>
        <v>0</v>
      </c>
      <c r="P881" s="13">
        <f>IF(OR(ISERROR(FIND(検索!F$3,E881)),検索!F$3=""),0,1)</f>
        <v>0</v>
      </c>
      <c r="Q881" s="13">
        <f>IF(OR(ISERROR(FIND(検索!G$3,F881)),検索!G$3=""),0,1)</f>
        <v>0</v>
      </c>
      <c r="R881" s="13">
        <f>IF(OR(検索!J$3="00000",M881&amp;N881&amp;O881&amp;P881&amp;Q881&lt;&gt;検索!J$3),0,1)</f>
        <v>0</v>
      </c>
      <c r="S881" s="13">
        <f t="shared" si="74"/>
        <v>0</v>
      </c>
      <c r="T881" s="14">
        <f>IF(OR(ISERROR(FIND(DBCS(検索!C$5),DBCS(B881))),検索!C$5=""),0,1)</f>
        <v>0</v>
      </c>
      <c r="U881" s="15">
        <f>IF(OR(ISERROR(FIND(DBCS(検索!D$5),DBCS(C881))),検索!D$5=""),0,1)</f>
        <v>0</v>
      </c>
      <c r="V881" s="15">
        <f>IF(OR(ISERROR(FIND(検索!E$5,D881)),検索!E$5=""),0,1)</f>
        <v>0</v>
      </c>
      <c r="W881" s="15">
        <f>IF(OR(ISERROR(FIND(検索!F$5,E881)),検索!F$5=""),0,1)</f>
        <v>0</v>
      </c>
      <c r="X881" s="15">
        <f>IF(OR(ISERROR(FIND(検索!G$5,F881)),検索!G$5=""),0,1)</f>
        <v>0</v>
      </c>
      <c r="Y881" s="13">
        <f>IF(OR(検索!J$5="00000",T881&amp;U881&amp;V881&amp;W881&amp;X881&lt;&gt;検索!J$5),0,1)</f>
        <v>0</v>
      </c>
      <c r="Z881" s="16">
        <f t="shared" si="75"/>
        <v>0</v>
      </c>
      <c r="AA881" s="13">
        <f>IF(OR(ISERROR(FIND(DBCS(検索!C$7),DBCS(B881))),検索!C$7=""),0,1)</f>
        <v>0</v>
      </c>
      <c r="AB881" s="13">
        <f>IF(OR(ISERROR(FIND(DBCS(検索!D$7),DBCS(C881))),検索!D$7=""),0,1)</f>
        <v>0</v>
      </c>
      <c r="AC881" s="13">
        <f>IF(OR(ISERROR(FIND(検索!E$7,D881)),検索!E$7=""),0,1)</f>
        <v>0</v>
      </c>
      <c r="AD881" s="13">
        <f>IF(OR(ISERROR(FIND(検索!F$7,E881)),検索!F$7=""),0,1)</f>
        <v>0</v>
      </c>
      <c r="AE881" s="13">
        <f>IF(OR(ISERROR(FIND(検索!G$7,F881)),検索!G$7=""),0,1)</f>
        <v>0</v>
      </c>
      <c r="AF881" s="15">
        <f>IF(OR(検索!J$7="00000",AA881&amp;AB881&amp;AC881&amp;AD881&amp;AE881&lt;&gt;検索!J$7),0,1)</f>
        <v>0</v>
      </c>
      <c r="AG881" s="16">
        <f t="shared" si="76"/>
        <v>0</v>
      </c>
      <c r="AH881" s="13">
        <f>IF(検索!K$3=0,R881,S881)</f>
        <v>0</v>
      </c>
      <c r="AI881" s="13">
        <f>IF(検索!K$5=0,Y881,Z881)</f>
        <v>0</v>
      </c>
      <c r="AJ881" s="13">
        <f>IF(検索!K$7=0,AF881,AG881)</f>
        <v>0</v>
      </c>
      <c r="AK881" s="20">
        <f>IF(IF(検索!J$5="00000",AH881,IF(検索!K$4=0,AH881+AI881,AH881*AI881)*IF(AND(検索!K$6=1,検索!J$7&lt;&gt;"00000"),AJ881,1)+IF(AND(検索!K$6=0,検索!J$7&lt;&gt;"00000"),AJ881,0))&gt;0,MAX($AK$2:AK880)+1,0)</f>
        <v>0</v>
      </c>
    </row>
    <row r="882" spans="8:37" ht="12.6" customHeight="1" x14ac:dyDescent="0.15">
      <c r="H882" s="153">
        <f t="shared" si="71"/>
        <v>0</v>
      </c>
      <c r="J882" s="158">
        <f>IFERROR(INDEX(単価!D$3:G$16,MATCH(D882,単価!B$3:B$16,0),1+((I882&gt;29)+(I882&gt;59)+(I882&gt;89))*INDEX(単価!A:A,MATCH(D882,単価!B:B,0))),0)</f>
        <v>0</v>
      </c>
      <c r="K882" s="153">
        <f>IFERROR(INDEX(単価!C:C,MATCH(D882,単価!B:B,0))&amp;IF(INDEX(単価!A:A,MATCH(D882,単価!B:B,0))=1,"（"&amp;INDEX(単価!D$2:G$2,1,1+(I882&gt;29)+(I882&gt;59)+(I882&gt;89))&amp;"）",""),D882)</f>
        <v>0</v>
      </c>
      <c r="L882" s="2">
        <f t="shared" ca="1" si="73"/>
        <v>104</v>
      </c>
      <c r="M882" s="14">
        <f>IF(OR(ISERROR(FIND(DBCS(検索!C$3),DBCS(B882))),検索!C$3=""),0,1)</f>
        <v>0</v>
      </c>
      <c r="N882" s="15">
        <f>IF(OR(ISERROR(FIND(DBCS(検索!D$3),DBCS(C882))),検索!D$3=""),0,1)</f>
        <v>0</v>
      </c>
      <c r="O882" s="15">
        <f>IF(OR(ISERROR(FIND(検索!E$3,D882)),検索!E$3=""),0,1)</f>
        <v>0</v>
      </c>
      <c r="P882" s="13">
        <f>IF(OR(ISERROR(FIND(検索!F$3,E882)),検索!F$3=""),0,1)</f>
        <v>0</v>
      </c>
      <c r="Q882" s="13">
        <f>IF(OR(ISERROR(FIND(検索!G$3,F882)),検索!G$3=""),0,1)</f>
        <v>0</v>
      </c>
      <c r="R882" s="13">
        <f>IF(OR(検索!J$3="00000",M882&amp;N882&amp;O882&amp;P882&amp;Q882&lt;&gt;検索!J$3),0,1)</f>
        <v>0</v>
      </c>
      <c r="S882" s="13">
        <f t="shared" si="74"/>
        <v>0</v>
      </c>
      <c r="T882" s="14">
        <f>IF(OR(ISERROR(FIND(DBCS(検索!C$5),DBCS(B882))),検索!C$5=""),0,1)</f>
        <v>0</v>
      </c>
      <c r="U882" s="15">
        <f>IF(OR(ISERROR(FIND(DBCS(検索!D$5),DBCS(C882))),検索!D$5=""),0,1)</f>
        <v>0</v>
      </c>
      <c r="V882" s="15">
        <f>IF(OR(ISERROR(FIND(検索!E$5,D882)),検索!E$5=""),0,1)</f>
        <v>0</v>
      </c>
      <c r="W882" s="15">
        <f>IF(OR(ISERROR(FIND(検索!F$5,E882)),検索!F$5=""),0,1)</f>
        <v>0</v>
      </c>
      <c r="X882" s="15">
        <f>IF(OR(ISERROR(FIND(検索!G$5,F882)),検索!G$5=""),0,1)</f>
        <v>0</v>
      </c>
      <c r="Y882" s="13">
        <f>IF(OR(検索!J$5="00000",T882&amp;U882&amp;V882&amp;W882&amp;X882&lt;&gt;検索!J$5),0,1)</f>
        <v>0</v>
      </c>
      <c r="Z882" s="16">
        <f t="shared" si="75"/>
        <v>0</v>
      </c>
      <c r="AA882" s="13">
        <f>IF(OR(ISERROR(FIND(DBCS(検索!C$7),DBCS(B882))),検索!C$7=""),0,1)</f>
        <v>0</v>
      </c>
      <c r="AB882" s="13">
        <f>IF(OR(ISERROR(FIND(DBCS(検索!D$7),DBCS(C882))),検索!D$7=""),0,1)</f>
        <v>0</v>
      </c>
      <c r="AC882" s="13">
        <f>IF(OR(ISERROR(FIND(検索!E$7,D882)),検索!E$7=""),0,1)</f>
        <v>0</v>
      </c>
      <c r="AD882" s="13">
        <f>IF(OR(ISERROR(FIND(検索!F$7,E882)),検索!F$7=""),0,1)</f>
        <v>0</v>
      </c>
      <c r="AE882" s="13">
        <f>IF(OR(ISERROR(FIND(検索!G$7,F882)),検索!G$7=""),0,1)</f>
        <v>0</v>
      </c>
      <c r="AF882" s="15">
        <f>IF(OR(検索!J$7="00000",AA882&amp;AB882&amp;AC882&amp;AD882&amp;AE882&lt;&gt;検索!J$7),0,1)</f>
        <v>0</v>
      </c>
      <c r="AG882" s="16">
        <f t="shared" si="76"/>
        <v>0</v>
      </c>
      <c r="AH882" s="13">
        <f>IF(検索!K$3=0,R882,S882)</f>
        <v>0</v>
      </c>
      <c r="AI882" s="13">
        <f>IF(検索!K$5=0,Y882,Z882)</f>
        <v>0</v>
      </c>
      <c r="AJ882" s="13">
        <f>IF(検索!K$7=0,AF882,AG882)</f>
        <v>0</v>
      </c>
      <c r="AK882" s="20">
        <f>IF(IF(検索!J$5="00000",AH882,IF(検索!K$4=0,AH882+AI882,AH882*AI882)*IF(AND(検索!K$6=1,検索!J$7&lt;&gt;"00000"),AJ882,1)+IF(AND(検索!K$6=0,検索!J$7&lt;&gt;"00000"),AJ882,0))&gt;0,MAX($AK$2:AK881)+1,0)</f>
        <v>0</v>
      </c>
    </row>
    <row r="883" spans="8:37" ht="12.6" customHeight="1" x14ac:dyDescent="0.15">
      <c r="H883" s="153">
        <f t="shared" si="71"/>
        <v>0</v>
      </c>
      <c r="J883" s="158">
        <f>IFERROR(INDEX(単価!D$3:G$16,MATCH(D883,単価!B$3:B$16,0),1+((I883&gt;29)+(I883&gt;59)+(I883&gt;89))*INDEX(単価!A:A,MATCH(D883,単価!B:B,0))),0)</f>
        <v>0</v>
      </c>
      <c r="K883" s="153">
        <f>IFERROR(INDEX(単価!C:C,MATCH(D883,単価!B:B,0))&amp;IF(INDEX(単価!A:A,MATCH(D883,単価!B:B,0))=1,"（"&amp;INDEX(単価!D$2:G$2,1,1+(I883&gt;29)+(I883&gt;59)+(I883&gt;89))&amp;"）",""),D883)</f>
        <v>0</v>
      </c>
      <c r="L883" s="2">
        <f t="shared" ca="1" si="73"/>
        <v>106</v>
      </c>
      <c r="M883" s="14">
        <f>IF(OR(ISERROR(FIND(DBCS(検索!C$3),DBCS(B883))),検索!C$3=""),0,1)</f>
        <v>0</v>
      </c>
      <c r="N883" s="15">
        <f>IF(OR(ISERROR(FIND(DBCS(検索!D$3),DBCS(C883))),検索!D$3=""),0,1)</f>
        <v>0</v>
      </c>
      <c r="O883" s="15">
        <f>IF(OR(ISERROR(FIND(検索!E$3,D883)),検索!E$3=""),0,1)</f>
        <v>0</v>
      </c>
      <c r="P883" s="13">
        <f>IF(OR(ISERROR(FIND(検索!F$3,E883)),検索!F$3=""),0,1)</f>
        <v>0</v>
      </c>
      <c r="Q883" s="13">
        <f>IF(OR(ISERROR(FIND(検索!G$3,F883)),検索!G$3=""),0,1)</f>
        <v>0</v>
      </c>
      <c r="R883" s="13">
        <f>IF(OR(検索!J$3="00000",M883&amp;N883&amp;O883&amp;P883&amp;Q883&lt;&gt;検索!J$3),0,1)</f>
        <v>0</v>
      </c>
      <c r="S883" s="13">
        <f t="shared" si="74"/>
        <v>0</v>
      </c>
      <c r="T883" s="14">
        <f>IF(OR(ISERROR(FIND(DBCS(検索!C$5),DBCS(B883))),検索!C$5=""),0,1)</f>
        <v>0</v>
      </c>
      <c r="U883" s="15">
        <f>IF(OR(ISERROR(FIND(DBCS(検索!D$5),DBCS(C883))),検索!D$5=""),0,1)</f>
        <v>0</v>
      </c>
      <c r="V883" s="15">
        <f>IF(OR(ISERROR(FIND(検索!E$5,D883)),検索!E$5=""),0,1)</f>
        <v>0</v>
      </c>
      <c r="W883" s="15">
        <f>IF(OR(ISERROR(FIND(検索!F$5,E883)),検索!F$5=""),0,1)</f>
        <v>0</v>
      </c>
      <c r="X883" s="15">
        <f>IF(OR(ISERROR(FIND(検索!G$5,F883)),検索!G$5=""),0,1)</f>
        <v>0</v>
      </c>
      <c r="Y883" s="13">
        <f>IF(OR(検索!J$5="00000",T883&amp;U883&amp;V883&amp;W883&amp;X883&lt;&gt;検索!J$5),0,1)</f>
        <v>0</v>
      </c>
      <c r="Z883" s="16">
        <f t="shared" si="75"/>
        <v>0</v>
      </c>
      <c r="AA883" s="13">
        <f>IF(OR(ISERROR(FIND(DBCS(検索!C$7),DBCS(B883))),検索!C$7=""),0,1)</f>
        <v>0</v>
      </c>
      <c r="AB883" s="13">
        <f>IF(OR(ISERROR(FIND(DBCS(検索!D$7),DBCS(C883))),検索!D$7=""),0,1)</f>
        <v>0</v>
      </c>
      <c r="AC883" s="13">
        <f>IF(OR(ISERROR(FIND(検索!E$7,D883)),検索!E$7=""),0,1)</f>
        <v>0</v>
      </c>
      <c r="AD883" s="13">
        <f>IF(OR(ISERROR(FIND(検索!F$7,E883)),検索!F$7=""),0,1)</f>
        <v>0</v>
      </c>
      <c r="AE883" s="13">
        <f>IF(OR(ISERROR(FIND(検索!G$7,F883)),検索!G$7=""),0,1)</f>
        <v>0</v>
      </c>
      <c r="AF883" s="15">
        <f>IF(OR(検索!J$7="00000",AA883&amp;AB883&amp;AC883&amp;AD883&amp;AE883&lt;&gt;検索!J$7),0,1)</f>
        <v>0</v>
      </c>
      <c r="AG883" s="16">
        <f t="shared" si="76"/>
        <v>0</v>
      </c>
      <c r="AH883" s="13">
        <f>IF(検索!K$3=0,R883,S883)</f>
        <v>0</v>
      </c>
      <c r="AI883" s="13">
        <f>IF(検索!K$5=0,Y883,Z883)</f>
        <v>0</v>
      </c>
      <c r="AJ883" s="13">
        <f>IF(検索!K$7=0,AF883,AG883)</f>
        <v>0</v>
      </c>
      <c r="AK883" s="20">
        <f>IF(IF(検索!J$5="00000",AH883,IF(検索!K$4=0,AH883+AI883,AH883*AI883)*IF(AND(検索!K$6=1,検索!J$7&lt;&gt;"00000"),AJ883,1)+IF(AND(検索!K$6=0,検索!J$7&lt;&gt;"00000"),AJ883,0))&gt;0,MAX($AK$2:AK882)+1,0)</f>
        <v>0</v>
      </c>
    </row>
    <row r="884" spans="8:37" ht="12.6" customHeight="1" x14ac:dyDescent="0.15">
      <c r="H884" s="153">
        <f t="shared" si="71"/>
        <v>0</v>
      </c>
      <c r="J884" s="158">
        <f>IFERROR(INDEX(単価!D$3:G$16,MATCH(D884,単価!B$3:B$16,0),1+((I884&gt;29)+(I884&gt;59)+(I884&gt;89))*INDEX(単価!A:A,MATCH(D884,単価!B:B,0))),0)</f>
        <v>0</v>
      </c>
      <c r="K884" s="153">
        <f>IFERROR(INDEX(単価!C:C,MATCH(D884,単価!B:B,0))&amp;IF(INDEX(単価!A:A,MATCH(D884,単価!B:B,0))=1,"（"&amp;INDEX(単価!D$2:G$2,1,1+(I884&gt;29)+(I884&gt;59)+(I884&gt;89))&amp;"）",""),D884)</f>
        <v>0</v>
      </c>
      <c r="L884" s="2">
        <f t="shared" ca="1" si="73"/>
        <v>100</v>
      </c>
      <c r="M884" s="14">
        <f>IF(OR(ISERROR(FIND(DBCS(検索!C$3),DBCS(B884))),検索!C$3=""),0,1)</f>
        <v>0</v>
      </c>
      <c r="N884" s="15">
        <f>IF(OR(ISERROR(FIND(DBCS(検索!D$3),DBCS(C884))),検索!D$3=""),0,1)</f>
        <v>0</v>
      </c>
      <c r="O884" s="15">
        <f>IF(OR(ISERROR(FIND(検索!E$3,D884)),検索!E$3=""),0,1)</f>
        <v>0</v>
      </c>
      <c r="P884" s="13">
        <f>IF(OR(ISERROR(FIND(検索!F$3,E884)),検索!F$3=""),0,1)</f>
        <v>0</v>
      </c>
      <c r="Q884" s="13">
        <f>IF(OR(ISERROR(FIND(検索!G$3,F884)),検索!G$3=""),0,1)</f>
        <v>0</v>
      </c>
      <c r="R884" s="13">
        <f>IF(OR(検索!J$3="00000",M884&amp;N884&amp;O884&amp;P884&amp;Q884&lt;&gt;検索!J$3),0,1)</f>
        <v>0</v>
      </c>
      <c r="S884" s="13">
        <f t="shared" si="74"/>
        <v>0</v>
      </c>
      <c r="T884" s="14">
        <f>IF(OR(ISERROR(FIND(DBCS(検索!C$5),DBCS(B884))),検索!C$5=""),0,1)</f>
        <v>0</v>
      </c>
      <c r="U884" s="15">
        <f>IF(OR(ISERROR(FIND(DBCS(検索!D$5),DBCS(C884))),検索!D$5=""),0,1)</f>
        <v>0</v>
      </c>
      <c r="V884" s="15">
        <f>IF(OR(ISERROR(FIND(検索!E$5,D884)),検索!E$5=""),0,1)</f>
        <v>0</v>
      </c>
      <c r="W884" s="15">
        <f>IF(OR(ISERROR(FIND(検索!F$5,E884)),検索!F$5=""),0,1)</f>
        <v>0</v>
      </c>
      <c r="X884" s="15">
        <f>IF(OR(ISERROR(FIND(検索!G$5,F884)),検索!G$5=""),0,1)</f>
        <v>0</v>
      </c>
      <c r="Y884" s="13">
        <f>IF(OR(検索!J$5="00000",T884&amp;U884&amp;V884&amp;W884&amp;X884&lt;&gt;検索!J$5),0,1)</f>
        <v>0</v>
      </c>
      <c r="Z884" s="16">
        <f t="shared" si="75"/>
        <v>0</v>
      </c>
      <c r="AA884" s="13">
        <f>IF(OR(ISERROR(FIND(DBCS(検索!C$7),DBCS(B884))),検索!C$7=""),0,1)</f>
        <v>0</v>
      </c>
      <c r="AB884" s="13">
        <f>IF(OR(ISERROR(FIND(DBCS(検索!D$7),DBCS(C884))),検索!D$7=""),0,1)</f>
        <v>0</v>
      </c>
      <c r="AC884" s="13">
        <f>IF(OR(ISERROR(FIND(検索!E$7,D884)),検索!E$7=""),0,1)</f>
        <v>0</v>
      </c>
      <c r="AD884" s="13">
        <f>IF(OR(ISERROR(FIND(検索!F$7,E884)),検索!F$7=""),0,1)</f>
        <v>0</v>
      </c>
      <c r="AE884" s="13">
        <f>IF(OR(ISERROR(FIND(検索!G$7,F884)),検索!G$7=""),0,1)</f>
        <v>0</v>
      </c>
      <c r="AF884" s="15">
        <f>IF(OR(検索!J$7="00000",AA884&amp;AB884&amp;AC884&amp;AD884&amp;AE884&lt;&gt;検索!J$7),0,1)</f>
        <v>0</v>
      </c>
      <c r="AG884" s="16">
        <f t="shared" si="76"/>
        <v>0</v>
      </c>
      <c r="AH884" s="13">
        <f>IF(検索!K$3=0,R884,S884)</f>
        <v>0</v>
      </c>
      <c r="AI884" s="13">
        <f>IF(検索!K$5=0,Y884,Z884)</f>
        <v>0</v>
      </c>
      <c r="AJ884" s="13">
        <f>IF(検索!K$7=0,AF884,AG884)</f>
        <v>0</v>
      </c>
      <c r="AK884" s="20">
        <f>IF(IF(検索!J$5="00000",AH884,IF(検索!K$4=0,AH884+AI884,AH884*AI884)*IF(AND(検索!K$6=1,検索!J$7&lt;&gt;"00000"),AJ884,1)+IF(AND(検索!K$6=0,検索!J$7&lt;&gt;"00000"),AJ884,0))&gt;0,MAX($AK$2:AK883)+1,0)</f>
        <v>0</v>
      </c>
    </row>
    <row r="885" spans="8:37" ht="12.6" customHeight="1" x14ac:dyDescent="0.15">
      <c r="H885" s="153">
        <f t="shared" si="71"/>
        <v>0</v>
      </c>
      <c r="J885" s="158">
        <f>IFERROR(INDEX(単価!D$3:G$16,MATCH(D885,単価!B$3:B$16,0),1+((I885&gt;29)+(I885&gt;59)+(I885&gt;89))*INDEX(単価!A:A,MATCH(D885,単価!B:B,0))),0)</f>
        <v>0</v>
      </c>
      <c r="K885" s="153">
        <f>IFERROR(INDEX(単価!C:C,MATCH(D885,単価!B:B,0))&amp;IF(INDEX(単価!A:A,MATCH(D885,単価!B:B,0))=1,"（"&amp;INDEX(単価!D$2:G$2,1,1+(I885&gt;29)+(I885&gt;59)+(I885&gt;89))&amp;"）",""),D885)</f>
        <v>0</v>
      </c>
      <c r="L885" s="2">
        <f t="shared" ca="1" si="73"/>
        <v>104</v>
      </c>
      <c r="M885" s="14">
        <f>IF(OR(ISERROR(FIND(DBCS(検索!C$3),DBCS(B885))),検索!C$3=""),0,1)</f>
        <v>0</v>
      </c>
      <c r="N885" s="15">
        <f>IF(OR(ISERROR(FIND(DBCS(検索!D$3),DBCS(C885))),検索!D$3=""),0,1)</f>
        <v>0</v>
      </c>
      <c r="O885" s="15">
        <f>IF(OR(ISERROR(FIND(検索!E$3,D885)),検索!E$3=""),0,1)</f>
        <v>0</v>
      </c>
      <c r="P885" s="13">
        <f>IF(OR(ISERROR(FIND(検索!F$3,E885)),検索!F$3=""),0,1)</f>
        <v>0</v>
      </c>
      <c r="Q885" s="13">
        <f>IF(OR(ISERROR(FIND(検索!G$3,F885)),検索!G$3=""),0,1)</f>
        <v>0</v>
      </c>
      <c r="R885" s="13">
        <f>IF(OR(検索!J$3="00000",M885&amp;N885&amp;O885&amp;P885&amp;Q885&lt;&gt;検索!J$3),0,1)</f>
        <v>0</v>
      </c>
      <c r="S885" s="13">
        <f t="shared" si="74"/>
        <v>0</v>
      </c>
      <c r="T885" s="14">
        <f>IF(OR(ISERROR(FIND(DBCS(検索!C$5),DBCS(B885))),検索!C$5=""),0,1)</f>
        <v>0</v>
      </c>
      <c r="U885" s="15">
        <f>IF(OR(ISERROR(FIND(DBCS(検索!D$5),DBCS(C885))),検索!D$5=""),0,1)</f>
        <v>0</v>
      </c>
      <c r="V885" s="15">
        <f>IF(OR(ISERROR(FIND(検索!E$5,D885)),検索!E$5=""),0,1)</f>
        <v>0</v>
      </c>
      <c r="W885" s="15">
        <f>IF(OR(ISERROR(FIND(検索!F$5,E885)),検索!F$5=""),0,1)</f>
        <v>0</v>
      </c>
      <c r="X885" s="15">
        <f>IF(OR(ISERROR(FIND(検索!G$5,F885)),検索!G$5=""),0,1)</f>
        <v>0</v>
      </c>
      <c r="Y885" s="13">
        <f>IF(OR(検索!J$5="00000",T885&amp;U885&amp;V885&amp;W885&amp;X885&lt;&gt;検索!J$5),0,1)</f>
        <v>0</v>
      </c>
      <c r="Z885" s="16">
        <f t="shared" si="75"/>
        <v>0</v>
      </c>
      <c r="AA885" s="13">
        <f>IF(OR(ISERROR(FIND(DBCS(検索!C$7),DBCS(B885))),検索!C$7=""),0,1)</f>
        <v>0</v>
      </c>
      <c r="AB885" s="13">
        <f>IF(OR(ISERROR(FIND(DBCS(検索!D$7),DBCS(C885))),検索!D$7=""),0,1)</f>
        <v>0</v>
      </c>
      <c r="AC885" s="13">
        <f>IF(OR(ISERROR(FIND(検索!E$7,D885)),検索!E$7=""),0,1)</f>
        <v>0</v>
      </c>
      <c r="AD885" s="13">
        <f>IF(OR(ISERROR(FIND(検索!F$7,E885)),検索!F$7=""),0,1)</f>
        <v>0</v>
      </c>
      <c r="AE885" s="13">
        <f>IF(OR(ISERROR(FIND(検索!G$7,F885)),検索!G$7=""),0,1)</f>
        <v>0</v>
      </c>
      <c r="AF885" s="15">
        <f>IF(OR(検索!J$7="00000",AA885&amp;AB885&amp;AC885&amp;AD885&amp;AE885&lt;&gt;検索!J$7),0,1)</f>
        <v>0</v>
      </c>
      <c r="AG885" s="16">
        <f t="shared" si="76"/>
        <v>0</v>
      </c>
      <c r="AH885" s="13">
        <f>IF(検索!K$3=0,R885,S885)</f>
        <v>0</v>
      </c>
      <c r="AI885" s="13">
        <f>IF(検索!K$5=0,Y885,Z885)</f>
        <v>0</v>
      </c>
      <c r="AJ885" s="13">
        <f>IF(検索!K$7=0,AF885,AG885)</f>
        <v>0</v>
      </c>
      <c r="AK885" s="20">
        <f>IF(IF(検索!J$5="00000",AH885,IF(検索!K$4=0,AH885+AI885,AH885*AI885)*IF(AND(検索!K$6=1,検索!J$7&lt;&gt;"00000"),AJ885,1)+IF(AND(検索!K$6=0,検索!J$7&lt;&gt;"00000"),AJ885,0))&gt;0,MAX($AK$2:AK884)+1,0)</f>
        <v>0</v>
      </c>
    </row>
    <row r="886" spans="8:37" ht="12.6" customHeight="1" x14ac:dyDescent="0.15">
      <c r="H886" s="153">
        <f t="shared" si="71"/>
        <v>0</v>
      </c>
      <c r="J886" s="158">
        <f>IFERROR(INDEX(単価!D$3:G$16,MATCH(D886,単価!B$3:B$16,0),1+((I886&gt;29)+(I886&gt;59)+(I886&gt;89))*INDEX(単価!A:A,MATCH(D886,単価!B:B,0))),0)</f>
        <v>0</v>
      </c>
      <c r="K886" s="153">
        <f>IFERROR(INDEX(単価!C:C,MATCH(D886,単価!B:B,0))&amp;IF(INDEX(単価!A:A,MATCH(D886,単価!B:B,0))=1,"（"&amp;INDEX(単価!D$2:G$2,1,1+(I886&gt;29)+(I886&gt;59)+(I886&gt;89))&amp;"）",""),D886)</f>
        <v>0</v>
      </c>
      <c r="L886" s="2">
        <f t="shared" ca="1" si="73"/>
        <v>100</v>
      </c>
      <c r="M886" s="14">
        <f>IF(OR(ISERROR(FIND(DBCS(検索!C$3),DBCS(B886))),検索!C$3=""),0,1)</f>
        <v>0</v>
      </c>
      <c r="N886" s="15">
        <f>IF(OR(ISERROR(FIND(DBCS(検索!D$3),DBCS(C886))),検索!D$3=""),0,1)</f>
        <v>0</v>
      </c>
      <c r="O886" s="15">
        <f>IF(OR(ISERROR(FIND(検索!E$3,D886)),検索!E$3=""),0,1)</f>
        <v>0</v>
      </c>
      <c r="P886" s="13">
        <f>IF(OR(ISERROR(FIND(検索!F$3,E886)),検索!F$3=""),0,1)</f>
        <v>0</v>
      </c>
      <c r="Q886" s="13">
        <f>IF(OR(ISERROR(FIND(検索!G$3,F886)),検索!G$3=""),0,1)</f>
        <v>0</v>
      </c>
      <c r="R886" s="13">
        <f>IF(OR(検索!J$3="00000",M886&amp;N886&amp;O886&amp;P886&amp;Q886&lt;&gt;検索!J$3),0,1)</f>
        <v>0</v>
      </c>
      <c r="S886" s="13">
        <f t="shared" si="74"/>
        <v>0</v>
      </c>
      <c r="T886" s="14">
        <f>IF(OR(ISERROR(FIND(DBCS(検索!C$5),DBCS(B886))),検索!C$5=""),0,1)</f>
        <v>0</v>
      </c>
      <c r="U886" s="15">
        <f>IF(OR(ISERROR(FIND(DBCS(検索!D$5),DBCS(C886))),検索!D$5=""),0,1)</f>
        <v>0</v>
      </c>
      <c r="V886" s="15">
        <f>IF(OR(ISERROR(FIND(検索!E$5,D886)),検索!E$5=""),0,1)</f>
        <v>0</v>
      </c>
      <c r="W886" s="15">
        <f>IF(OR(ISERROR(FIND(検索!F$5,E886)),検索!F$5=""),0,1)</f>
        <v>0</v>
      </c>
      <c r="X886" s="15">
        <f>IF(OR(ISERROR(FIND(検索!G$5,F886)),検索!G$5=""),0,1)</f>
        <v>0</v>
      </c>
      <c r="Y886" s="13">
        <f>IF(OR(検索!J$5="00000",T886&amp;U886&amp;V886&amp;W886&amp;X886&lt;&gt;検索!J$5),0,1)</f>
        <v>0</v>
      </c>
      <c r="Z886" s="16">
        <f t="shared" si="75"/>
        <v>0</v>
      </c>
      <c r="AA886" s="13">
        <f>IF(OR(ISERROR(FIND(DBCS(検索!C$7),DBCS(B886))),検索!C$7=""),0,1)</f>
        <v>0</v>
      </c>
      <c r="AB886" s="13">
        <f>IF(OR(ISERROR(FIND(DBCS(検索!D$7),DBCS(C886))),検索!D$7=""),0,1)</f>
        <v>0</v>
      </c>
      <c r="AC886" s="13">
        <f>IF(OR(ISERROR(FIND(検索!E$7,D886)),検索!E$7=""),0,1)</f>
        <v>0</v>
      </c>
      <c r="AD886" s="13">
        <f>IF(OR(ISERROR(FIND(検索!F$7,E886)),検索!F$7=""),0,1)</f>
        <v>0</v>
      </c>
      <c r="AE886" s="13">
        <f>IF(OR(ISERROR(FIND(検索!G$7,F886)),検索!G$7=""),0,1)</f>
        <v>0</v>
      </c>
      <c r="AF886" s="15">
        <f>IF(OR(検索!J$7="00000",AA886&amp;AB886&amp;AC886&amp;AD886&amp;AE886&lt;&gt;検索!J$7),0,1)</f>
        <v>0</v>
      </c>
      <c r="AG886" s="16">
        <f t="shared" si="76"/>
        <v>0</v>
      </c>
      <c r="AH886" s="13">
        <f>IF(検索!K$3=0,R886,S886)</f>
        <v>0</v>
      </c>
      <c r="AI886" s="13">
        <f>IF(検索!K$5=0,Y886,Z886)</f>
        <v>0</v>
      </c>
      <c r="AJ886" s="13">
        <f>IF(検索!K$7=0,AF886,AG886)</f>
        <v>0</v>
      </c>
      <c r="AK886" s="20">
        <f>IF(IF(検索!J$5="00000",AH886,IF(検索!K$4=0,AH886+AI886,AH886*AI886)*IF(AND(検索!K$6=1,検索!J$7&lt;&gt;"00000"),AJ886,1)+IF(AND(検索!K$6=0,検索!J$7&lt;&gt;"00000"),AJ886,0))&gt;0,MAX($AK$2:AK885)+1,0)</f>
        <v>0</v>
      </c>
    </row>
    <row r="887" spans="8:37" ht="12.6" customHeight="1" x14ac:dyDescent="0.15">
      <c r="H887" s="153">
        <f t="shared" si="71"/>
        <v>0</v>
      </c>
      <c r="J887" s="158">
        <f>IFERROR(INDEX(単価!D$3:G$16,MATCH(D887,単価!B$3:B$16,0),1+((I887&gt;29)+(I887&gt;59)+(I887&gt;89))*INDEX(単価!A:A,MATCH(D887,単価!B:B,0))),0)</f>
        <v>0</v>
      </c>
      <c r="K887" s="153">
        <f>IFERROR(INDEX(単価!C:C,MATCH(D887,単価!B:B,0))&amp;IF(INDEX(単価!A:A,MATCH(D887,単価!B:B,0))=1,"（"&amp;INDEX(単価!D$2:G$2,1,1+(I887&gt;29)+(I887&gt;59)+(I887&gt;89))&amp;"）",""),D887)</f>
        <v>0</v>
      </c>
      <c r="L887" s="2">
        <f t="shared" ca="1" si="73"/>
        <v>101</v>
      </c>
      <c r="M887" s="14">
        <f>IF(OR(ISERROR(FIND(DBCS(検索!C$3),DBCS(B887))),検索!C$3=""),0,1)</f>
        <v>0</v>
      </c>
      <c r="N887" s="15">
        <f>IF(OR(ISERROR(FIND(DBCS(検索!D$3),DBCS(C887))),検索!D$3=""),0,1)</f>
        <v>0</v>
      </c>
      <c r="O887" s="15">
        <f>IF(OR(ISERROR(FIND(検索!E$3,D887)),検索!E$3=""),0,1)</f>
        <v>0</v>
      </c>
      <c r="P887" s="13">
        <f>IF(OR(ISERROR(FIND(検索!F$3,E887)),検索!F$3=""),0,1)</f>
        <v>0</v>
      </c>
      <c r="Q887" s="13">
        <f>IF(OR(ISERROR(FIND(検索!G$3,F887)),検索!G$3=""),0,1)</f>
        <v>0</v>
      </c>
      <c r="R887" s="13">
        <f>IF(OR(検索!J$3="00000",M887&amp;N887&amp;O887&amp;P887&amp;Q887&lt;&gt;検索!J$3),0,1)</f>
        <v>0</v>
      </c>
      <c r="S887" s="13">
        <f t="shared" si="74"/>
        <v>0</v>
      </c>
      <c r="T887" s="14">
        <f>IF(OR(ISERROR(FIND(DBCS(検索!C$5),DBCS(B887))),検索!C$5=""),0,1)</f>
        <v>0</v>
      </c>
      <c r="U887" s="15">
        <f>IF(OR(ISERROR(FIND(DBCS(検索!D$5),DBCS(C887))),検索!D$5=""),0,1)</f>
        <v>0</v>
      </c>
      <c r="V887" s="15">
        <f>IF(OR(ISERROR(FIND(検索!E$5,D887)),検索!E$5=""),0,1)</f>
        <v>0</v>
      </c>
      <c r="W887" s="15">
        <f>IF(OR(ISERROR(FIND(検索!F$5,E887)),検索!F$5=""),0,1)</f>
        <v>0</v>
      </c>
      <c r="X887" s="15">
        <f>IF(OR(ISERROR(FIND(検索!G$5,F887)),検索!G$5=""),0,1)</f>
        <v>0</v>
      </c>
      <c r="Y887" s="13">
        <f>IF(OR(検索!J$5="00000",T887&amp;U887&amp;V887&amp;W887&amp;X887&lt;&gt;検索!J$5),0,1)</f>
        <v>0</v>
      </c>
      <c r="Z887" s="16">
        <f t="shared" si="75"/>
        <v>0</v>
      </c>
      <c r="AA887" s="13">
        <f>IF(OR(ISERROR(FIND(DBCS(検索!C$7),DBCS(B887))),検索!C$7=""),0,1)</f>
        <v>0</v>
      </c>
      <c r="AB887" s="13">
        <f>IF(OR(ISERROR(FIND(DBCS(検索!D$7),DBCS(C887))),検索!D$7=""),0,1)</f>
        <v>0</v>
      </c>
      <c r="AC887" s="13">
        <f>IF(OR(ISERROR(FIND(検索!E$7,D887)),検索!E$7=""),0,1)</f>
        <v>0</v>
      </c>
      <c r="AD887" s="13">
        <f>IF(OR(ISERROR(FIND(検索!F$7,E887)),検索!F$7=""),0,1)</f>
        <v>0</v>
      </c>
      <c r="AE887" s="13">
        <f>IF(OR(ISERROR(FIND(検索!G$7,F887)),検索!G$7=""),0,1)</f>
        <v>0</v>
      </c>
      <c r="AF887" s="15">
        <f>IF(OR(検索!J$7="00000",AA887&amp;AB887&amp;AC887&amp;AD887&amp;AE887&lt;&gt;検索!J$7),0,1)</f>
        <v>0</v>
      </c>
      <c r="AG887" s="16">
        <f t="shared" si="76"/>
        <v>0</v>
      </c>
      <c r="AH887" s="13">
        <f>IF(検索!K$3=0,R887,S887)</f>
        <v>0</v>
      </c>
      <c r="AI887" s="13">
        <f>IF(検索!K$5=0,Y887,Z887)</f>
        <v>0</v>
      </c>
      <c r="AJ887" s="13">
        <f>IF(検索!K$7=0,AF887,AG887)</f>
        <v>0</v>
      </c>
      <c r="AK887" s="20">
        <f>IF(IF(検索!J$5="00000",AH887,IF(検索!K$4=0,AH887+AI887,AH887*AI887)*IF(AND(検索!K$6=1,検索!J$7&lt;&gt;"00000"),AJ887,1)+IF(AND(検索!K$6=0,検索!J$7&lt;&gt;"00000"),AJ887,0))&gt;0,MAX($AK$2:AK886)+1,0)</f>
        <v>0</v>
      </c>
    </row>
    <row r="888" spans="8:37" ht="12.6" customHeight="1" x14ac:dyDescent="0.15">
      <c r="H888" s="153">
        <f t="shared" si="71"/>
        <v>0</v>
      </c>
      <c r="J888" s="158">
        <f>IFERROR(INDEX(単価!D$3:G$16,MATCH(D888,単価!B$3:B$16,0),1+((I888&gt;29)+(I888&gt;59)+(I888&gt;89))*INDEX(単価!A:A,MATCH(D888,単価!B:B,0))),0)</f>
        <v>0</v>
      </c>
      <c r="K888" s="153">
        <f>IFERROR(INDEX(単価!C:C,MATCH(D888,単価!B:B,0))&amp;IF(INDEX(単価!A:A,MATCH(D888,単価!B:B,0))=1,"（"&amp;INDEX(単価!D$2:G$2,1,1+(I888&gt;29)+(I888&gt;59)+(I888&gt;89))&amp;"）",""),D888)</f>
        <v>0</v>
      </c>
      <c r="L888" s="2">
        <f t="shared" ca="1" si="73"/>
        <v>106</v>
      </c>
      <c r="M888" s="14">
        <f>IF(OR(ISERROR(FIND(DBCS(検索!C$3),DBCS(B888))),検索!C$3=""),0,1)</f>
        <v>0</v>
      </c>
      <c r="N888" s="15">
        <f>IF(OR(ISERROR(FIND(DBCS(検索!D$3),DBCS(C888))),検索!D$3=""),0,1)</f>
        <v>0</v>
      </c>
      <c r="O888" s="15">
        <f>IF(OR(ISERROR(FIND(検索!E$3,D888)),検索!E$3=""),0,1)</f>
        <v>0</v>
      </c>
      <c r="P888" s="13">
        <f>IF(OR(ISERROR(FIND(検索!F$3,E888)),検索!F$3=""),0,1)</f>
        <v>0</v>
      </c>
      <c r="Q888" s="13">
        <f>IF(OR(ISERROR(FIND(検索!G$3,F888)),検索!G$3=""),0,1)</f>
        <v>0</v>
      </c>
      <c r="R888" s="13">
        <f>IF(OR(検索!J$3="00000",M888&amp;N888&amp;O888&amp;P888&amp;Q888&lt;&gt;検索!J$3),0,1)</f>
        <v>0</v>
      </c>
      <c r="S888" s="13">
        <f t="shared" si="74"/>
        <v>0</v>
      </c>
      <c r="T888" s="14">
        <f>IF(OR(ISERROR(FIND(DBCS(検索!C$5),DBCS(B888))),検索!C$5=""),0,1)</f>
        <v>0</v>
      </c>
      <c r="U888" s="15">
        <f>IF(OR(ISERROR(FIND(DBCS(検索!D$5),DBCS(C888))),検索!D$5=""),0,1)</f>
        <v>0</v>
      </c>
      <c r="V888" s="15">
        <f>IF(OR(ISERROR(FIND(検索!E$5,D888)),検索!E$5=""),0,1)</f>
        <v>0</v>
      </c>
      <c r="W888" s="15">
        <f>IF(OR(ISERROR(FIND(検索!F$5,E888)),検索!F$5=""),0,1)</f>
        <v>0</v>
      </c>
      <c r="X888" s="15">
        <f>IF(OR(ISERROR(FIND(検索!G$5,F888)),検索!G$5=""),0,1)</f>
        <v>0</v>
      </c>
      <c r="Y888" s="13">
        <f>IF(OR(検索!J$5="00000",T888&amp;U888&amp;V888&amp;W888&amp;X888&lt;&gt;検索!J$5),0,1)</f>
        <v>0</v>
      </c>
      <c r="Z888" s="16">
        <f t="shared" si="75"/>
        <v>0</v>
      </c>
      <c r="AA888" s="13">
        <f>IF(OR(ISERROR(FIND(DBCS(検索!C$7),DBCS(B888))),検索!C$7=""),0,1)</f>
        <v>0</v>
      </c>
      <c r="AB888" s="13">
        <f>IF(OR(ISERROR(FIND(DBCS(検索!D$7),DBCS(C888))),検索!D$7=""),0,1)</f>
        <v>0</v>
      </c>
      <c r="AC888" s="13">
        <f>IF(OR(ISERROR(FIND(検索!E$7,D888)),検索!E$7=""),0,1)</f>
        <v>0</v>
      </c>
      <c r="AD888" s="13">
        <f>IF(OR(ISERROR(FIND(検索!F$7,E888)),検索!F$7=""),0,1)</f>
        <v>0</v>
      </c>
      <c r="AE888" s="13">
        <f>IF(OR(ISERROR(FIND(検索!G$7,F888)),検索!G$7=""),0,1)</f>
        <v>0</v>
      </c>
      <c r="AF888" s="15">
        <f>IF(OR(検索!J$7="00000",AA888&amp;AB888&amp;AC888&amp;AD888&amp;AE888&lt;&gt;検索!J$7),0,1)</f>
        <v>0</v>
      </c>
      <c r="AG888" s="16">
        <f t="shared" si="76"/>
        <v>0</v>
      </c>
      <c r="AH888" s="13">
        <f>IF(検索!K$3=0,R888,S888)</f>
        <v>0</v>
      </c>
      <c r="AI888" s="13">
        <f>IF(検索!K$5=0,Y888,Z888)</f>
        <v>0</v>
      </c>
      <c r="AJ888" s="13">
        <f>IF(検索!K$7=0,AF888,AG888)</f>
        <v>0</v>
      </c>
      <c r="AK888" s="20">
        <f>IF(IF(検索!J$5="00000",AH888,IF(検索!K$4=0,AH888+AI888,AH888*AI888)*IF(AND(検索!K$6=1,検索!J$7&lt;&gt;"00000"),AJ888,1)+IF(AND(検索!K$6=0,検索!J$7&lt;&gt;"00000"),AJ888,0))&gt;0,MAX($AK$2:AK887)+1,0)</f>
        <v>0</v>
      </c>
    </row>
    <row r="889" spans="8:37" ht="12.6" customHeight="1" x14ac:dyDescent="0.15">
      <c r="H889" s="153">
        <f t="shared" si="71"/>
        <v>0</v>
      </c>
      <c r="J889" s="158">
        <f>IFERROR(INDEX(単価!D$3:G$16,MATCH(D889,単価!B$3:B$16,0),1+((I889&gt;29)+(I889&gt;59)+(I889&gt;89))*INDEX(単価!A:A,MATCH(D889,単価!B:B,0))),0)</f>
        <v>0</v>
      </c>
      <c r="K889" s="153">
        <f>IFERROR(INDEX(単価!C:C,MATCH(D889,単価!B:B,0))&amp;IF(INDEX(単価!A:A,MATCH(D889,単価!B:B,0))=1,"（"&amp;INDEX(単価!D$2:G$2,1,1+(I889&gt;29)+(I889&gt;59)+(I889&gt;89))&amp;"）",""),D889)</f>
        <v>0</v>
      </c>
      <c r="L889" s="2">
        <f t="shared" ca="1" si="73"/>
        <v>106</v>
      </c>
      <c r="M889" s="14">
        <f>IF(OR(ISERROR(FIND(DBCS(検索!C$3),DBCS(B889))),検索!C$3=""),0,1)</f>
        <v>0</v>
      </c>
      <c r="N889" s="15">
        <f>IF(OR(ISERROR(FIND(DBCS(検索!D$3),DBCS(C889))),検索!D$3=""),0,1)</f>
        <v>0</v>
      </c>
      <c r="O889" s="15">
        <f>IF(OR(ISERROR(FIND(検索!E$3,D889)),検索!E$3=""),0,1)</f>
        <v>0</v>
      </c>
      <c r="P889" s="13">
        <f>IF(OR(ISERROR(FIND(検索!F$3,E889)),検索!F$3=""),0,1)</f>
        <v>0</v>
      </c>
      <c r="Q889" s="13">
        <f>IF(OR(ISERROR(FIND(検索!G$3,F889)),検索!G$3=""),0,1)</f>
        <v>0</v>
      </c>
      <c r="R889" s="13">
        <f>IF(OR(検索!J$3="00000",M889&amp;N889&amp;O889&amp;P889&amp;Q889&lt;&gt;検索!J$3),0,1)</f>
        <v>0</v>
      </c>
      <c r="S889" s="13">
        <f t="shared" si="74"/>
        <v>0</v>
      </c>
      <c r="T889" s="14">
        <f>IF(OR(ISERROR(FIND(DBCS(検索!C$5),DBCS(B889))),検索!C$5=""),0,1)</f>
        <v>0</v>
      </c>
      <c r="U889" s="15">
        <f>IF(OR(ISERROR(FIND(DBCS(検索!D$5),DBCS(C889))),検索!D$5=""),0,1)</f>
        <v>0</v>
      </c>
      <c r="V889" s="15">
        <f>IF(OR(ISERROR(FIND(検索!E$5,D889)),検索!E$5=""),0,1)</f>
        <v>0</v>
      </c>
      <c r="W889" s="15">
        <f>IF(OR(ISERROR(FIND(検索!F$5,E889)),検索!F$5=""),0,1)</f>
        <v>0</v>
      </c>
      <c r="X889" s="15">
        <f>IF(OR(ISERROR(FIND(検索!G$5,F889)),検索!G$5=""),0,1)</f>
        <v>0</v>
      </c>
      <c r="Y889" s="13">
        <f>IF(OR(検索!J$5="00000",T889&amp;U889&amp;V889&amp;W889&amp;X889&lt;&gt;検索!J$5),0,1)</f>
        <v>0</v>
      </c>
      <c r="Z889" s="16">
        <f t="shared" si="75"/>
        <v>0</v>
      </c>
      <c r="AA889" s="13">
        <f>IF(OR(ISERROR(FIND(DBCS(検索!C$7),DBCS(B889))),検索!C$7=""),0,1)</f>
        <v>0</v>
      </c>
      <c r="AB889" s="13">
        <f>IF(OR(ISERROR(FIND(DBCS(検索!D$7),DBCS(C889))),検索!D$7=""),0,1)</f>
        <v>0</v>
      </c>
      <c r="AC889" s="13">
        <f>IF(OR(ISERROR(FIND(検索!E$7,D889)),検索!E$7=""),0,1)</f>
        <v>0</v>
      </c>
      <c r="AD889" s="13">
        <f>IF(OR(ISERROR(FIND(検索!F$7,E889)),検索!F$7=""),0,1)</f>
        <v>0</v>
      </c>
      <c r="AE889" s="13">
        <f>IF(OR(ISERROR(FIND(検索!G$7,F889)),検索!G$7=""),0,1)</f>
        <v>0</v>
      </c>
      <c r="AF889" s="15">
        <f>IF(OR(検索!J$7="00000",AA889&amp;AB889&amp;AC889&amp;AD889&amp;AE889&lt;&gt;検索!J$7),0,1)</f>
        <v>0</v>
      </c>
      <c r="AG889" s="16">
        <f t="shared" si="76"/>
        <v>0</v>
      </c>
      <c r="AH889" s="13">
        <f>IF(検索!K$3=0,R889,S889)</f>
        <v>0</v>
      </c>
      <c r="AI889" s="13">
        <f>IF(検索!K$5=0,Y889,Z889)</f>
        <v>0</v>
      </c>
      <c r="AJ889" s="13">
        <f>IF(検索!K$7=0,AF889,AG889)</f>
        <v>0</v>
      </c>
      <c r="AK889" s="20">
        <f>IF(IF(検索!J$5="00000",AH889,IF(検索!K$4=0,AH889+AI889,AH889*AI889)*IF(AND(検索!K$6=1,検索!J$7&lt;&gt;"00000"),AJ889,1)+IF(AND(検索!K$6=0,検索!J$7&lt;&gt;"00000"),AJ889,0))&gt;0,MAX($AK$2:AK888)+1,0)</f>
        <v>0</v>
      </c>
    </row>
    <row r="890" spans="8:37" ht="12.6" customHeight="1" x14ac:dyDescent="0.15">
      <c r="H890" s="153">
        <f t="shared" si="71"/>
        <v>0</v>
      </c>
      <c r="J890" s="158">
        <f>IFERROR(INDEX(単価!D$3:G$16,MATCH(D890,単価!B$3:B$16,0),1+((I890&gt;29)+(I890&gt;59)+(I890&gt;89))*INDEX(単価!A:A,MATCH(D890,単価!B:B,0))),0)</f>
        <v>0</v>
      </c>
      <c r="K890" s="153">
        <f>IFERROR(INDEX(単価!C:C,MATCH(D890,単価!B:B,0))&amp;IF(INDEX(単価!A:A,MATCH(D890,単価!B:B,0))=1,"（"&amp;INDEX(単価!D$2:G$2,1,1+(I890&gt;29)+(I890&gt;59)+(I890&gt;89))&amp;"）",""),D890)</f>
        <v>0</v>
      </c>
      <c r="L890" s="2">
        <f t="shared" ca="1" si="73"/>
        <v>109</v>
      </c>
      <c r="M890" s="14">
        <f>IF(OR(ISERROR(FIND(DBCS(検索!C$3),DBCS(B890))),検索!C$3=""),0,1)</f>
        <v>0</v>
      </c>
      <c r="N890" s="15">
        <f>IF(OR(ISERROR(FIND(DBCS(検索!D$3),DBCS(C890))),検索!D$3=""),0,1)</f>
        <v>0</v>
      </c>
      <c r="O890" s="15">
        <f>IF(OR(ISERROR(FIND(検索!E$3,D890)),検索!E$3=""),0,1)</f>
        <v>0</v>
      </c>
      <c r="P890" s="13">
        <f>IF(OR(ISERROR(FIND(検索!F$3,E890)),検索!F$3=""),0,1)</f>
        <v>0</v>
      </c>
      <c r="Q890" s="13">
        <f>IF(OR(ISERROR(FIND(検索!G$3,F890)),検索!G$3=""),0,1)</f>
        <v>0</v>
      </c>
      <c r="R890" s="13">
        <f>IF(OR(検索!J$3="00000",M890&amp;N890&amp;O890&amp;P890&amp;Q890&lt;&gt;検索!J$3),0,1)</f>
        <v>0</v>
      </c>
      <c r="S890" s="13">
        <f t="shared" si="74"/>
        <v>0</v>
      </c>
      <c r="T890" s="14">
        <f>IF(OR(ISERROR(FIND(DBCS(検索!C$5),DBCS(B890))),検索!C$5=""),0,1)</f>
        <v>0</v>
      </c>
      <c r="U890" s="15">
        <f>IF(OR(ISERROR(FIND(DBCS(検索!D$5),DBCS(C890))),検索!D$5=""),0,1)</f>
        <v>0</v>
      </c>
      <c r="V890" s="15">
        <f>IF(OR(ISERROR(FIND(検索!E$5,D890)),検索!E$5=""),0,1)</f>
        <v>0</v>
      </c>
      <c r="W890" s="15">
        <f>IF(OR(ISERROR(FIND(検索!F$5,E890)),検索!F$5=""),0,1)</f>
        <v>0</v>
      </c>
      <c r="X890" s="15">
        <f>IF(OR(ISERROR(FIND(検索!G$5,F890)),検索!G$5=""),0,1)</f>
        <v>0</v>
      </c>
      <c r="Y890" s="13">
        <f>IF(OR(検索!J$5="00000",T890&amp;U890&amp;V890&amp;W890&amp;X890&lt;&gt;検索!J$5),0,1)</f>
        <v>0</v>
      </c>
      <c r="Z890" s="16">
        <f t="shared" si="75"/>
        <v>0</v>
      </c>
      <c r="AA890" s="13">
        <f>IF(OR(ISERROR(FIND(DBCS(検索!C$7),DBCS(B890))),検索!C$7=""),0,1)</f>
        <v>0</v>
      </c>
      <c r="AB890" s="13">
        <f>IF(OR(ISERROR(FIND(DBCS(検索!D$7),DBCS(C890))),検索!D$7=""),0,1)</f>
        <v>0</v>
      </c>
      <c r="AC890" s="13">
        <f>IF(OR(ISERROR(FIND(検索!E$7,D890)),検索!E$7=""),0,1)</f>
        <v>0</v>
      </c>
      <c r="AD890" s="13">
        <f>IF(OR(ISERROR(FIND(検索!F$7,E890)),検索!F$7=""),0,1)</f>
        <v>0</v>
      </c>
      <c r="AE890" s="13">
        <f>IF(OR(ISERROR(FIND(検索!G$7,F890)),検索!G$7=""),0,1)</f>
        <v>0</v>
      </c>
      <c r="AF890" s="15">
        <f>IF(OR(検索!J$7="00000",AA890&amp;AB890&amp;AC890&amp;AD890&amp;AE890&lt;&gt;検索!J$7),0,1)</f>
        <v>0</v>
      </c>
      <c r="AG890" s="16">
        <f t="shared" si="76"/>
        <v>0</v>
      </c>
      <c r="AH890" s="13">
        <f>IF(検索!K$3=0,R890,S890)</f>
        <v>0</v>
      </c>
      <c r="AI890" s="13">
        <f>IF(検索!K$5=0,Y890,Z890)</f>
        <v>0</v>
      </c>
      <c r="AJ890" s="13">
        <f>IF(検索!K$7=0,AF890,AG890)</f>
        <v>0</v>
      </c>
      <c r="AK890" s="20">
        <f>IF(IF(検索!J$5="00000",AH890,IF(検索!K$4=0,AH890+AI890,AH890*AI890)*IF(AND(検索!K$6=1,検索!J$7&lt;&gt;"00000"),AJ890,1)+IF(AND(検索!K$6=0,検索!J$7&lt;&gt;"00000"),AJ890,0))&gt;0,MAX($AK$2:AK889)+1,0)</f>
        <v>0</v>
      </c>
    </row>
    <row r="891" spans="8:37" ht="12.6" customHeight="1" x14ac:dyDescent="0.15">
      <c r="H891" s="153">
        <f t="shared" si="71"/>
        <v>0</v>
      </c>
      <c r="J891" s="158">
        <f>IFERROR(INDEX(単価!D$3:G$16,MATCH(D891,単価!B$3:B$16,0),1+((I891&gt;29)+(I891&gt;59)+(I891&gt;89))*INDEX(単価!A:A,MATCH(D891,単価!B:B,0))),0)</f>
        <v>0</v>
      </c>
      <c r="K891" s="153">
        <f>IFERROR(INDEX(単価!C:C,MATCH(D891,単価!B:B,0))&amp;IF(INDEX(単価!A:A,MATCH(D891,単価!B:B,0))=1,"（"&amp;INDEX(単価!D$2:G$2,1,1+(I891&gt;29)+(I891&gt;59)+(I891&gt;89))&amp;"）",""),D891)</f>
        <v>0</v>
      </c>
      <c r="L891" s="2">
        <f t="shared" ca="1" si="73"/>
        <v>102</v>
      </c>
      <c r="M891" s="14">
        <f>IF(OR(ISERROR(FIND(DBCS(検索!C$3),DBCS(B891))),検索!C$3=""),0,1)</f>
        <v>0</v>
      </c>
      <c r="N891" s="15">
        <f>IF(OR(ISERROR(FIND(DBCS(検索!D$3),DBCS(C891))),検索!D$3=""),0,1)</f>
        <v>0</v>
      </c>
      <c r="O891" s="15">
        <f>IF(OR(ISERROR(FIND(検索!E$3,D891)),検索!E$3=""),0,1)</f>
        <v>0</v>
      </c>
      <c r="P891" s="13">
        <f>IF(OR(ISERROR(FIND(検索!F$3,E891)),検索!F$3=""),0,1)</f>
        <v>0</v>
      </c>
      <c r="Q891" s="13">
        <f>IF(OR(ISERROR(FIND(検索!G$3,F891)),検索!G$3=""),0,1)</f>
        <v>0</v>
      </c>
      <c r="R891" s="13">
        <f>IF(OR(検索!J$3="00000",M891&amp;N891&amp;O891&amp;P891&amp;Q891&lt;&gt;検索!J$3),0,1)</f>
        <v>0</v>
      </c>
      <c r="S891" s="13">
        <f t="shared" si="74"/>
        <v>0</v>
      </c>
      <c r="T891" s="14">
        <f>IF(OR(ISERROR(FIND(DBCS(検索!C$5),DBCS(B891))),検索!C$5=""),0,1)</f>
        <v>0</v>
      </c>
      <c r="U891" s="15">
        <f>IF(OR(ISERROR(FIND(DBCS(検索!D$5),DBCS(C891))),検索!D$5=""),0,1)</f>
        <v>0</v>
      </c>
      <c r="V891" s="15">
        <f>IF(OR(ISERROR(FIND(検索!E$5,D891)),検索!E$5=""),0,1)</f>
        <v>0</v>
      </c>
      <c r="W891" s="15">
        <f>IF(OR(ISERROR(FIND(検索!F$5,E891)),検索!F$5=""),0,1)</f>
        <v>0</v>
      </c>
      <c r="X891" s="15">
        <f>IF(OR(ISERROR(FIND(検索!G$5,F891)),検索!G$5=""),0,1)</f>
        <v>0</v>
      </c>
      <c r="Y891" s="13">
        <f>IF(OR(検索!J$5="00000",T891&amp;U891&amp;V891&amp;W891&amp;X891&lt;&gt;検索!J$5),0,1)</f>
        <v>0</v>
      </c>
      <c r="Z891" s="16">
        <f t="shared" si="75"/>
        <v>0</v>
      </c>
      <c r="AA891" s="13">
        <f>IF(OR(ISERROR(FIND(DBCS(検索!C$7),DBCS(B891))),検索!C$7=""),0,1)</f>
        <v>0</v>
      </c>
      <c r="AB891" s="13">
        <f>IF(OR(ISERROR(FIND(DBCS(検索!D$7),DBCS(C891))),検索!D$7=""),0,1)</f>
        <v>0</v>
      </c>
      <c r="AC891" s="13">
        <f>IF(OR(ISERROR(FIND(検索!E$7,D891)),検索!E$7=""),0,1)</f>
        <v>0</v>
      </c>
      <c r="AD891" s="13">
        <f>IF(OR(ISERROR(FIND(検索!F$7,E891)),検索!F$7=""),0,1)</f>
        <v>0</v>
      </c>
      <c r="AE891" s="13">
        <f>IF(OR(ISERROR(FIND(検索!G$7,F891)),検索!G$7=""),0,1)</f>
        <v>0</v>
      </c>
      <c r="AF891" s="15">
        <f>IF(OR(検索!J$7="00000",AA891&amp;AB891&amp;AC891&amp;AD891&amp;AE891&lt;&gt;検索!J$7),0,1)</f>
        <v>0</v>
      </c>
      <c r="AG891" s="16">
        <f t="shared" si="76"/>
        <v>0</v>
      </c>
      <c r="AH891" s="13">
        <f>IF(検索!K$3=0,R891,S891)</f>
        <v>0</v>
      </c>
      <c r="AI891" s="13">
        <f>IF(検索!K$5=0,Y891,Z891)</f>
        <v>0</v>
      </c>
      <c r="AJ891" s="13">
        <f>IF(検索!K$7=0,AF891,AG891)</f>
        <v>0</v>
      </c>
      <c r="AK891" s="20">
        <f>IF(IF(検索!J$5="00000",AH891,IF(検索!K$4=0,AH891+AI891,AH891*AI891)*IF(AND(検索!K$6=1,検索!J$7&lt;&gt;"00000"),AJ891,1)+IF(AND(検索!K$6=0,検索!J$7&lt;&gt;"00000"),AJ891,0))&gt;0,MAX($AK$2:AK890)+1,0)</f>
        <v>0</v>
      </c>
    </row>
    <row r="892" spans="8:37" ht="12.6" customHeight="1" x14ac:dyDescent="0.15">
      <c r="H892" s="153">
        <f t="shared" si="71"/>
        <v>0</v>
      </c>
      <c r="J892" s="158">
        <f>IFERROR(INDEX(単価!D$3:G$16,MATCH(D892,単価!B$3:B$16,0),1+((I892&gt;29)+(I892&gt;59)+(I892&gt;89))*INDEX(単価!A:A,MATCH(D892,単価!B:B,0))),0)</f>
        <v>0</v>
      </c>
      <c r="K892" s="153">
        <f>IFERROR(INDEX(単価!C:C,MATCH(D892,単価!B:B,0))&amp;IF(INDEX(単価!A:A,MATCH(D892,単価!B:B,0))=1,"（"&amp;INDEX(単価!D$2:G$2,1,1+(I892&gt;29)+(I892&gt;59)+(I892&gt;89))&amp;"）",""),D892)</f>
        <v>0</v>
      </c>
      <c r="L892" s="2">
        <f t="shared" ca="1" si="73"/>
        <v>103</v>
      </c>
      <c r="M892" s="14">
        <f>IF(OR(ISERROR(FIND(DBCS(検索!C$3),DBCS(B892))),検索!C$3=""),0,1)</f>
        <v>0</v>
      </c>
      <c r="N892" s="15">
        <f>IF(OR(ISERROR(FIND(DBCS(検索!D$3),DBCS(C892))),検索!D$3=""),0,1)</f>
        <v>0</v>
      </c>
      <c r="O892" s="15">
        <f>IF(OR(ISERROR(FIND(検索!E$3,D892)),検索!E$3=""),0,1)</f>
        <v>0</v>
      </c>
      <c r="P892" s="13">
        <f>IF(OR(ISERROR(FIND(検索!F$3,E892)),検索!F$3=""),0,1)</f>
        <v>0</v>
      </c>
      <c r="Q892" s="13">
        <f>IF(OR(ISERROR(FIND(検索!G$3,F892)),検索!G$3=""),0,1)</f>
        <v>0</v>
      </c>
      <c r="R892" s="13">
        <f>IF(OR(検索!J$3="00000",M892&amp;N892&amp;O892&amp;P892&amp;Q892&lt;&gt;検索!J$3),0,1)</f>
        <v>0</v>
      </c>
      <c r="S892" s="13">
        <f t="shared" si="74"/>
        <v>0</v>
      </c>
      <c r="T892" s="14">
        <f>IF(OR(ISERROR(FIND(DBCS(検索!C$5),DBCS(B892))),検索!C$5=""),0,1)</f>
        <v>0</v>
      </c>
      <c r="U892" s="15">
        <f>IF(OR(ISERROR(FIND(DBCS(検索!D$5),DBCS(C892))),検索!D$5=""),0,1)</f>
        <v>0</v>
      </c>
      <c r="V892" s="15">
        <f>IF(OR(ISERROR(FIND(検索!E$5,D892)),検索!E$5=""),0,1)</f>
        <v>0</v>
      </c>
      <c r="W892" s="15">
        <f>IF(OR(ISERROR(FIND(検索!F$5,E892)),検索!F$5=""),0,1)</f>
        <v>0</v>
      </c>
      <c r="X892" s="15">
        <f>IF(OR(ISERROR(FIND(検索!G$5,F892)),検索!G$5=""),0,1)</f>
        <v>0</v>
      </c>
      <c r="Y892" s="13">
        <f>IF(OR(検索!J$5="00000",T892&amp;U892&amp;V892&amp;W892&amp;X892&lt;&gt;検索!J$5),0,1)</f>
        <v>0</v>
      </c>
      <c r="Z892" s="16">
        <f t="shared" si="75"/>
        <v>0</v>
      </c>
      <c r="AA892" s="13">
        <f>IF(OR(ISERROR(FIND(DBCS(検索!C$7),DBCS(B892))),検索!C$7=""),0,1)</f>
        <v>0</v>
      </c>
      <c r="AB892" s="13">
        <f>IF(OR(ISERROR(FIND(DBCS(検索!D$7),DBCS(C892))),検索!D$7=""),0,1)</f>
        <v>0</v>
      </c>
      <c r="AC892" s="13">
        <f>IF(OR(ISERROR(FIND(検索!E$7,D892)),検索!E$7=""),0,1)</f>
        <v>0</v>
      </c>
      <c r="AD892" s="13">
        <f>IF(OR(ISERROR(FIND(検索!F$7,E892)),検索!F$7=""),0,1)</f>
        <v>0</v>
      </c>
      <c r="AE892" s="13">
        <f>IF(OR(ISERROR(FIND(検索!G$7,F892)),検索!G$7=""),0,1)</f>
        <v>0</v>
      </c>
      <c r="AF892" s="15">
        <f>IF(OR(検索!J$7="00000",AA892&amp;AB892&amp;AC892&amp;AD892&amp;AE892&lt;&gt;検索!J$7),0,1)</f>
        <v>0</v>
      </c>
      <c r="AG892" s="16">
        <f t="shared" si="76"/>
        <v>0</v>
      </c>
      <c r="AH892" s="13">
        <f>IF(検索!K$3=0,R892,S892)</f>
        <v>0</v>
      </c>
      <c r="AI892" s="13">
        <f>IF(検索!K$5=0,Y892,Z892)</f>
        <v>0</v>
      </c>
      <c r="AJ892" s="13">
        <f>IF(検索!K$7=0,AF892,AG892)</f>
        <v>0</v>
      </c>
      <c r="AK892" s="20">
        <f>IF(IF(検索!J$5="00000",AH892,IF(検索!K$4=0,AH892+AI892,AH892*AI892)*IF(AND(検索!K$6=1,検索!J$7&lt;&gt;"00000"),AJ892,1)+IF(AND(検索!K$6=0,検索!J$7&lt;&gt;"00000"),AJ892,0))&gt;0,MAX($AK$2:AK891)+1,0)</f>
        <v>0</v>
      </c>
    </row>
    <row r="893" spans="8:37" ht="12.6" customHeight="1" x14ac:dyDescent="0.15">
      <c r="H893" s="153">
        <f t="shared" si="71"/>
        <v>0</v>
      </c>
      <c r="J893" s="158">
        <f>IFERROR(INDEX(単価!D$3:G$16,MATCH(D893,単価!B$3:B$16,0),1+((I893&gt;29)+(I893&gt;59)+(I893&gt;89))*INDEX(単価!A:A,MATCH(D893,単価!B:B,0))),0)</f>
        <v>0</v>
      </c>
      <c r="K893" s="153">
        <f>IFERROR(INDEX(単価!C:C,MATCH(D893,単価!B:B,0))&amp;IF(INDEX(単価!A:A,MATCH(D893,単価!B:B,0))=1,"（"&amp;INDEX(単価!D$2:G$2,1,1+(I893&gt;29)+(I893&gt;59)+(I893&gt;89))&amp;"）",""),D893)</f>
        <v>0</v>
      </c>
      <c r="L893" s="2">
        <f t="shared" ca="1" si="73"/>
        <v>101</v>
      </c>
      <c r="M893" s="14">
        <f>IF(OR(ISERROR(FIND(DBCS(検索!C$3),DBCS(B893))),検索!C$3=""),0,1)</f>
        <v>0</v>
      </c>
      <c r="N893" s="15">
        <f>IF(OR(ISERROR(FIND(DBCS(検索!D$3),DBCS(C893))),検索!D$3=""),0,1)</f>
        <v>0</v>
      </c>
      <c r="O893" s="15">
        <f>IF(OR(ISERROR(FIND(検索!E$3,D893)),検索!E$3=""),0,1)</f>
        <v>0</v>
      </c>
      <c r="P893" s="13">
        <f>IF(OR(ISERROR(FIND(検索!F$3,E893)),検索!F$3=""),0,1)</f>
        <v>0</v>
      </c>
      <c r="Q893" s="13">
        <f>IF(OR(ISERROR(FIND(検索!G$3,F893)),検索!G$3=""),0,1)</f>
        <v>0</v>
      </c>
      <c r="R893" s="13">
        <f>IF(OR(検索!J$3="00000",M893&amp;N893&amp;O893&amp;P893&amp;Q893&lt;&gt;検索!J$3),0,1)</f>
        <v>0</v>
      </c>
      <c r="S893" s="13">
        <f t="shared" si="74"/>
        <v>0</v>
      </c>
      <c r="T893" s="14">
        <f>IF(OR(ISERROR(FIND(DBCS(検索!C$5),DBCS(B893))),検索!C$5=""),0,1)</f>
        <v>0</v>
      </c>
      <c r="U893" s="15">
        <f>IF(OR(ISERROR(FIND(DBCS(検索!D$5),DBCS(C893))),検索!D$5=""),0,1)</f>
        <v>0</v>
      </c>
      <c r="V893" s="15">
        <f>IF(OR(ISERROR(FIND(検索!E$5,D893)),検索!E$5=""),0,1)</f>
        <v>0</v>
      </c>
      <c r="W893" s="15">
        <f>IF(OR(ISERROR(FIND(検索!F$5,E893)),検索!F$5=""),0,1)</f>
        <v>0</v>
      </c>
      <c r="X893" s="15">
        <f>IF(OR(ISERROR(FIND(検索!G$5,F893)),検索!G$5=""),0,1)</f>
        <v>0</v>
      </c>
      <c r="Y893" s="13">
        <f>IF(OR(検索!J$5="00000",T893&amp;U893&amp;V893&amp;W893&amp;X893&lt;&gt;検索!J$5),0,1)</f>
        <v>0</v>
      </c>
      <c r="Z893" s="16">
        <f t="shared" si="75"/>
        <v>0</v>
      </c>
      <c r="AA893" s="13">
        <f>IF(OR(ISERROR(FIND(DBCS(検索!C$7),DBCS(B893))),検索!C$7=""),0,1)</f>
        <v>0</v>
      </c>
      <c r="AB893" s="13">
        <f>IF(OR(ISERROR(FIND(DBCS(検索!D$7),DBCS(C893))),検索!D$7=""),0,1)</f>
        <v>0</v>
      </c>
      <c r="AC893" s="13">
        <f>IF(OR(ISERROR(FIND(検索!E$7,D893)),検索!E$7=""),0,1)</f>
        <v>0</v>
      </c>
      <c r="AD893" s="13">
        <f>IF(OR(ISERROR(FIND(検索!F$7,E893)),検索!F$7=""),0,1)</f>
        <v>0</v>
      </c>
      <c r="AE893" s="13">
        <f>IF(OR(ISERROR(FIND(検索!G$7,F893)),検索!G$7=""),0,1)</f>
        <v>0</v>
      </c>
      <c r="AF893" s="15">
        <f>IF(OR(検索!J$7="00000",AA893&amp;AB893&amp;AC893&amp;AD893&amp;AE893&lt;&gt;検索!J$7),0,1)</f>
        <v>0</v>
      </c>
      <c r="AG893" s="16">
        <f t="shared" si="76"/>
        <v>0</v>
      </c>
      <c r="AH893" s="13">
        <f>IF(検索!K$3=0,R893,S893)</f>
        <v>0</v>
      </c>
      <c r="AI893" s="13">
        <f>IF(検索!K$5=0,Y893,Z893)</f>
        <v>0</v>
      </c>
      <c r="AJ893" s="13">
        <f>IF(検索!K$7=0,AF893,AG893)</f>
        <v>0</v>
      </c>
      <c r="AK893" s="20">
        <f>IF(IF(検索!J$5="00000",AH893,IF(検索!K$4=0,AH893+AI893,AH893*AI893)*IF(AND(検索!K$6=1,検索!J$7&lt;&gt;"00000"),AJ893,1)+IF(AND(検索!K$6=0,検索!J$7&lt;&gt;"00000"),AJ893,0))&gt;0,MAX($AK$2:AK892)+1,0)</f>
        <v>0</v>
      </c>
    </row>
    <row r="894" spans="8:37" ht="12.6" customHeight="1" x14ac:dyDescent="0.15">
      <c r="H894" s="153">
        <f t="shared" si="71"/>
        <v>0</v>
      </c>
      <c r="J894" s="158">
        <f>IFERROR(INDEX(単価!D$3:G$16,MATCH(D894,単価!B$3:B$16,0),1+((I894&gt;29)+(I894&gt;59)+(I894&gt;89))*INDEX(単価!A:A,MATCH(D894,単価!B:B,0))),0)</f>
        <v>0</v>
      </c>
      <c r="K894" s="153">
        <f>IFERROR(INDEX(単価!C:C,MATCH(D894,単価!B:B,0))&amp;IF(INDEX(単価!A:A,MATCH(D894,単価!B:B,0))=1,"（"&amp;INDEX(単価!D$2:G$2,1,1+(I894&gt;29)+(I894&gt;59)+(I894&gt;89))&amp;"）",""),D894)</f>
        <v>0</v>
      </c>
      <c r="L894" s="2">
        <f t="shared" ca="1" si="73"/>
        <v>106</v>
      </c>
      <c r="M894" s="14">
        <f>IF(OR(ISERROR(FIND(DBCS(検索!C$3),DBCS(B894))),検索!C$3=""),0,1)</f>
        <v>0</v>
      </c>
      <c r="N894" s="15">
        <f>IF(OR(ISERROR(FIND(DBCS(検索!D$3),DBCS(C894))),検索!D$3=""),0,1)</f>
        <v>0</v>
      </c>
      <c r="O894" s="15">
        <f>IF(OR(ISERROR(FIND(検索!E$3,D894)),検索!E$3=""),0,1)</f>
        <v>0</v>
      </c>
      <c r="P894" s="13">
        <f>IF(OR(ISERROR(FIND(検索!F$3,E894)),検索!F$3=""),0,1)</f>
        <v>0</v>
      </c>
      <c r="Q894" s="13">
        <f>IF(OR(ISERROR(FIND(検索!G$3,F894)),検索!G$3=""),0,1)</f>
        <v>0</v>
      </c>
      <c r="R894" s="13">
        <f>IF(OR(検索!J$3="00000",M894&amp;N894&amp;O894&amp;P894&amp;Q894&lt;&gt;検索!J$3),0,1)</f>
        <v>0</v>
      </c>
      <c r="S894" s="13">
        <f t="shared" si="74"/>
        <v>0</v>
      </c>
      <c r="T894" s="14">
        <f>IF(OR(ISERROR(FIND(DBCS(検索!C$5),DBCS(B894))),検索!C$5=""),0,1)</f>
        <v>0</v>
      </c>
      <c r="U894" s="15">
        <f>IF(OR(ISERROR(FIND(DBCS(検索!D$5),DBCS(C894))),検索!D$5=""),0,1)</f>
        <v>0</v>
      </c>
      <c r="V894" s="15">
        <f>IF(OR(ISERROR(FIND(検索!E$5,D894)),検索!E$5=""),0,1)</f>
        <v>0</v>
      </c>
      <c r="W894" s="15">
        <f>IF(OR(ISERROR(FIND(検索!F$5,E894)),検索!F$5=""),0,1)</f>
        <v>0</v>
      </c>
      <c r="X894" s="15">
        <f>IF(OR(ISERROR(FIND(検索!G$5,F894)),検索!G$5=""),0,1)</f>
        <v>0</v>
      </c>
      <c r="Y894" s="13">
        <f>IF(OR(検索!J$5="00000",T894&amp;U894&amp;V894&amp;W894&amp;X894&lt;&gt;検索!J$5),0,1)</f>
        <v>0</v>
      </c>
      <c r="Z894" s="16">
        <f t="shared" si="75"/>
        <v>0</v>
      </c>
      <c r="AA894" s="13">
        <f>IF(OR(ISERROR(FIND(DBCS(検索!C$7),DBCS(B894))),検索!C$7=""),0,1)</f>
        <v>0</v>
      </c>
      <c r="AB894" s="13">
        <f>IF(OR(ISERROR(FIND(DBCS(検索!D$7),DBCS(C894))),検索!D$7=""),0,1)</f>
        <v>0</v>
      </c>
      <c r="AC894" s="13">
        <f>IF(OR(ISERROR(FIND(検索!E$7,D894)),検索!E$7=""),0,1)</f>
        <v>0</v>
      </c>
      <c r="AD894" s="13">
        <f>IF(OR(ISERROR(FIND(検索!F$7,E894)),検索!F$7=""),0,1)</f>
        <v>0</v>
      </c>
      <c r="AE894" s="13">
        <f>IF(OR(ISERROR(FIND(検索!G$7,F894)),検索!G$7=""),0,1)</f>
        <v>0</v>
      </c>
      <c r="AF894" s="15">
        <f>IF(OR(検索!J$7="00000",AA894&amp;AB894&amp;AC894&amp;AD894&amp;AE894&lt;&gt;検索!J$7),0,1)</f>
        <v>0</v>
      </c>
      <c r="AG894" s="16">
        <f t="shared" si="76"/>
        <v>0</v>
      </c>
      <c r="AH894" s="13">
        <f>IF(検索!K$3=0,R894,S894)</f>
        <v>0</v>
      </c>
      <c r="AI894" s="13">
        <f>IF(検索!K$5=0,Y894,Z894)</f>
        <v>0</v>
      </c>
      <c r="AJ894" s="13">
        <f>IF(検索!K$7=0,AF894,AG894)</f>
        <v>0</v>
      </c>
      <c r="AK894" s="20">
        <f>IF(IF(検索!J$5="00000",AH894,IF(検索!K$4=0,AH894+AI894,AH894*AI894)*IF(AND(検索!K$6=1,検索!J$7&lt;&gt;"00000"),AJ894,1)+IF(AND(検索!K$6=0,検索!J$7&lt;&gt;"00000"),AJ894,0))&gt;0,MAX($AK$2:AK893)+1,0)</f>
        <v>0</v>
      </c>
    </row>
    <row r="895" spans="8:37" ht="12.6" customHeight="1" x14ac:dyDescent="0.15">
      <c r="H895" s="153">
        <f t="shared" si="71"/>
        <v>0</v>
      </c>
      <c r="J895" s="158">
        <f>IFERROR(INDEX(単価!D$3:G$16,MATCH(D895,単価!B$3:B$16,0),1+((I895&gt;29)+(I895&gt;59)+(I895&gt;89))*INDEX(単価!A:A,MATCH(D895,単価!B:B,0))),0)</f>
        <v>0</v>
      </c>
      <c r="K895" s="153">
        <f>IFERROR(INDEX(単価!C:C,MATCH(D895,単価!B:B,0))&amp;IF(INDEX(単価!A:A,MATCH(D895,単価!B:B,0))=1,"（"&amp;INDEX(単価!D$2:G$2,1,1+(I895&gt;29)+(I895&gt;59)+(I895&gt;89))&amp;"）",""),D895)</f>
        <v>0</v>
      </c>
      <c r="L895" s="2">
        <f t="shared" ca="1" si="73"/>
        <v>104</v>
      </c>
      <c r="M895" s="14">
        <f>IF(OR(ISERROR(FIND(DBCS(検索!C$3),DBCS(B895))),検索!C$3=""),0,1)</f>
        <v>0</v>
      </c>
      <c r="N895" s="15">
        <f>IF(OR(ISERROR(FIND(DBCS(検索!D$3),DBCS(C895))),検索!D$3=""),0,1)</f>
        <v>0</v>
      </c>
      <c r="O895" s="15">
        <f>IF(OR(ISERROR(FIND(検索!E$3,D895)),検索!E$3=""),0,1)</f>
        <v>0</v>
      </c>
      <c r="P895" s="13">
        <f>IF(OR(ISERROR(FIND(検索!F$3,E895)),検索!F$3=""),0,1)</f>
        <v>0</v>
      </c>
      <c r="Q895" s="13">
        <f>IF(OR(ISERROR(FIND(検索!G$3,F895)),検索!G$3=""),0,1)</f>
        <v>0</v>
      </c>
      <c r="R895" s="13">
        <f>IF(OR(検索!J$3="00000",M895&amp;N895&amp;O895&amp;P895&amp;Q895&lt;&gt;検索!J$3),0,1)</f>
        <v>0</v>
      </c>
      <c r="S895" s="13">
        <f t="shared" si="74"/>
        <v>0</v>
      </c>
      <c r="T895" s="14">
        <f>IF(OR(ISERROR(FIND(DBCS(検索!C$5),DBCS(B895))),検索!C$5=""),0,1)</f>
        <v>0</v>
      </c>
      <c r="U895" s="15">
        <f>IF(OR(ISERROR(FIND(DBCS(検索!D$5),DBCS(C895))),検索!D$5=""),0,1)</f>
        <v>0</v>
      </c>
      <c r="V895" s="15">
        <f>IF(OR(ISERROR(FIND(検索!E$5,D895)),検索!E$5=""),0,1)</f>
        <v>0</v>
      </c>
      <c r="W895" s="15">
        <f>IF(OR(ISERROR(FIND(検索!F$5,E895)),検索!F$5=""),0,1)</f>
        <v>0</v>
      </c>
      <c r="X895" s="15">
        <f>IF(OR(ISERROR(FIND(検索!G$5,F895)),検索!G$5=""),0,1)</f>
        <v>0</v>
      </c>
      <c r="Y895" s="13">
        <f>IF(OR(検索!J$5="00000",T895&amp;U895&amp;V895&amp;W895&amp;X895&lt;&gt;検索!J$5),0,1)</f>
        <v>0</v>
      </c>
      <c r="Z895" s="16">
        <f t="shared" si="75"/>
        <v>0</v>
      </c>
      <c r="AA895" s="13">
        <f>IF(OR(ISERROR(FIND(DBCS(検索!C$7),DBCS(B895))),検索!C$7=""),0,1)</f>
        <v>0</v>
      </c>
      <c r="AB895" s="13">
        <f>IF(OR(ISERROR(FIND(DBCS(検索!D$7),DBCS(C895))),検索!D$7=""),0,1)</f>
        <v>0</v>
      </c>
      <c r="AC895" s="13">
        <f>IF(OR(ISERROR(FIND(検索!E$7,D895)),検索!E$7=""),0,1)</f>
        <v>0</v>
      </c>
      <c r="AD895" s="13">
        <f>IF(OR(ISERROR(FIND(検索!F$7,E895)),検索!F$7=""),0,1)</f>
        <v>0</v>
      </c>
      <c r="AE895" s="13">
        <f>IF(OR(ISERROR(FIND(検索!G$7,F895)),検索!G$7=""),0,1)</f>
        <v>0</v>
      </c>
      <c r="AF895" s="15">
        <f>IF(OR(検索!J$7="00000",AA895&amp;AB895&amp;AC895&amp;AD895&amp;AE895&lt;&gt;検索!J$7),0,1)</f>
        <v>0</v>
      </c>
      <c r="AG895" s="16">
        <f t="shared" si="76"/>
        <v>0</v>
      </c>
      <c r="AH895" s="13">
        <f>IF(検索!K$3=0,R895,S895)</f>
        <v>0</v>
      </c>
      <c r="AI895" s="13">
        <f>IF(検索!K$5=0,Y895,Z895)</f>
        <v>0</v>
      </c>
      <c r="AJ895" s="13">
        <f>IF(検索!K$7=0,AF895,AG895)</f>
        <v>0</v>
      </c>
      <c r="AK895" s="20">
        <f>IF(IF(検索!J$5="00000",AH895,IF(検索!K$4=0,AH895+AI895,AH895*AI895)*IF(AND(検索!K$6=1,検索!J$7&lt;&gt;"00000"),AJ895,1)+IF(AND(検索!K$6=0,検索!J$7&lt;&gt;"00000"),AJ895,0))&gt;0,MAX($AK$2:AK894)+1,0)</f>
        <v>0</v>
      </c>
    </row>
    <row r="896" spans="8:37" ht="12.6" customHeight="1" x14ac:dyDescent="0.15">
      <c r="H896" s="153">
        <f t="shared" si="71"/>
        <v>0</v>
      </c>
      <c r="J896" s="158">
        <f>IFERROR(INDEX(単価!D$3:G$16,MATCH(D896,単価!B$3:B$16,0),1+((I896&gt;29)+(I896&gt;59)+(I896&gt;89))*INDEX(単価!A:A,MATCH(D896,単価!B:B,0))),0)</f>
        <v>0</v>
      </c>
      <c r="K896" s="153">
        <f>IFERROR(INDEX(単価!C:C,MATCH(D896,単価!B:B,0))&amp;IF(INDEX(単価!A:A,MATCH(D896,単価!B:B,0))=1,"（"&amp;INDEX(単価!D$2:G$2,1,1+(I896&gt;29)+(I896&gt;59)+(I896&gt;89))&amp;"）",""),D896)</f>
        <v>0</v>
      </c>
      <c r="L896" s="2">
        <f t="shared" ca="1" si="73"/>
        <v>104</v>
      </c>
      <c r="M896" s="14">
        <f>IF(OR(ISERROR(FIND(DBCS(検索!C$3),DBCS(B896))),検索!C$3=""),0,1)</f>
        <v>0</v>
      </c>
      <c r="N896" s="15">
        <f>IF(OR(ISERROR(FIND(DBCS(検索!D$3),DBCS(C896))),検索!D$3=""),0,1)</f>
        <v>0</v>
      </c>
      <c r="O896" s="15">
        <f>IF(OR(ISERROR(FIND(検索!E$3,D896)),検索!E$3=""),0,1)</f>
        <v>0</v>
      </c>
      <c r="P896" s="13">
        <f>IF(OR(ISERROR(FIND(検索!F$3,E896)),検索!F$3=""),0,1)</f>
        <v>0</v>
      </c>
      <c r="Q896" s="13">
        <f>IF(OR(ISERROR(FIND(検索!G$3,F896)),検索!G$3=""),0,1)</f>
        <v>0</v>
      </c>
      <c r="R896" s="13">
        <f>IF(OR(検索!J$3="00000",M896&amp;N896&amp;O896&amp;P896&amp;Q896&lt;&gt;検索!J$3),0,1)</f>
        <v>0</v>
      </c>
      <c r="S896" s="13">
        <f t="shared" si="74"/>
        <v>0</v>
      </c>
      <c r="T896" s="14">
        <f>IF(OR(ISERROR(FIND(DBCS(検索!C$5),DBCS(B896))),検索!C$5=""),0,1)</f>
        <v>0</v>
      </c>
      <c r="U896" s="15">
        <f>IF(OR(ISERROR(FIND(DBCS(検索!D$5),DBCS(C896))),検索!D$5=""),0,1)</f>
        <v>0</v>
      </c>
      <c r="V896" s="15">
        <f>IF(OR(ISERROR(FIND(検索!E$5,D896)),検索!E$5=""),0,1)</f>
        <v>0</v>
      </c>
      <c r="W896" s="15">
        <f>IF(OR(ISERROR(FIND(検索!F$5,E896)),検索!F$5=""),0,1)</f>
        <v>0</v>
      </c>
      <c r="X896" s="15">
        <f>IF(OR(ISERROR(FIND(検索!G$5,F896)),検索!G$5=""),0,1)</f>
        <v>0</v>
      </c>
      <c r="Y896" s="13">
        <f>IF(OR(検索!J$5="00000",T896&amp;U896&amp;V896&amp;W896&amp;X896&lt;&gt;検索!J$5),0,1)</f>
        <v>0</v>
      </c>
      <c r="Z896" s="16">
        <f t="shared" si="75"/>
        <v>0</v>
      </c>
      <c r="AA896" s="13">
        <f>IF(OR(ISERROR(FIND(DBCS(検索!C$7),DBCS(B896))),検索!C$7=""),0,1)</f>
        <v>0</v>
      </c>
      <c r="AB896" s="13">
        <f>IF(OR(ISERROR(FIND(DBCS(検索!D$7),DBCS(C896))),検索!D$7=""),0,1)</f>
        <v>0</v>
      </c>
      <c r="AC896" s="13">
        <f>IF(OR(ISERROR(FIND(検索!E$7,D896)),検索!E$7=""),0,1)</f>
        <v>0</v>
      </c>
      <c r="AD896" s="13">
        <f>IF(OR(ISERROR(FIND(検索!F$7,E896)),検索!F$7=""),0,1)</f>
        <v>0</v>
      </c>
      <c r="AE896" s="13">
        <f>IF(OR(ISERROR(FIND(検索!G$7,F896)),検索!G$7=""),0,1)</f>
        <v>0</v>
      </c>
      <c r="AF896" s="15">
        <f>IF(OR(検索!J$7="00000",AA896&amp;AB896&amp;AC896&amp;AD896&amp;AE896&lt;&gt;検索!J$7),0,1)</f>
        <v>0</v>
      </c>
      <c r="AG896" s="16">
        <f t="shared" si="76"/>
        <v>0</v>
      </c>
      <c r="AH896" s="13">
        <f>IF(検索!K$3=0,R896,S896)</f>
        <v>0</v>
      </c>
      <c r="AI896" s="13">
        <f>IF(検索!K$5=0,Y896,Z896)</f>
        <v>0</v>
      </c>
      <c r="AJ896" s="13">
        <f>IF(検索!K$7=0,AF896,AG896)</f>
        <v>0</v>
      </c>
      <c r="AK896" s="20">
        <f>IF(IF(検索!J$5="00000",AH896,IF(検索!K$4=0,AH896+AI896,AH896*AI896)*IF(AND(検索!K$6=1,検索!J$7&lt;&gt;"00000"),AJ896,1)+IF(AND(検索!K$6=0,検索!J$7&lt;&gt;"00000"),AJ896,0))&gt;0,MAX($AK$2:AK895)+1,0)</f>
        <v>0</v>
      </c>
    </row>
    <row r="897" spans="8:37" ht="12.6" customHeight="1" x14ac:dyDescent="0.15">
      <c r="H897" s="153">
        <f t="shared" si="71"/>
        <v>0</v>
      </c>
      <c r="J897" s="158">
        <f>IFERROR(INDEX(単価!D$3:G$16,MATCH(D897,単価!B$3:B$16,0),1+((I897&gt;29)+(I897&gt;59)+(I897&gt;89))*INDEX(単価!A:A,MATCH(D897,単価!B:B,0))),0)</f>
        <v>0</v>
      </c>
      <c r="K897" s="153">
        <f>IFERROR(INDEX(単価!C:C,MATCH(D897,単価!B:B,0))&amp;IF(INDEX(単価!A:A,MATCH(D897,単価!B:B,0))=1,"（"&amp;INDEX(単価!D$2:G$2,1,1+(I897&gt;29)+(I897&gt;59)+(I897&gt;89))&amp;"）",""),D897)</f>
        <v>0</v>
      </c>
      <c r="L897" s="2">
        <f t="shared" ca="1" si="73"/>
        <v>107</v>
      </c>
      <c r="M897" s="14">
        <f>IF(OR(ISERROR(FIND(DBCS(検索!C$3),DBCS(B897))),検索!C$3=""),0,1)</f>
        <v>0</v>
      </c>
      <c r="N897" s="15">
        <f>IF(OR(ISERROR(FIND(DBCS(検索!D$3),DBCS(C897))),検索!D$3=""),0,1)</f>
        <v>0</v>
      </c>
      <c r="O897" s="15">
        <f>IF(OR(ISERROR(FIND(検索!E$3,D897)),検索!E$3=""),0,1)</f>
        <v>0</v>
      </c>
      <c r="P897" s="13">
        <f>IF(OR(ISERROR(FIND(検索!F$3,E897)),検索!F$3=""),0,1)</f>
        <v>0</v>
      </c>
      <c r="Q897" s="13">
        <f>IF(OR(ISERROR(FIND(検索!G$3,F897)),検索!G$3=""),0,1)</f>
        <v>0</v>
      </c>
      <c r="R897" s="13">
        <f>IF(OR(検索!J$3="00000",M897&amp;N897&amp;O897&amp;P897&amp;Q897&lt;&gt;検索!J$3),0,1)</f>
        <v>0</v>
      </c>
      <c r="S897" s="13">
        <f t="shared" si="74"/>
        <v>0</v>
      </c>
      <c r="T897" s="14">
        <f>IF(OR(ISERROR(FIND(DBCS(検索!C$5),DBCS(B897))),検索!C$5=""),0,1)</f>
        <v>0</v>
      </c>
      <c r="U897" s="15">
        <f>IF(OR(ISERROR(FIND(DBCS(検索!D$5),DBCS(C897))),検索!D$5=""),0,1)</f>
        <v>0</v>
      </c>
      <c r="V897" s="15">
        <f>IF(OR(ISERROR(FIND(検索!E$5,D897)),検索!E$5=""),0,1)</f>
        <v>0</v>
      </c>
      <c r="W897" s="15">
        <f>IF(OR(ISERROR(FIND(検索!F$5,E897)),検索!F$5=""),0,1)</f>
        <v>0</v>
      </c>
      <c r="X897" s="15">
        <f>IF(OR(ISERROR(FIND(検索!G$5,F897)),検索!G$5=""),0,1)</f>
        <v>0</v>
      </c>
      <c r="Y897" s="13">
        <f>IF(OR(検索!J$5="00000",T897&amp;U897&amp;V897&amp;W897&amp;X897&lt;&gt;検索!J$5),0,1)</f>
        <v>0</v>
      </c>
      <c r="Z897" s="16">
        <f t="shared" si="75"/>
        <v>0</v>
      </c>
      <c r="AA897" s="13">
        <f>IF(OR(ISERROR(FIND(DBCS(検索!C$7),DBCS(B897))),検索!C$7=""),0,1)</f>
        <v>0</v>
      </c>
      <c r="AB897" s="13">
        <f>IF(OR(ISERROR(FIND(DBCS(検索!D$7),DBCS(C897))),検索!D$7=""),0,1)</f>
        <v>0</v>
      </c>
      <c r="AC897" s="13">
        <f>IF(OR(ISERROR(FIND(検索!E$7,D897)),検索!E$7=""),0,1)</f>
        <v>0</v>
      </c>
      <c r="AD897" s="13">
        <f>IF(OR(ISERROR(FIND(検索!F$7,E897)),検索!F$7=""),0,1)</f>
        <v>0</v>
      </c>
      <c r="AE897" s="13">
        <f>IF(OR(ISERROR(FIND(検索!G$7,F897)),検索!G$7=""),0,1)</f>
        <v>0</v>
      </c>
      <c r="AF897" s="15">
        <f>IF(OR(検索!J$7="00000",AA897&amp;AB897&amp;AC897&amp;AD897&amp;AE897&lt;&gt;検索!J$7),0,1)</f>
        <v>0</v>
      </c>
      <c r="AG897" s="16">
        <f t="shared" si="76"/>
        <v>0</v>
      </c>
      <c r="AH897" s="13">
        <f>IF(検索!K$3=0,R897,S897)</f>
        <v>0</v>
      </c>
      <c r="AI897" s="13">
        <f>IF(検索!K$5=0,Y897,Z897)</f>
        <v>0</v>
      </c>
      <c r="AJ897" s="13">
        <f>IF(検索!K$7=0,AF897,AG897)</f>
        <v>0</v>
      </c>
      <c r="AK897" s="20">
        <f>IF(IF(検索!J$5="00000",AH897,IF(検索!K$4=0,AH897+AI897,AH897*AI897)*IF(AND(検索!K$6=1,検索!J$7&lt;&gt;"00000"),AJ897,1)+IF(AND(検索!K$6=0,検索!J$7&lt;&gt;"00000"),AJ897,0))&gt;0,MAX($AK$2:AK896)+1,0)</f>
        <v>0</v>
      </c>
    </row>
    <row r="898" spans="8:37" ht="12.6" customHeight="1" x14ac:dyDescent="0.15">
      <c r="H898" s="153">
        <f t="shared" ref="H898:H961" si="77">SUMIF(B$2:B$1177,B898,J$2:J$1177)</f>
        <v>0</v>
      </c>
      <c r="J898" s="158">
        <f>IFERROR(INDEX(単価!D$3:G$16,MATCH(D898,単価!B$3:B$16,0),1+((I898&gt;29)+(I898&gt;59)+(I898&gt;89))*INDEX(単価!A:A,MATCH(D898,単価!B:B,0))),0)</f>
        <v>0</v>
      </c>
      <c r="K898" s="153">
        <f>IFERROR(INDEX(単価!C:C,MATCH(D898,単価!B:B,0))&amp;IF(INDEX(単価!A:A,MATCH(D898,単価!B:B,0))=1,"（"&amp;INDEX(単価!D$2:G$2,1,1+(I898&gt;29)+(I898&gt;59)+(I898&gt;89))&amp;"）",""),D898)</f>
        <v>0</v>
      </c>
      <c r="L898" s="2">
        <f t="shared" ca="1" si="73"/>
        <v>104</v>
      </c>
      <c r="M898" s="14">
        <f>IF(OR(ISERROR(FIND(DBCS(検索!C$3),DBCS(B898))),検索!C$3=""),0,1)</f>
        <v>0</v>
      </c>
      <c r="N898" s="15">
        <f>IF(OR(ISERROR(FIND(DBCS(検索!D$3),DBCS(C898))),検索!D$3=""),0,1)</f>
        <v>0</v>
      </c>
      <c r="O898" s="15">
        <f>IF(OR(ISERROR(FIND(検索!E$3,D898)),検索!E$3=""),0,1)</f>
        <v>0</v>
      </c>
      <c r="P898" s="13">
        <f>IF(OR(ISERROR(FIND(検索!F$3,E898)),検索!F$3=""),0,1)</f>
        <v>0</v>
      </c>
      <c r="Q898" s="13">
        <f>IF(OR(ISERROR(FIND(検索!G$3,F898)),検索!G$3=""),0,1)</f>
        <v>0</v>
      </c>
      <c r="R898" s="13">
        <f>IF(OR(検索!J$3="00000",M898&amp;N898&amp;O898&amp;P898&amp;Q898&lt;&gt;検索!J$3),0,1)</f>
        <v>0</v>
      </c>
      <c r="S898" s="13">
        <f t="shared" si="74"/>
        <v>0</v>
      </c>
      <c r="T898" s="14">
        <f>IF(OR(ISERROR(FIND(DBCS(検索!C$5),DBCS(B898))),検索!C$5=""),0,1)</f>
        <v>0</v>
      </c>
      <c r="U898" s="15">
        <f>IF(OR(ISERROR(FIND(DBCS(検索!D$5),DBCS(C898))),検索!D$5=""),0,1)</f>
        <v>0</v>
      </c>
      <c r="V898" s="15">
        <f>IF(OR(ISERROR(FIND(検索!E$5,D898)),検索!E$5=""),0,1)</f>
        <v>0</v>
      </c>
      <c r="W898" s="15">
        <f>IF(OR(ISERROR(FIND(検索!F$5,E898)),検索!F$5=""),0,1)</f>
        <v>0</v>
      </c>
      <c r="X898" s="15">
        <f>IF(OR(ISERROR(FIND(検索!G$5,F898)),検索!G$5=""),0,1)</f>
        <v>0</v>
      </c>
      <c r="Y898" s="13">
        <f>IF(OR(検索!J$5="00000",T898&amp;U898&amp;V898&amp;W898&amp;X898&lt;&gt;検索!J$5),0,1)</f>
        <v>0</v>
      </c>
      <c r="Z898" s="16">
        <f t="shared" si="75"/>
        <v>0</v>
      </c>
      <c r="AA898" s="13">
        <f>IF(OR(ISERROR(FIND(DBCS(検索!C$7),DBCS(B898))),検索!C$7=""),0,1)</f>
        <v>0</v>
      </c>
      <c r="AB898" s="13">
        <f>IF(OR(ISERROR(FIND(DBCS(検索!D$7),DBCS(C898))),検索!D$7=""),0,1)</f>
        <v>0</v>
      </c>
      <c r="AC898" s="13">
        <f>IF(OR(ISERROR(FIND(検索!E$7,D898)),検索!E$7=""),0,1)</f>
        <v>0</v>
      </c>
      <c r="AD898" s="13">
        <f>IF(OR(ISERROR(FIND(検索!F$7,E898)),検索!F$7=""),0,1)</f>
        <v>0</v>
      </c>
      <c r="AE898" s="13">
        <f>IF(OR(ISERROR(FIND(検索!G$7,F898)),検索!G$7=""),0,1)</f>
        <v>0</v>
      </c>
      <c r="AF898" s="15">
        <f>IF(OR(検索!J$7="00000",AA898&amp;AB898&amp;AC898&amp;AD898&amp;AE898&lt;&gt;検索!J$7),0,1)</f>
        <v>0</v>
      </c>
      <c r="AG898" s="16">
        <f t="shared" si="76"/>
        <v>0</v>
      </c>
      <c r="AH898" s="13">
        <f>IF(検索!K$3=0,R898,S898)</f>
        <v>0</v>
      </c>
      <c r="AI898" s="13">
        <f>IF(検索!K$5=0,Y898,Z898)</f>
        <v>0</v>
      </c>
      <c r="AJ898" s="13">
        <f>IF(検索!K$7=0,AF898,AG898)</f>
        <v>0</v>
      </c>
      <c r="AK898" s="20">
        <f>IF(IF(検索!J$5="00000",AH898,IF(検索!K$4=0,AH898+AI898,AH898*AI898)*IF(AND(検索!K$6=1,検索!J$7&lt;&gt;"00000"),AJ898,1)+IF(AND(検索!K$6=0,検索!J$7&lt;&gt;"00000"),AJ898,0))&gt;0,MAX($AK$2:AK897)+1,0)</f>
        <v>0</v>
      </c>
    </row>
    <row r="899" spans="8:37" ht="12.6" customHeight="1" x14ac:dyDescent="0.15">
      <c r="H899" s="153">
        <f t="shared" si="77"/>
        <v>0</v>
      </c>
      <c r="J899" s="158">
        <f>IFERROR(INDEX(単価!D$3:G$16,MATCH(D899,単価!B$3:B$16,0),1+((I899&gt;29)+(I899&gt;59)+(I899&gt;89))*INDEX(単価!A:A,MATCH(D899,単価!B:B,0))),0)</f>
        <v>0</v>
      </c>
      <c r="K899" s="153">
        <f>IFERROR(INDEX(単価!C:C,MATCH(D899,単価!B:B,0))&amp;IF(INDEX(単価!A:A,MATCH(D899,単価!B:B,0))=1,"（"&amp;INDEX(単価!D$2:G$2,1,1+(I899&gt;29)+(I899&gt;59)+(I899&gt;89))&amp;"）",""),D899)</f>
        <v>0</v>
      </c>
      <c r="L899" s="2">
        <f t="shared" ca="1" si="73"/>
        <v>107</v>
      </c>
      <c r="M899" s="14">
        <f>IF(OR(ISERROR(FIND(DBCS(検索!C$3),DBCS(B899))),検索!C$3=""),0,1)</f>
        <v>0</v>
      </c>
      <c r="N899" s="15">
        <f>IF(OR(ISERROR(FIND(DBCS(検索!D$3),DBCS(C899))),検索!D$3=""),0,1)</f>
        <v>0</v>
      </c>
      <c r="O899" s="15">
        <f>IF(OR(ISERROR(FIND(検索!E$3,D899)),検索!E$3=""),0,1)</f>
        <v>0</v>
      </c>
      <c r="P899" s="13">
        <f>IF(OR(ISERROR(FIND(検索!F$3,E899)),検索!F$3=""),0,1)</f>
        <v>0</v>
      </c>
      <c r="Q899" s="13">
        <f>IF(OR(ISERROR(FIND(検索!G$3,F899)),検索!G$3=""),0,1)</f>
        <v>0</v>
      </c>
      <c r="R899" s="13">
        <f>IF(OR(検索!J$3="00000",M899&amp;N899&amp;O899&amp;P899&amp;Q899&lt;&gt;検索!J$3),0,1)</f>
        <v>0</v>
      </c>
      <c r="S899" s="13">
        <f t="shared" si="74"/>
        <v>0</v>
      </c>
      <c r="T899" s="14">
        <f>IF(OR(ISERROR(FIND(DBCS(検索!C$5),DBCS(B899))),検索!C$5=""),0,1)</f>
        <v>0</v>
      </c>
      <c r="U899" s="15">
        <f>IF(OR(ISERROR(FIND(DBCS(検索!D$5),DBCS(C899))),検索!D$5=""),0,1)</f>
        <v>0</v>
      </c>
      <c r="V899" s="15">
        <f>IF(OR(ISERROR(FIND(検索!E$5,D899)),検索!E$5=""),0,1)</f>
        <v>0</v>
      </c>
      <c r="W899" s="15">
        <f>IF(OR(ISERROR(FIND(検索!F$5,E899)),検索!F$5=""),0,1)</f>
        <v>0</v>
      </c>
      <c r="X899" s="15">
        <f>IF(OR(ISERROR(FIND(検索!G$5,F899)),検索!G$5=""),0,1)</f>
        <v>0</v>
      </c>
      <c r="Y899" s="13">
        <f>IF(OR(検索!J$5="00000",T899&amp;U899&amp;V899&amp;W899&amp;X899&lt;&gt;検索!J$5),0,1)</f>
        <v>0</v>
      </c>
      <c r="Z899" s="16">
        <f t="shared" si="75"/>
        <v>0</v>
      </c>
      <c r="AA899" s="13">
        <f>IF(OR(ISERROR(FIND(DBCS(検索!C$7),DBCS(B899))),検索!C$7=""),0,1)</f>
        <v>0</v>
      </c>
      <c r="AB899" s="13">
        <f>IF(OR(ISERROR(FIND(DBCS(検索!D$7),DBCS(C899))),検索!D$7=""),0,1)</f>
        <v>0</v>
      </c>
      <c r="AC899" s="13">
        <f>IF(OR(ISERROR(FIND(検索!E$7,D899)),検索!E$7=""),0,1)</f>
        <v>0</v>
      </c>
      <c r="AD899" s="13">
        <f>IF(OR(ISERROR(FIND(検索!F$7,E899)),検索!F$7=""),0,1)</f>
        <v>0</v>
      </c>
      <c r="AE899" s="13">
        <f>IF(OR(ISERROR(FIND(検索!G$7,F899)),検索!G$7=""),0,1)</f>
        <v>0</v>
      </c>
      <c r="AF899" s="15">
        <f>IF(OR(検索!J$7="00000",AA899&amp;AB899&amp;AC899&amp;AD899&amp;AE899&lt;&gt;検索!J$7),0,1)</f>
        <v>0</v>
      </c>
      <c r="AG899" s="16">
        <f t="shared" si="76"/>
        <v>0</v>
      </c>
      <c r="AH899" s="13">
        <f>IF(検索!K$3=0,R899,S899)</f>
        <v>0</v>
      </c>
      <c r="AI899" s="13">
        <f>IF(検索!K$5=0,Y899,Z899)</f>
        <v>0</v>
      </c>
      <c r="AJ899" s="13">
        <f>IF(検索!K$7=0,AF899,AG899)</f>
        <v>0</v>
      </c>
      <c r="AK899" s="20">
        <f>IF(IF(検索!J$5="00000",AH899,IF(検索!K$4=0,AH899+AI899,AH899*AI899)*IF(AND(検索!K$6=1,検索!J$7&lt;&gt;"00000"),AJ899,1)+IF(AND(検索!K$6=0,検索!J$7&lt;&gt;"00000"),AJ899,0))&gt;0,MAX($AK$2:AK898)+1,0)</f>
        <v>0</v>
      </c>
    </row>
    <row r="900" spans="8:37" ht="12.6" customHeight="1" x14ac:dyDescent="0.15">
      <c r="H900" s="153">
        <f t="shared" si="77"/>
        <v>0</v>
      </c>
      <c r="J900" s="158">
        <f>IFERROR(INDEX(単価!D$3:G$16,MATCH(D900,単価!B$3:B$16,0),1+((I900&gt;29)+(I900&gt;59)+(I900&gt;89))*INDEX(単価!A:A,MATCH(D900,単価!B:B,0))),0)</f>
        <v>0</v>
      </c>
      <c r="K900" s="153">
        <f>IFERROR(INDEX(単価!C:C,MATCH(D900,単価!B:B,0))&amp;IF(INDEX(単価!A:A,MATCH(D900,単価!B:B,0))=1,"（"&amp;INDEX(単価!D$2:G$2,1,1+(I900&gt;29)+(I900&gt;59)+(I900&gt;89))&amp;"）",""),D900)</f>
        <v>0</v>
      </c>
      <c r="L900" s="2">
        <f t="shared" ca="1" si="73"/>
        <v>101</v>
      </c>
      <c r="M900" s="14">
        <f>IF(OR(ISERROR(FIND(DBCS(検索!C$3),DBCS(B900))),検索!C$3=""),0,1)</f>
        <v>0</v>
      </c>
      <c r="N900" s="15">
        <f>IF(OR(ISERROR(FIND(DBCS(検索!D$3),DBCS(C900))),検索!D$3=""),0,1)</f>
        <v>0</v>
      </c>
      <c r="O900" s="15">
        <f>IF(OR(ISERROR(FIND(検索!E$3,D900)),検索!E$3=""),0,1)</f>
        <v>0</v>
      </c>
      <c r="P900" s="13">
        <f>IF(OR(ISERROR(FIND(検索!F$3,E900)),検索!F$3=""),0,1)</f>
        <v>0</v>
      </c>
      <c r="Q900" s="13">
        <f>IF(OR(ISERROR(FIND(検索!G$3,F900)),検索!G$3=""),0,1)</f>
        <v>0</v>
      </c>
      <c r="R900" s="13">
        <f>IF(OR(検索!J$3="00000",M900&amp;N900&amp;O900&amp;P900&amp;Q900&lt;&gt;検索!J$3),0,1)</f>
        <v>0</v>
      </c>
      <c r="S900" s="13">
        <f t="shared" si="74"/>
        <v>0</v>
      </c>
      <c r="T900" s="14">
        <f>IF(OR(ISERROR(FIND(DBCS(検索!C$5),DBCS(B900))),検索!C$5=""),0,1)</f>
        <v>0</v>
      </c>
      <c r="U900" s="15">
        <f>IF(OR(ISERROR(FIND(DBCS(検索!D$5),DBCS(C900))),検索!D$5=""),0,1)</f>
        <v>0</v>
      </c>
      <c r="V900" s="15">
        <f>IF(OR(ISERROR(FIND(検索!E$5,D900)),検索!E$5=""),0,1)</f>
        <v>0</v>
      </c>
      <c r="W900" s="15">
        <f>IF(OR(ISERROR(FIND(検索!F$5,E900)),検索!F$5=""),0,1)</f>
        <v>0</v>
      </c>
      <c r="X900" s="15">
        <f>IF(OR(ISERROR(FIND(検索!G$5,F900)),検索!G$5=""),0,1)</f>
        <v>0</v>
      </c>
      <c r="Y900" s="13">
        <f>IF(OR(検索!J$5="00000",T900&amp;U900&amp;V900&amp;W900&amp;X900&lt;&gt;検索!J$5),0,1)</f>
        <v>0</v>
      </c>
      <c r="Z900" s="16">
        <f t="shared" si="75"/>
        <v>0</v>
      </c>
      <c r="AA900" s="13">
        <f>IF(OR(ISERROR(FIND(DBCS(検索!C$7),DBCS(B900))),検索!C$7=""),0,1)</f>
        <v>0</v>
      </c>
      <c r="AB900" s="13">
        <f>IF(OR(ISERROR(FIND(DBCS(検索!D$7),DBCS(C900))),検索!D$7=""),0,1)</f>
        <v>0</v>
      </c>
      <c r="AC900" s="13">
        <f>IF(OR(ISERROR(FIND(検索!E$7,D900)),検索!E$7=""),0,1)</f>
        <v>0</v>
      </c>
      <c r="AD900" s="13">
        <f>IF(OR(ISERROR(FIND(検索!F$7,E900)),検索!F$7=""),0,1)</f>
        <v>0</v>
      </c>
      <c r="AE900" s="13">
        <f>IF(OR(ISERROR(FIND(検索!G$7,F900)),検索!G$7=""),0,1)</f>
        <v>0</v>
      </c>
      <c r="AF900" s="15">
        <f>IF(OR(検索!J$7="00000",AA900&amp;AB900&amp;AC900&amp;AD900&amp;AE900&lt;&gt;検索!J$7),0,1)</f>
        <v>0</v>
      </c>
      <c r="AG900" s="16">
        <f t="shared" si="76"/>
        <v>0</v>
      </c>
      <c r="AH900" s="13">
        <f>IF(検索!K$3=0,R900,S900)</f>
        <v>0</v>
      </c>
      <c r="AI900" s="13">
        <f>IF(検索!K$5=0,Y900,Z900)</f>
        <v>0</v>
      </c>
      <c r="AJ900" s="13">
        <f>IF(検索!K$7=0,AF900,AG900)</f>
        <v>0</v>
      </c>
      <c r="AK900" s="20">
        <f>IF(IF(検索!J$5="00000",AH900,IF(検索!K$4=0,AH900+AI900,AH900*AI900)*IF(AND(検索!K$6=1,検索!J$7&lt;&gt;"00000"),AJ900,1)+IF(AND(検索!K$6=0,検索!J$7&lt;&gt;"00000"),AJ900,0))&gt;0,MAX($AK$2:AK899)+1,0)</f>
        <v>0</v>
      </c>
    </row>
    <row r="901" spans="8:37" ht="12.6" customHeight="1" x14ac:dyDescent="0.15">
      <c r="H901" s="153">
        <f t="shared" si="77"/>
        <v>0</v>
      </c>
      <c r="J901" s="158">
        <f>IFERROR(INDEX(単価!D$3:G$16,MATCH(D901,単価!B$3:B$16,0),1+((I901&gt;29)+(I901&gt;59)+(I901&gt;89))*INDEX(単価!A:A,MATCH(D901,単価!B:B,0))),0)</f>
        <v>0</v>
      </c>
      <c r="K901" s="153">
        <f>IFERROR(INDEX(単価!C:C,MATCH(D901,単価!B:B,0))&amp;IF(INDEX(単価!A:A,MATCH(D901,単価!B:B,0))=1,"（"&amp;INDEX(単価!D$2:G$2,1,1+(I901&gt;29)+(I901&gt;59)+(I901&gt;89))&amp;"）",""),D901)</f>
        <v>0</v>
      </c>
      <c r="L901" s="2">
        <f t="shared" ca="1" si="73"/>
        <v>105</v>
      </c>
      <c r="M901" s="14">
        <f>IF(OR(ISERROR(FIND(DBCS(検索!C$3),DBCS(B901))),検索!C$3=""),0,1)</f>
        <v>0</v>
      </c>
      <c r="N901" s="15">
        <f>IF(OR(ISERROR(FIND(DBCS(検索!D$3),DBCS(C901))),検索!D$3=""),0,1)</f>
        <v>0</v>
      </c>
      <c r="O901" s="15">
        <f>IF(OR(ISERROR(FIND(検索!E$3,D901)),検索!E$3=""),0,1)</f>
        <v>0</v>
      </c>
      <c r="P901" s="13">
        <f>IF(OR(ISERROR(FIND(検索!F$3,E901)),検索!F$3=""),0,1)</f>
        <v>0</v>
      </c>
      <c r="Q901" s="13">
        <f>IF(OR(ISERROR(FIND(検索!G$3,F901)),検索!G$3=""),0,1)</f>
        <v>0</v>
      </c>
      <c r="R901" s="13">
        <f>IF(OR(検索!J$3="00000",M901&amp;N901&amp;O901&amp;P901&amp;Q901&lt;&gt;検索!J$3),0,1)</f>
        <v>0</v>
      </c>
      <c r="S901" s="13">
        <f t="shared" si="74"/>
        <v>0</v>
      </c>
      <c r="T901" s="14">
        <f>IF(OR(ISERROR(FIND(DBCS(検索!C$5),DBCS(B901))),検索!C$5=""),0,1)</f>
        <v>0</v>
      </c>
      <c r="U901" s="15">
        <f>IF(OR(ISERROR(FIND(DBCS(検索!D$5),DBCS(C901))),検索!D$5=""),0,1)</f>
        <v>0</v>
      </c>
      <c r="V901" s="15">
        <f>IF(OR(ISERROR(FIND(検索!E$5,D901)),検索!E$5=""),0,1)</f>
        <v>0</v>
      </c>
      <c r="W901" s="15">
        <f>IF(OR(ISERROR(FIND(検索!F$5,E901)),検索!F$5=""),0,1)</f>
        <v>0</v>
      </c>
      <c r="X901" s="15">
        <f>IF(OR(ISERROR(FIND(検索!G$5,F901)),検索!G$5=""),0,1)</f>
        <v>0</v>
      </c>
      <c r="Y901" s="13">
        <f>IF(OR(検索!J$5="00000",T901&amp;U901&amp;V901&amp;W901&amp;X901&lt;&gt;検索!J$5),0,1)</f>
        <v>0</v>
      </c>
      <c r="Z901" s="16">
        <f t="shared" si="75"/>
        <v>0</v>
      </c>
      <c r="AA901" s="13">
        <f>IF(OR(ISERROR(FIND(DBCS(検索!C$7),DBCS(B901))),検索!C$7=""),0,1)</f>
        <v>0</v>
      </c>
      <c r="AB901" s="13">
        <f>IF(OR(ISERROR(FIND(DBCS(検索!D$7),DBCS(C901))),検索!D$7=""),0,1)</f>
        <v>0</v>
      </c>
      <c r="AC901" s="13">
        <f>IF(OR(ISERROR(FIND(検索!E$7,D901)),検索!E$7=""),0,1)</f>
        <v>0</v>
      </c>
      <c r="AD901" s="13">
        <f>IF(OR(ISERROR(FIND(検索!F$7,E901)),検索!F$7=""),0,1)</f>
        <v>0</v>
      </c>
      <c r="AE901" s="13">
        <f>IF(OR(ISERROR(FIND(検索!G$7,F901)),検索!G$7=""),0,1)</f>
        <v>0</v>
      </c>
      <c r="AF901" s="15">
        <f>IF(OR(検索!J$7="00000",AA901&amp;AB901&amp;AC901&amp;AD901&amp;AE901&lt;&gt;検索!J$7),0,1)</f>
        <v>0</v>
      </c>
      <c r="AG901" s="16">
        <f t="shared" si="76"/>
        <v>0</v>
      </c>
      <c r="AH901" s="13">
        <f>IF(検索!K$3=0,R901,S901)</f>
        <v>0</v>
      </c>
      <c r="AI901" s="13">
        <f>IF(検索!K$5=0,Y901,Z901)</f>
        <v>0</v>
      </c>
      <c r="AJ901" s="13">
        <f>IF(検索!K$7=0,AF901,AG901)</f>
        <v>0</v>
      </c>
      <c r="AK901" s="20">
        <f>IF(IF(検索!J$5="00000",AH901,IF(検索!K$4=0,AH901+AI901,AH901*AI901)*IF(AND(検索!K$6=1,検索!J$7&lt;&gt;"00000"),AJ901,1)+IF(AND(検索!K$6=0,検索!J$7&lt;&gt;"00000"),AJ901,0))&gt;0,MAX($AK$2:AK900)+1,0)</f>
        <v>0</v>
      </c>
    </row>
    <row r="902" spans="8:37" ht="12.6" customHeight="1" x14ac:dyDescent="0.15">
      <c r="H902" s="153">
        <f t="shared" si="77"/>
        <v>0</v>
      </c>
      <c r="J902" s="158">
        <f>IFERROR(INDEX(単価!D$3:G$16,MATCH(D902,単価!B$3:B$16,0),1+((I902&gt;29)+(I902&gt;59)+(I902&gt;89))*INDEX(単価!A:A,MATCH(D902,単価!B:B,0))),0)</f>
        <v>0</v>
      </c>
      <c r="K902" s="153">
        <f>IFERROR(INDEX(単価!C:C,MATCH(D902,単価!B:B,0))&amp;IF(INDEX(単価!A:A,MATCH(D902,単価!B:B,0))=1,"（"&amp;INDEX(単価!D$2:G$2,1,1+(I902&gt;29)+(I902&gt;59)+(I902&gt;89))&amp;"）",""),D902)</f>
        <v>0</v>
      </c>
      <c r="L902" s="2">
        <f t="shared" ca="1" si="73"/>
        <v>102</v>
      </c>
      <c r="M902" s="14">
        <f>IF(OR(ISERROR(FIND(DBCS(検索!C$3),DBCS(B902))),検索!C$3=""),0,1)</f>
        <v>0</v>
      </c>
      <c r="N902" s="15">
        <f>IF(OR(ISERROR(FIND(DBCS(検索!D$3),DBCS(C902))),検索!D$3=""),0,1)</f>
        <v>0</v>
      </c>
      <c r="O902" s="15">
        <f>IF(OR(ISERROR(FIND(検索!E$3,D902)),検索!E$3=""),0,1)</f>
        <v>0</v>
      </c>
      <c r="P902" s="13">
        <f>IF(OR(ISERROR(FIND(検索!F$3,E902)),検索!F$3=""),0,1)</f>
        <v>0</v>
      </c>
      <c r="Q902" s="13">
        <f>IF(OR(ISERROR(FIND(検索!G$3,F902)),検索!G$3=""),0,1)</f>
        <v>0</v>
      </c>
      <c r="R902" s="13">
        <f>IF(OR(検索!J$3="00000",M902&amp;N902&amp;O902&amp;P902&amp;Q902&lt;&gt;検索!J$3),0,1)</f>
        <v>0</v>
      </c>
      <c r="S902" s="13">
        <f t="shared" si="74"/>
        <v>0</v>
      </c>
      <c r="T902" s="14">
        <f>IF(OR(ISERROR(FIND(DBCS(検索!C$5),DBCS(B902))),検索!C$5=""),0,1)</f>
        <v>0</v>
      </c>
      <c r="U902" s="15">
        <f>IF(OR(ISERROR(FIND(DBCS(検索!D$5),DBCS(C902))),検索!D$5=""),0,1)</f>
        <v>0</v>
      </c>
      <c r="V902" s="15">
        <f>IF(OR(ISERROR(FIND(検索!E$5,D902)),検索!E$5=""),0,1)</f>
        <v>0</v>
      </c>
      <c r="W902" s="15">
        <f>IF(OR(ISERROR(FIND(検索!F$5,E902)),検索!F$5=""),0,1)</f>
        <v>0</v>
      </c>
      <c r="X902" s="15">
        <f>IF(OR(ISERROR(FIND(検索!G$5,F902)),検索!G$5=""),0,1)</f>
        <v>0</v>
      </c>
      <c r="Y902" s="13">
        <f>IF(OR(検索!J$5="00000",T902&amp;U902&amp;V902&amp;W902&amp;X902&lt;&gt;検索!J$5),0,1)</f>
        <v>0</v>
      </c>
      <c r="Z902" s="16">
        <f t="shared" si="75"/>
        <v>0</v>
      </c>
      <c r="AA902" s="13">
        <f>IF(OR(ISERROR(FIND(DBCS(検索!C$7),DBCS(B902))),検索!C$7=""),0,1)</f>
        <v>0</v>
      </c>
      <c r="AB902" s="13">
        <f>IF(OR(ISERROR(FIND(DBCS(検索!D$7),DBCS(C902))),検索!D$7=""),0,1)</f>
        <v>0</v>
      </c>
      <c r="AC902" s="13">
        <f>IF(OR(ISERROR(FIND(検索!E$7,D902)),検索!E$7=""),0,1)</f>
        <v>0</v>
      </c>
      <c r="AD902" s="13">
        <f>IF(OR(ISERROR(FIND(検索!F$7,E902)),検索!F$7=""),0,1)</f>
        <v>0</v>
      </c>
      <c r="AE902" s="13">
        <f>IF(OR(ISERROR(FIND(検索!G$7,F902)),検索!G$7=""),0,1)</f>
        <v>0</v>
      </c>
      <c r="AF902" s="15">
        <f>IF(OR(検索!J$7="00000",AA902&amp;AB902&amp;AC902&amp;AD902&amp;AE902&lt;&gt;検索!J$7),0,1)</f>
        <v>0</v>
      </c>
      <c r="AG902" s="16">
        <f t="shared" si="76"/>
        <v>0</v>
      </c>
      <c r="AH902" s="13">
        <f>IF(検索!K$3=0,R902,S902)</f>
        <v>0</v>
      </c>
      <c r="AI902" s="13">
        <f>IF(検索!K$5=0,Y902,Z902)</f>
        <v>0</v>
      </c>
      <c r="AJ902" s="13">
        <f>IF(検索!K$7=0,AF902,AG902)</f>
        <v>0</v>
      </c>
      <c r="AK902" s="20">
        <f>IF(IF(検索!J$5="00000",AH902,IF(検索!K$4=0,AH902+AI902,AH902*AI902)*IF(AND(検索!K$6=1,検索!J$7&lt;&gt;"00000"),AJ902,1)+IF(AND(検索!K$6=0,検索!J$7&lt;&gt;"00000"),AJ902,0))&gt;0,MAX($AK$2:AK901)+1,0)</f>
        <v>0</v>
      </c>
    </row>
    <row r="903" spans="8:37" ht="12.6" customHeight="1" x14ac:dyDescent="0.15">
      <c r="H903" s="153">
        <f t="shared" si="77"/>
        <v>0</v>
      </c>
      <c r="J903" s="158">
        <f>IFERROR(INDEX(単価!D$3:G$16,MATCH(D903,単価!B$3:B$16,0),1+((I903&gt;29)+(I903&gt;59)+(I903&gt;89))*INDEX(単価!A:A,MATCH(D903,単価!B:B,0))),0)</f>
        <v>0</v>
      </c>
      <c r="K903" s="153">
        <f>IFERROR(INDEX(単価!C:C,MATCH(D903,単価!B:B,0))&amp;IF(INDEX(単価!A:A,MATCH(D903,単価!B:B,0))=1,"（"&amp;INDEX(単価!D$2:G$2,1,1+(I903&gt;29)+(I903&gt;59)+(I903&gt;89))&amp;"）",""),D903)</f>
        <v>0</v>
      </c>
      <c r="L903" s="2">
        <f t="shared" ca="1" si="73"/>
        <v>106</v>
      </c>
      <c r="M903" s="14">
        <f>IF(OR(ISERROR(FIND(DBCS(検索!C$3),DBCS(B903))),検索!C$3=""),0,1)</f>
        <v>0</v>
      </c>
      <c r="N903" s="15">
        <f>IF(OR(ISERROR(FIND(DBCS(検索!D$3),DBCS(C903))),検索!D$3=""),0,1)</f>
        <v>0</v>
      </c>
      <c r="O903" s="15">
        <f>IF(OR(ISERROR(FIND(検索!E$3,D903)),検索!E$3=""),0,1)</f>
        <v>0</v>
      </c>
      <c r="P903" s="13">
        <f>IF(OR(ISERROR(FIND(検索!F$3,E903)),検索!F$3=""),0,1)</f>
        <v>0</v>
      </c>
      <c r="Q903" s="13">
        <f>IF(OR(ISERROR(FIND(検索!G$3,F903)),検索!G$3=""),0,1)</f>
        <v>0</v>
      </c>
      <c r="R903" s="13">
        <f>IF(OR(検索!J$3="00000",M903&amp;N903&amp;O903&amp;P903&amp;Q903&lt;&gt;検索!J$3),0,1)</f>
        <v>0</v>
      </c>
      <c r="S903" s="13">
        <f t="shared" si="74"/>
        <v>0</v>
      </c>
      <c r="T903" s="14">
        <f>IF(OR(ISERROR(FIND(DBCS(検索!C$5),DBCS(B903))),検索!C$5=""),0,1)</f>
        <v>0</v>
      </c>
      <c r="U903" s="15">
        <f>IF(OR(ISERROR(FIND(DBCS(検索!D$5),DBCS(C903))),検索!D$5=""),0,1)</f>
        <v>0</v>
      </c>
      <c r="V903" s="15">
        <f>IF(OR(ISERROR(FIND(検索!E$5,D903)),検索!E$5=""),0,1)</f>
        <v>0</v>
      </c>
      <c r="W903" s="15">
        <f>IF(OR(ISERROR(FIND(検索!F$5,E903)),検索!F$5=""),0,1)</f>
        <v>0</v>
      </c>
      <c r="X903" s="15">
        <f>IF(OR(ISERROR(FIND(検索!G$5,F903)),検索!G$5=""),0,1)</f>
        <v>0</v>
      </c>
      <c r="Y903" s="13">
        <f>IF(OR(検索!J$5="00000",T903&amp;U903&amp;V903&amp;W903&amp;X903&lt;&gt;検索!J$5),0,1)</f>
        <v>0</v>
      </c>
      <c r="Z903" s="16">
        <f t="shared" si="75"/>
        <v>0</v>
      </c>
      <c r="AA903" s="13">
        <f>IF(OR(ISERROR(FIND(DBCS(検索!C$7),DBCS(B903))),検索!C$7=""),0,1)</f>
        <v>0</v>
      </c>
      <c r="AB903" s="13">
        <f>IF(OR(ISERROR(FIND(DBCS(検索!D$7),DBCS(C903))),検索!D$7=""),0,1)</f>
        <v>0</v>
      </c>
      <c r="AC903" s="13">
        <f>IF(OR(ISERROR(FIND(検索!E$7,D903)),検索!E$7=""),0,1)</f>
        <v>0</v>
      </c>
      <c r="AD903" s="13">
        <f>IF(OR(ISERROR(FIND(検索!F$7,E903)),検索!F$7=""),0,1)</f>
        <v>0</v>
      </c>
      <c r="AE903" s="13">
        <f>IF(OR(ISERROR(FIND(検索!G$7,F903)),検索!G$7=""),0,1)</f>
        <v>0</v>
      </c>
      <c r="AF903" s="15">
        <f>IF(OR(検索!J$7="00000",AA903&amp;AB903&amp;AC903&amp;AD903&amp;AE903&lt;&gt;検索!J$7),0,1)</f>
        <v>0</v>
      </c>
      <c r="AG903" s="16">
        <f t="shared" si="76"/>
        <v>0</v>
      </c>
      <c r="AH903" s="13">
        <f>IF(検索!K$3=0,R903,S903)</f>
        <v>0</v>
      </c>
      <c r="AI903" s="13">
        <f>IF(検索!K$5=0,Y903,Z903)</f>
        <v>0</v>
      </c>
      <c r="AJ903" s="13">
        <f>IF(検索!K$7=0,AF903,AG903)</f>
        <v>0</v>
      </c>
      <c r="AK903" s="20">
        <f>IF(IF(検索!J$5="00000",AH903,IF(検索!K$4=0,AH903+AI903,AH903*AI903)*IF(AND(検索!K$6=1,検索!J$7&lt;&gt;"00000"),AJ903,1)+IF(AND(検索!K$6=0,検索!J$7&lt;&gt;"00000"),AJ903,0))&gt;0,MAX($AK$2:AK902)+1,0)</f>
        <v>0</v>
      </c>
    </row>
    <row r="904" spans="8:37" ht="12.6" customHeight="1" x14ac:dyDescent="0.15">
      <c r="H904" s="153">
        <f t="shared" si="77"/>
        <v>0</v>
      </c>
      <c r="J904" s="158">
        <f>IFERROR(INDEX(単価!D$3:G$16,MATCH(D904,単価!B$3:B$16,0),1+((I904&gt;29)+(I904&gt;59)+(I904&gt;89))*INDEX(単価!A:A,MATCH(D904,単価!B:B,0))),0)</f>
        <v>0</v>
      </c>
      <c r="K904" s="153">
        <f>IFERROR(INDEX(単価!C:C,MATCH(D904,単価!B:B,0))&amp;IF(INDEX(単価!A:A,MATCH(D904,単価!B:B,0))=1,"（"&amp;INDEX(単価!D$2:G$2,1,1+(I904&gt;29)+(I904&gt;59)+(I904&gt;89))&amp;"）",""),D904)</f>
        <v>0</v>
      </c>
      <c r="L904" s="2">
        <f t="shared" ca="1" si="73"/>
        <v>105</v>
      </c>
      <c r="M904" s="14">
        <f>IF(OR(ISERROR(FIND(DBCS(検索!C$3),DBCS(B904))),検索!C$3=""),0,1)</f>
        <v>0</v>
      </c>
      <c r="N904" s="15">
        <f>IF(OR(ISERROR(FIND(DBCS(検索!D$3),DBCS(C904))),検索!D$3=""),0,1)</f>
        <v>0</v>
      </c>
      <c r="O904" s="15">
        <f>IF(OR(ISERROR(FIND(検索!E$3,D904)),検索!E$3=""),0,1)</f>
        <v>0</v>
      </c>
      <c r="P904" s="13">
        <f>IF(OR(ISERROR(FIND(検索!F$3,E904)),検索!F$3=""),0,1)</f>
        <v>0</v>
      </c>
      <c r="Q904" s="13">
        <f>IF(OR(ISERROR(FIND(検索!G$3,F904)),検索!G$3=""),0,1)</f>
        <v>0</v>
      </c>
      <c r="R904" s="13">
        <f>IF(OR(検索!J$3="00000",M904&amp;N904&amp;O904&amp;P904&amp;Q904&lt;&gt;検索!J$3),0,1)</f>
        <v>0</v>
      </c>
      <c r="S904" s="13">
        <f t="shared" si="74"/>
        <v>0</v>
      </c>
      <c r="T904" s="14">
        <f>IF(OR(ISERROR(FIND(DBCS(検索!C$5),DBCS(B904))),検索!C$5=""),0,1)</f>
        <v>0</v>
      </c>
      <c r="U904" s="15">
        <f>IF(OR(ISERROR(FIND(DBCS(検索!D$5),DBCS(C904))),検索!D$5=""),0,1)</f>
        <v>0</v>
      </c>
      <c r="V904" s="15">
        <f>IF(OR(ISERROR(FIND(検索!E$5,D904)),検索!E$5=""),0,1)</f>
        <v>0</v>
      </c>
      <c r="W904" s="15">
        <f>IF(OR(ISERROR(FIND(検索!F$5,E904)),検索!F$5=""),0,1)</f>
        <v>0</v>
      </c>
      <c r="X904" s="15">
        <f>IF(OR(ISERROR(FIND(検索!G$5,F904)),検索!G$5=""),0,1)</f>
        <v>0</v>
      </c>
      <c r="Y904" s="13">
        <f>IF(OR(検索!J$5="00000",T904&amp;U904&amp;V904&amp;W904&amp;X904&lt;&gt;検索!J$5),0,1)</f>
        <v>0</v>
      </c>
      <c r="Z904" s="16">
        <f t="shared" si="75"/>
        <v>0</v>
      </c>
      <c r="AA904" s="13">
        <f>IF(OR(ISERROR(FIND(DBCS(検索!C$7),DBCS(B904))),検索!C$7=""),0,1)</f>
        <v>0</v>
      </c>
      <c r="AB904" s="13">
        <f>IF(OR(ISERROR(FIND(DBCS(検索!D$7),DBCS(C904))),検索!D$7=""),0,1)</f>
        <v>0</v>
      </c>
      <c r="AC904" s="13">
        <f>IF(OR(ISERROR(FIND(検索!E$7,D904)),検索!E$7=""),0,1)</f>
        <v>0</v>
      </c>
      <c r="AD904" s="13">
        <f>IF(OR(ISERROR(FIND(検索!F$7,E904)),検索!F$7=""),0,1)</f>
        <v>0</v>
      </c>
      <c r="AE904" s="13">
        <f>IF(OR(ISERROR(FIND(検索!G$7,F904)),検索!G$7=""),0,1)</f>
        <v>0</v>
      </c>
      <c r="AF904" s="15">
        <f>IF(OR(検索!J$7="00000",AA904&amp;AB904&amp;AC904&amp;AD904&amp;AE904&lt;&gt;検索!J$7),0,1)</f>
        <v>0</v>
      </c>
      <c r="AG904" s="16">
        <f t="shared" si="76"/>
        <v>0</v>
      </c>
      <c r="AH904" s="13">
        <f>IF(検索!K$3=0,R904,S904)</f>
        <v>0</v>
      </c>
      <c r="AI904" s="13">
        <f>IF(検索!K$5=0,Y904,Z904)</f>
        <v>0</v>
      </c>
      <c r="AJ904" s="13">
        <f>IF(検索!K$7=0,AF904,AG904)</f>
        <v>0</v>
      </c>
      <c r="AK904" s="20">
        <f>IF(IF(検索!J$5="00000",AH904,IF(検索!K$4=0,AH904+AI904,AH904*AI904)*IF(AND(検索!K$6=1,検索!J$7&lt;&gt;"00000"),AJ904,1)+IF(AND(検索!K$6=0,検索!J$7&lt;&gt;"00000"),AJ904,0))&gt;0,MAX($AK$2:AK903)+1,0)</f>
        <v>0</v>
      </c>
    </row>
    <row r="905" spans="8:37" ht="12.6" customHeight="1" x14ac:dyDescent="0.15">
      <c r="H905" s="153">
        <f t="shared" si="77"/>
        <v>0</v>
      </c>
      <c r="J905" s="158">
        <f>IFERROR(INDEX(単価!D$3:G$16,MATCH(D905,単価!B$3:B$16,0),1+((I905&gt;29)+(I905&gt;59)+(I905&gt;89))*INDEX(単価!A:A,MATCH(D905,単価!B:B,0))),0)</f>
        <v>0</v>
      </c>
      <c r="K905" s="153">
        <f>IFERROR(INDEX(単価!C:C,MATCH(D905,単価!B:B,0))&amp;IF(INDEX(単価!A:A,MATCH(D905,単価!B:B,0))=1,"（"&amp;INDEX(単価!D$2:G$2,1,1+(I905&gt;29)+(I905&gt;59)+(I905&gt;89))&amp;"）",""),D905)</f>
        <v>0</v>
      </c>
      <c r="L905" s="2">
        <f t="shared" ca="1" si="73"/>
        <v>101</v>
      </c>
      <c r="M905" s="14">
        <f>IF(OR(ISERROR(FIND(DBCS(検索!C$3),DBCS(B905))),検索!C$3=""),0,1)</f>
        <v>0</v>
      </c>
      <c r="N905" s="15">
        <f>IF(OR(ISERROR(FIND(DBCS(検索!D$3),DBCS(C905))),検索!D$3=""),0,1)</f>
        <v>0</v>
      </c>
      <c r="O905" s="15">
        <f>IF(OR(ISERROR(FIND(検索!E$3,D905)),検索!E$3=""),0,1)</f>
        <v>0</v>
      </c>
      <c r="P905" s="13">
        <f>IF(OR(ISERROR(FIND(検索!F$3,E905)),検索!F$3=""),0,1)</f>
        <v>0</v>
      </c>
      <c r="Q905" s="13">
        <f>IF(OR(ISERROR(FIND(検索!G$3,F905)),検索!G$3=""),0,1)</f>
        <v>0</v>
      </c>
      <c r="R905" s="13">
        <f>IF(OR(検索!J$3="00000",M905&amp;N905&amp;O905&amp;P905&amp;Q905&lt;&gt;検索!J$3),0,1)</f>
        <v>0</v>
      </c>
      <c r="S905" s="13">
        <f t="shared" si="74"/>
        <v>0</v>
      </c>
      <c r="T905" s="14">
        <f>IF(OR(ISERROR(FIND(DBCS(検索!C$5),DBCS(B905))),検索!C$5=""),0,1)</f>
        <v>0</v>
      </c>
      <c r="U905" s="15">
        <f>IF(OR(ISERROR(FIND(DBCS(検索!D$5),DBCS(C905))),検索!D$5=""),0,1)</f>
        <v>0</v>
      </c>
      <c r="V905" s="15">
        <f>IF(OR(ISERROR(FIND(検索!E$5,D905)),検索!E$5=""),0,1)</f>
        <v>0</v>
      </c>
      <c r="W905" s="15">
        <f>IF(OR(ISERROR(FIND(検索!F$5,E905)),検索!F$5=""),0,1)</f>
        <v>0</v>
      </c>
      <c r="X905" s="15">
        <f>IF(OR(ISERROR(FIND(検索!G$5,F905)),検索!G$5=""),0,1)</f>
        <v>0</v>
      </c>
      <c r="Y905" s="13">
        <f>IF(OR(検索!J$5="00000",T905&amp;U905&amp;V905&amp;W905&amp;X905&lt;&gt;検索!J$5),0,1)</f>
        <v>0</v>
      </c>
      <c r="Z905" s="16">
        <f t="shared" si="75"/>
        <v>0</v>
      </c>
      <c r="AA905" s="13">
        <f>IF(OR(ISERROR(FIND(DBCS(検索!C$7),DBCS(B905))),検索!C$7=""),0,1)</f>
        <v>0</v>
      </c>
      <c r="AB905" s="13">
        <f>IF(OR(ISERROR(FIND(DBCS(検索!D$7),DBCS(C905))),検索!D$7=""),0,1)</f>
        <v>0</v>
      </c>
      <c r="AC905" s="13">
        <f>IF(OR(ISERROR(FIND(検索!E$7,D905)),検索!E$7=""),0,1)</f>
        <v>0</v>
      </c>
      <c r="AD905" s="13">
        <f>IF(OR(ISERROR(FIND(検索!F$7,E905)),検索!F$7=""),0,1)</f>
        <v>0</v>
      </c>
      <c r="AE905" s="13">
        <f>IF(OR(ISERROR(FIND(検索!G$7,F905)),検索!G$7=""),0,1)</f>
        <v>0</v>
      </c>
      <c r="AF905" s="15">
        <f>IF(OR(検索!J$7="00000",AA905&amp;AB905&amp;AC905&amp;AD905&amp;AE905&lt;&gt;検索!J$7),0,1)</f>
        <v>0</v>
      </c>
      <c r="AG905" s="16">
        <f t="shared" si="76"/>
        <v>0</v>
      </c>
      <c r="AH905" s="13">
        <f>IF(検索!K$3=0,R905,S905)</f>
        <v>0</v>
      </c>
      <c r="AI905" s="13">
        <f>IF(検索!K$5=0,Y905,Z905)</f>
        <v>0</v>
      </c>
      <c r="AJ905" s="13">
        <f>IF(検索!K$7=0,AF905,AG905)</f>
        <v>0</v>
      </c>
      <c r="AK905" s="20">
        <f>IF(IF(検索!J$5="00000",AH905,IF(検索!K$4=0,AH905+AI905,AH905*AI905)*IF(AND(検索!K$6=1,検索!J$7&lt;&gt;"00000"),AJ905,1)+IF(AND(検索!K$6=0,検索!J$7&lt;&gt;"00000"),AJ905,0))&gt;0,MAX($AK$2:AK904)+1,0)</f>
        <v>0</v>
      </c>
    </row>
    <row r="906" spans="8:37" ht="12.6" customHeight="1" x14ac:dyDescent="0.15">
      <c r="H906" s="153">
        <f t="shared" si="77"/>
        <v>0</v>
      </c>
      <c r="J906" s="158">
        <f>IFERROR(INDEX(単価!D$3:G$16,MATCH(D906,単価!B$3:B$16,0),1+((I906&gt;29)+(I906&gt;59)+(I906&gt;89))*INDEX(単価!A:A,MATCH(D906,単価!B:B,0))),0)</f>
        <v>0</v>
      </c>
      <c r="K906" s="153">
        <f>IFERROR(INDEX(単価!C:C,MATCH(D906,単価!B:B,0))&amp;IF(INDEX(単価!A:A,MATCH(D906,単価!B:B,0))=1,"（"&amp;INDEX(単価!D$2:G$2,1,1+(I906&gt;29)+(I906&gt;59)+(I906&gt;89))&amp;"）",""),D906)</f>
        <v>0</v>
      </c>
      <c r="L906" s="2">
        <f t="shared" ca="1" si="73"/>
        <v>101</v>
      </c>
      <c r="M906" s="14">
        <f>IF(OR(ISERROR(FIND(DBCS(検索!C$3),DBCS(B906))),検索!C$3=""),0,1)</f>
        <v>0</v>
      </c>
      <c r="N906" s="15">
        <f>IF(OR(ISERROR(FIND(DBCS(検索!D$3),DBCS(C906))),検索!D$3=""),0,1)</f>
        <v>0</v>
      </c>
      <c r="O906" s="15">
        <f>IF(OR(ISERROR(FIND(検索!E$3,D906)),検索!E$3=""),0,1)</f>
        <v>0</v>
      </c>
      <c r="P906" s="13">
        <f>IF(OR(ISERROR(FIND(検索!F$3,E906)),検索!F$3=""),0,1)</f>
        <v>0</v>
      </c>
      <c r="Q906" s="13">
        <f>IF(OR(ISERROR(FIND(検索!G$3,F906)),検索!G$3=""),0,1)</f>
        <v>0</v>
      </c>
      <c r="R906" s="13">
        <f>IF(OR(検索!J$3="00000",M906&amp;N906&amp;O906&amp;P906&amp;Q906&lt;&gt;検索!J$3),0,1)</f>
        <v>0</v>
      </c>
      <c r="S906" s="13">
        <f t="shared" si="74"/>
        <v>0</v>
      </c>
      <c r="T906" s="14">
        <f>IF(OR(ISERROR(FIND(DBCS(検索!C$5),DBCS(B906))),検索!C$5=""),0,1)</f>
        <v>0</v>
      </c>
      <c r="U906" s="15">
        <f>IF(OR(ISERROR(FIND(DBCS(検索!D$5),DBCS(C906))),検索!D$5=""),0,1)</f>
        <v>0</v>
      </c>
      <c r="V906" s="15">
        <f>IF(OR(ISERROR(FIND(検索!E$5,D906)),検索!E$5=""),0,1)</f>
        <v>0</v>
      </c>
      <c r="W906" s="15">
        <f>IF(OR(ISERROR(FIND(検索!F$5,E906)),検索!F$5=""),0,1)</f>
        <v>0</v>
      </c>
      <c r="X906" s="15">
        <f>IF(OR(ISERROR(FIND(検索!G$5,F906)),検索!G$5=""),0,1)</f>
        <v>0</v>
      </c>
      <c r="Y906" s="13">
        <f>IF(OR(検索!J$5="00000",T906&amp;U906&amp;V906&amp;W906&amp;X906&lt;&gt;検索!J$5),0,1)</f>
        <v>0</v>
      </c>
      <c r="Z906" s="16">
        <f t="shared" si="75"/>
        <v>0</v>
      </c>
      <c r="AA906" s="13">
        <f>IF(OR(ISERROR(FIND(DBCS(検索!C$7),DBCS(B906))),検索!C$7=""),0,1)</f>
        <v>0</v>
      </c>
      <c r="AB906" s="13">
        <f>IF(OR(ISERROR(FIND(DBCS(検索!D$7),DBCS(C906))),検索!D$7=""),0,1)</f>
        <v>0</v>
      </c>
      <c r="AC906" s="13">
        <f>IF(OR(ISERROR(FIND(検索!E$7,D906)),検索!E$7=""),0,1)</f>
        <v>0</v>
      </c>
      <c r="AD906" s="13">
        <f>IF(OR(ISERROR(FIND(検索!F$7,E906)),検索!F$7=""),0,1)</f>
        <v>0</v>
      </c>
      <c r="AE906" s="13">
        <f>IF(OR(ISERROR(FIND(検索!G$7,F906)),検索!G$7=""),0,1)</f>
        <v>0</v>
      </c>
      <c r="AF906" s="15">
        <f>IF(OR(検索!J$7="00000",AA906&amp;AB906&amp;AC906&amp;AD906&amp;AE906&lt;&gt;検索!J$7),0,1)</f>
        <v>0</v>
      </c>
      <c r="AG906" s="16">
        <f t="shared" si="76"/>
        <v>0</v>
      </c>
      <c r="AH906" s="13">
        <f>IF(検索!K$3=0,R906,S906)</f>
        <v>0</v>
      </c>
      <c r="AI906" s="13">
        <f>IF(検索!K$5=0,Y906,Z906)</f>
        <v>0</v>
      </c>
      <c r="AJ906" s="13">
        <f>IF(検索!K$7=0,AF906,AG906)</f>
        <v>0</v>
      </c>
      <c r="AK906" s="20">
        <f>IF(IF(検索!J$5="00000",AH906,IF(検索!K$4=0,AH906+AI906,AH906*AI906)*IF(AND(検索!K$6=1,検索!J$7&lt;&gt;"00000"),AJ906,1)+IF(AND(検索!K$6=0,検索!J$7&lt;&gt;"00000"),AJ906,0))&gt;0,MAX($AK$2:AK905)+1,0)</f>
        <v>0</v>
      </c>
    </row>
    <row r="907" spans="8:37" ht="12.6" customHeight="1" x14ac:dyDescent="0.15">
      <c r="H907" s="153">
        <f t="shared" si="77"/>
        <v>0</v>
      </c>
      <c r="J907" s="158">
        <f>IFERROR(INDEX(単価!D$3:G$16,MATCH(D907,単価!B$3:B$16,0),1+((I907&gt;29)+(I907&gt;59)+(I907&gt;89))*INDEX(単価!A:A,MATCH(D907,単価!B:B,0))),0)</f>
        <v>0</v>
      </c>
      <c r="K907" s="153">
        <f>IFERROR(INDEX(単価!C:C,MATCH(D907,単価!B:B,0))&amp;IF(INDEX(単価!A:A,MATCH(D907,単価!B:B,0))=1,"（"&amp;INDEX(単価!D$2:G$2,1,1+(I907&gt;29)+(I907&gt;59)+(I907&gt;89))&amp;"）",""),D907)</f>
        <v>0</v>
      </c>
      <c r="L907" s="2">
        <f t="shared" ca="1" si="73"/>
        <v>106</v>
      </c>
      <c r="M907" s="14">
        <f>IF(OR(ISERROR(FIND(DBCS(検索!C$3),DBCS(B907))),検索!C$3=""),0,1)</f>
        <v>0</v>
      </c>
      <c r="N907" s="15">
        <f>IF(OR(ISERROR(FIND(DBCS(検索!D$3),DBCS(C907))),検索!D$3=""),0,1)</f>
        <v>0</v>
      </c>
      <c r="O907" s="15">
        <f>IF(OR(ISERROR(FIND(検索!E$3,D907)),検索!E$3=""),0,1)</f>
        <v>0</v>
      </c>
      <c r="P907" s="13">
        <f>IF(OR(ISERROR(FIND(検索!F$3,E907)),検索!F$3=""),0,1)</f>
        <v>0</v>
      </c>
      <c r="Q907" s="13">
        <f>IF(OR(ISERROR(FIND(検索!G$3,F907)),検索!G$3=""),0,1)</f>
        <v>0</v>
      </c>
      <c r="R907" s="13">
        <f>IF(OR(検索!J$3="00000",M907&amp;N907&amp;O907&amp;P907&amp;Q907&lt;&gt;検索!J$3),0,1)</f>
        <v>0</v>
      </c>
      <c r="S907" s="13">
        <f t="shared" si="74"/>
        <v>0</v>
      </c>
      <c r="T907" s="14">
        <f>IF(OR(ISERROR(FIND(DBCS(検索!C$5),DBCS(B907))),検索!C$5=""),0,1)</f>
        <v>0</v>
      </c>
      <c r="U907" s="15">
        <f>IF(OR(ISERROR(FIND(DBCS(検索!D$5),DBCS(C907))),検索!D$5=""),0,1)</f>
        <v>0</v>
      </c>
      <c r="V907" s="15">
        <f>IF(OR(ISERROR(FIND(検索!E$5,D907)),検索!E$5=""),0,1)</f>
        <v>0</v>
      </c>
      <c r="W907" s="15">
        <f>IF(OR(ISERROR(FIND(検索!F$5,E907)),検索!F$5=""),0,1)</f>
        <v>0</v>
      </c>
      <c r="X907" s="15">
        <f>IF(OR(ISERROR(FIND(検索!G$5,F907)),検索!G$5=""),0,1)</f>
        <v>0</v>
      </c>
      <c r="Y907" s="13">
        <f>IF(OR(検索!J$5="00000",T907&amp;U907&amp;V907&amp;W907&amp;X907&lt;&gt;検索!J$5),0,1)</f>
        <v>0</v>
      </c>
      <c r="Z907" s="16">
        <f t="shared" si="75"/>
        <v>0</v>
      </c>
      <c r="AA907" s="13">
        <f>IF(OR(ISERROR(FIND(DBCS(検索!C$7),DBCS(B907))),検索!C$7=""),0,1)</f>
        <v>0</v>
      </c>
      <c r="AB907" s="13">
        <f>IF(OR(ISERROR(FIND(DBCS(検索!D$7),DBCS(C907))),検索!D$7=""),0,1)</f>
        <v>0</v>
      </c>
      <c r="AC907" s="13">
        <f>IF(OR(ISERROR(FIND(検索!E$7,D907)),検索!E$7=""),0,1)</f>
        <v>0</v>
      </c>
      <c r="AD907" s="13">
        <f>IF(OR(ISERROR(FIND(検索!F$7,E907)),検索!F$7=""),0,1)</f>
        <v>0</v>
      </c>
      <c r="AE907" s="13">
        <f>IF(OR(ISERROR(FIND(検索!G$7,F907)),検索!G$7=""),0,1)</f>
        <v>0</v>
      </c>
      <c r="AF907" s="15">
        <f>IF(OR(検索!J$7="00000",AA907&amp;AB907&amp;AC907&amp;AD907&amp;AE907&lt;&gt;検索!J$7),0,1)</f>
        <v>0</v>
      </c>
      <c r="AG907" s="16">
        <f t="shared" si="76"/>
        <v>0</v>
      </c>
      <c r="AH907" s="13">
        <f>IF(検索!K$3=0,R907,S907)</f>
        <v>0</v>
      </c>
      <c r="AI907" s="13">
        <f>IF(検索!K$5=0,Y907,Z907)</f>
        <v>0</v>
      </c>
      <c r="AJ907" s="13">
        <f>IF(検索!K$7=0,AF907,AG907)</f>
        <v>0</v>
      </c>
      <c r="AK907" s="20">
        <f>IF(IF(検索!J$5="00000",AH907,IF(検索!K$4=0,AH907+AI907,AH907*AI907)*IF(AND(検索!K$6=1,検索!J$7&lt;&gt;"00000"),AJ907,1)+IF(AND(検索!K$6=0,検索!J$7&lt;&gt;"00000"),AJ907,0))&gt;0,MAX($AK$2:AK906)+1,0)</f>
        <v>0</v>
      </c>
    </row>
    <row r="908" spans="8:37" ht="12.6" customHeight="1" x14ac:dyDescent="0.15">
      <c r="H908" s="153">
        <f t="shared" si="77"/>
        <v>0</v>
      </c>
      <c r="J908" s="158">
        <f>IFERROR(INDEX(単価!D$3:G$16,MATCH(D908,単価!B$3:B$16,0),1+((I908&gt;29)+(I908&gt;59)+(I908&gt;89))*INDEX(単価!A:A,MATCH(D908,単価!B:B,0))),0)</f>
        <v>0</v>
      </c>
      <c r="K908" s="153">
        <f>IFERROR(INDEX(単価!C:C,MATCH(D908,単価!B:B,0))&amp;IF(INDEX(単価!A:A,MATCH(D908,単価!B:B,0))=1,"（"&amp;INDEX(単価!D$2:G$2,1,1+(I908&gt;29)+(I908&gt;59)+(I908&gt;89))&amp;"）",""),D908)</f>
        <v>0</v>
      </c>
      <c r="L908" s="2">
        <f t="shared" ca="1" si="73"/>
        <v>104</v>
      </c>
      <c r="M908" s="14">
        <f>IF(OR(ISERROR(FIND(DBCS(検索!C$3),DBCS(B908))),検索!C$3=""),0,1)</f>
        <v>0</v>
      </c>
      <c r="N908" s="15">
        <f>IF(OR(ISERROR(FIND(DBCS(検索!D$3),DBCS(C908))),検索!D$3=""),0,1)</f>
        <v>0</v>
      </c>
      <c r="O908" s="15">
        <f>IF(OR(ISERROR(FIND(検索!E$3,D908)),検索!E$3=""),0,1)</f>
        <v>0</v>
      </c>
      <c r="P908" s="13">
        <f>IF(OR(ISERROR(FIND(検索!F$3,E908)),検索!F$3=""),0,1)</f>
        <v>0</v>
      </c>
      <c r="Q908" s="13">
        <f>IF(OR(ISERROR(FIND(検索!G$3,F908)),検索!G$3=""),0,1)</f>
        <v>0</v>
      </c>
      <c r="R908" s="13">
        <f>IF(OR(検索!J$3="00000",M908&amp;N908&amp;O908&amp;P908&amp;Q908&lt;&gt;検索!J$3),0,1)</f>
        <v>0</v>
      </c>
      <c r="S908" s="13">
        <f t="shared" si="74"/>
        <v>0</v>
      </c>
      <c r="T908" s="14">
        <f>IF(OR(ISERROR(FIND(DBCS(検索!C$5),DBCS(B908))),検索!C$5=""),0,1)</f>
        <v>0</v>
      </c>
      <c r="U908" s="15">
        <f>IF(OR(ISERROR(FIND(DBCS(検索!D$5),DBCS(C908))),検索!D$5=""),0,1)</f>
        <v>0</v>
      </c>
      <c r="V908" s="15">
        <f>IF(OR(ISERROR(FIND(検索!E$5,D908)),検索!E$5=""),0,1)</f>
        <v>0</v>
      </c>
      <c r="W908" s="15">
        <f>IF(OR(ISERROR(FIND(検索!F$5,E908)),検索!F$5=""),0,1)</f>
        <v>0</v>
      </c>
      <c r="X908" s="15">
        <f>IF(OR(ISERROR(FIND(検索!G$5,F908)),検索!G$5=""),0,1)</f>
        <v>0</v>
      </c>
      <c r="Y908" s="13">
        <f>IF(OR(検索!J$5="00000",T908&amp;U908&amp;V908&amp;W908&amp;X908&lt;&gt;検索!J$5),0,1)</f>
        <v>0</v>
      </c>
      <c r="Z908" s="16">
        <f t="shared" si="75"/>
        <v>0</v>
      </c>
      <c r="AA908" s="13">
        <f>IF(OR(ISERROR(FIND(DBCS(検索!C$7),DBCS(B908))),検索!C$7=""),0,1)</f>
        <v>0</v>
      </c>
      <c r="AB908" s="13">
        <f>IF(OR(ISERROR(FIND(DBCS(検索!D$7),DBCS(C908))),検索!D$7=""),0,1)</f>
        <v>0</v>
      </c>
      <c r="AC908" s="13">
        <f>IF(OR(ISERROR(FIND(検索!E$7,D908)),検索!E$7=""),0,1)</f>
        <v>0</v>
      </c>
      <c r="AD908" s="13">
        <f>IF(OR(ISERROR(FIND(検索!F$7,E908)),検索!F$7=""),0,1)</f>
        <v>0</v>
      </c>
      <c r="AE908" s="13">
        <f>IF(OR(ISERROR(FIND(検索!G$7,F908)),検索!G$7=""),0,1)</f>
        <v>0</v>
      </c>
      <c r="AF908" s="15">
        <f>IF(OR(検索!J$7="00000",AA908&amp;AB908&amp;AC908&amp;AD908&amp;AE908&lt;&gt;検索!J$7),0,1)</f>
        <v>0</v>
      </c>
      <c r="AG908" s="16">
        <f t="shared" si="76"/>
        <v>0</v>
      </c>
      <c r="AH908" s="13">
        <f>IF(検索!K$3=0,R908,S908)</f>
        <v>0</v>
      </c>
      <c r="AI908" s="13">
        <f>IF(検索!K$5=0,Y908,Z908)</f>
        <v>0</v>
      </c>
      <c r="AJ908" s="13">
        <f>IF(検索!K$7=0,AF908,AG908)</f>
        <v>0</v>
      </c>
      <c r="AK908" s="20">
        <f>IF(IF(検索!J$5="00000",AH908,IF(検索!K$4=0,AH908+AI908,AH908*AI908)*IF(AND(検索!K$6=1,検索!J$7&lt;&gt;"00000"),AJ908,1)+IF(AND(検索!K$6=0,検索!J$7&lt;&gt;"00000"),AJ908,0))&gt;0,MAX($AK$2:AK907)+1,0)</f>
        <v>0</v>
      </c>
    </row>
    <row r="909" spans="8:37" ht="12.6" customHeight="1" x14ac:dyDescent="0.15">
      <c r="H909" s="153">
        <f t="shared" si="77"/>
        <v>0</v>
      </c>
      <c r="J909" s="158">
        <f>IFERROR(INDEX(単価!D$3:G$16,MATCH(D909,単価!B$3:B$16,0),1+((I909&gt;29)+(I909&gt;59)+(I909&gt;89))*INDEX(単価!A:A,MATCH(D909,単価!B:B,0))),0)</f>
        <v>0</v>
      </c>
      <c r="K909" s="153">
        <f>IFERROR(INDEX(単価!C:C,MATCH(D909,単価!B:B,0))&amp;IF(INDEX(単価!A:A,MATCH(D909,単価!B:B,0))=1,"（"&amp;INDEX(単価!D$2:G$2,1,1+(I909&gt;29)+(I909&gt;59)+(I909&gt;89))&amp;"）",""),D909)</f>
        <v>0</v>
      </c>
      <c r="L909" s="2">
        <f t="shared" ca="1" si="73"/>
        <v>108</v>
      </c>
      <c r="M909" s="14">
        <f>IF(OR(ISERROR(FIND(DBCS(検索!C$3),DBCS(B909))),検索!C$3=""),0,1)</f>
        <v>0</v>
      </c>
      <c r="N909" s="15">
        <f>IF(OR(ISERROR(FIND(DBCS(検索!D$3),DBCS(C909))),検索!D$3=""),0,1)</f>
        <v>0</v>
      </c>
      <c r="O909" s="15">
        <f>IF(OR(ISERROR(FIND(検索!E$3,D909)),検索!E$3=""),0,1)</f>
        <v>0</v>
      </c>
      <c r="P909" s="13">
        <f>IF(OR(ISERROR(FIND(検索!F$3,E909)),検索!F$3=""),0,1)</f>
        <v>0</v>
      </c>
      <c r="Q909" s="13">
        <f>IF(OR(ISERROR(FIND(検索!G$3,F909)),検索!G$3=""),0,1)</f>
        <v>0</v>
      </c>
      <c r="R909" s="13">
        <f>IF(OR(検索!J$3="00000",M909&amp;N909&amp;O909&amp;P909&amp;Q909&lt;&gt;検索!J$3),0,1)</f>
        <v>0</v>
      </c>
      <c r="S909" s="13">
        <f t="shared" si="74"/>
        <v>0</v>
      </c>
      <c r="T909" s="14">
        <f>IF(OR(ISERROR(FIND(DBCS(検索!C$5),DBCS(B909))),検索!C$5=""),0,1)</f>
        <v>0</v>
      </c>
      <c r="U909" s="15">
        <f>IF(OR(ISERROR(FIND(DBCS(検索!D$5),DBCS(C909))),検索!D$5=""),0,1)</f>
        <v>0</v>
      </c>
      <c r="V909" s="15">
        <f>IF(OR(ISERROR(FIND(検索!E$5,D909)),検索!E$5=""),0,1)</f>
        <v>0</v>
      </c>
      <c r="W909" s="15">
        <f>IF(OR(ISERROR(FIND(検索!F$5,E909)),検索!F$5=""),0,1)</f>
        <v>0</v>
      </c>
      <c r="X909" s="15">
        <f>IF(OR(ISERROR(FIND(検索!G$5,F909)),検索!G$5=""),0,1)</f>
        <v>0</v>
      </c>
      <c r="Y909" s="13">
        <f>IF(OR(検索!J$5="00000",T909&amp;U909&amp;V909&amp;W909&amp;X909&lt;&gt;検索!J$5),0,1)</f>
        <v>0</v>
      </c>
      <c r="Z909" s="16">
        <f t="shared" si="75"/>
        <v>0</v>
      </c>
      <c r="AA909" s="13">
        <f>IF(OR(ISERROR(FIND(DBCS(検索!C$7),DBCS(B909))),検索!C$7=""),0,1)</f>
        <v>0</v>
      </c>
      <c r="AB909" s="13">
        <f>IF(OR(ISERROR(FIND(DBCS(検索!D$7),DBCS(C909))),検索!D$7=""),0,1)</f>
        <v>0</v>
      </c>
      <c r="AC909" s="13">
        <f>IF(OR(ISERROR(FIND(検索!E$7,D909)),検索!E$7=""),0,1)</f>
        <v>0</v>
      </c>
      <c r="AD909" s="13">
        <f>IF(OR(ISERROR(FIND(検索!F$7,E909)),検索!F$7=""),0,1)</f>
        <v>0</v>
      </c>
      <c r="AE909" s="13">
        <f>IF(OR(ISERROR(FIND(検索!G$7,F909)),検索!G$7=""),0,1)</f>
        <v>0</v>
      </c>
      <c r="AF909" s="15">
        <f>IF(OR(検索!J$7="00000",AA909&amp;AB909&amp;AC909&amp;AD909&amp;AE909&lt;&gt;検索!J$7),0,1)</f>
        <v>0</v>
      </c>
      <c r="AG909" s="16">
        <f t="shared" si="76"/>
        <v>0</v>
      </c>
      <c r="AH909" s="13">
        <f>IF(検索!K$3=0,R909,S909)</f>
        <v>0</v>
      </c>
      <c r="AI909" s="13">
        <f>IF(検索!K$5=0,Y909,Z909)</f>
        <v>0</v>
      </c>
      <c r="AJ909" s="13">
        <f>IF(検索!K$7=0,AF909,AG909)</f>
        <v>0</v>
      </c>
      <c r="AK909" s="20">
        <f>IF(IF(検索!J$5="00000",AH909,IF(検索!K$4=0,AH909+AI909,AH909*AI909)*IF(AND(検索!K$6=1,検索!J$7&lt;&gt;"00000"),AJ909,1)+IF(AND(検索!K$6=0,検索!J$7&lt;&gt;"00000"),AJ909,0))&gt;0,MAX($AK$2:AK908)+1,0)</f>
        <v>0</v>
      </c>
    </row>
    <row r="910" spans="8:37" ht="12.6" customHeight="1" x14ac:dyDescent="0.15">
      <c r="H910" s="153">
        <f t="shared" si="77"/>
        <v>0</v>
      </c>
      <c r="J910" s="158">
        <f>IFERROR(INDEX(単価!D$3:G$16,MATCH(D910,単価!B$3:B$16,0),1+((I910&gt;29)+(I910&gt;59)+(I910&gt;89))*INDEX(単価!A:A,MATCH(D910,単価!B:B,0))),0)</f>
        <v>0</v>
      </c>
      <c r="K910" s="153">
        <f>IFERROR(INDEX(単価!C:C,MATCH(D910,単価!B:B,0))&amp;IF(INDEX(単価!A:A,MATCH(D910,単価!B:B,0))=1,"（"&amp;INDEX(単価!D$2:G$2,1,1+(I910&gt;29)+(I910&gt;59)+(I910&gt;89))&amp;"）",""),D910)</f>
        <v>0</v>
      </c>
      <c r="L910" s="2">
        <f t="shared" ca="1" si="73"/>
        <v>106</v>
      </c>
      <c r="M910" s="14">
        <f>IF(OR(ISERROR(FIND(DBCS(検索!C$3),DBCS(B910))),検索!C$3=""),0,1)</f>
        <v>0</v>
      </c>
      <c r="N910" s="15">
        <f>IF(OR(ISERROR(FIND(DBCS(検索!D$3),DBCS(C910))),検索!D$3=""),0,1)</f>
        <v>0</v>
      </c>
      <c r="O910" s="15">
        <f>IF(OR(ISERROR(FIND(検索!E$3,D910)),検索!E$3=""),0,1)</f>
        <v>0</v>
      </c>
      <c r="P910" s="13">
        <f>IF(OR(ISERROR(FIND(検索!F$3,E910)),検索!F$3=""),0,1)</f>
        <v>0</v>
      </c>
      <c r="Q910" s="13">
        <f>IF(OR(ISERROR(FIND(検索!G$3,F910)),検索!G$3=""),0,1)</f>
        <v>0</v>
      </c>
      <c r="R910" s="13">
        <f>IF(OR(検索!J$3="00000",M910&amp;N910&amp;O910&amp;P910&amp;Q910&lt;&gt;検索!J$3),0,1)</f>
        <v>0</v>
      </c>
      <c r="S910" s="13">
        <f t="shared" si="74"/>
        <v>0</v>
      </c>
      <c r="T910" s="14">
        <f>IF(OR(ISERROR(FIND(DBCS(検索!C$5),DBCS(B910))),検索!C$5=""),0,1)</f>
        <v>0</v>
      </c>
      <c r="U910" s="15">
        <f>IF(OR(ISERROR(FIND(DBCS(検索!D$5),DBCS(C910))),検索!D$5=""),0,1)</f>
        <v>0</v>
      </c>
      <c r="V910" s="15">
        <f>IF(OR(ISERROR(FIND(検索!E$5,D910)),検索!E$5=""),0,1)</f>
        <v>0</v>
      </c>
      <c r="W910" s="15">
        <f>IF(OR(ISERROR(FIND(検索!F$5,E910)),検索!F$5=""),0,1)</f>
        <v>0</v>
      </c>
      <c r="X910" s="15">
        <f>IF(OR(ISERROR(FIND(検索!G$5,F910)),検索!G$5=""),0,1)</f>
        <v>0</v>
      </c>
      <c r="Y910" s="13">
        <f>IF(OR(検索!J$5="00000",T910&amp;U910&amp;V910&amp;W910&amp;X910&lt;&gt;検索!J$5),0,1)</f>
        <v>0</v>
      </c>
      <c r="Z910" s="16">
        <f t="shared" si="75"/>
        <v>0</v>
      </c>
      <c r="AA910" s="13">
        <f>IF(OR(ISERROR(FIND(DBCS(検索!C$7),DBCS(B910))),検索!C$7=""),0,1)</f>
        <v>0</v>
      </c>
      <c r="AB910" s="13">
        <f>IF(OR(ISERROR(FIND(DBCS(検索!D$7),DBCS(C910))),検索!D$7=""),0,1)</f>
        <v>0</v>
      </c>
      <c r="AC910" s="13">
        <f>IF(OR(ISERROR(FIND(検索!E$7,D910)),検索!E$7=""),0,1)</f>
        <v>0</v>
      </c>
      <c r="AD910" s="13">
        <f>IF(OR(ISERROR(FIND(検索!F$7,E910)),検索!F$7=""),0,1)</f>
        <v>0</v>
      </c>
      <c r="AE910" s="13">
        <f>IF(OR(ISERROR(FIND(検索!G$7,F910)),検索!G$7=""),0,1)</f>
        <v>0</v>
      </c>
      <c r="AF910" s="15">
        <f>IF(OR(検索!J$7="00000",AA910&amp;AB910&amp;AC910&amp;AD910&amp;AE910&lt;&gt;検索!J$7),0,1)</f>
        <v>0</v>
      </c>
      <c r="AG910" s="16">
        <f t="shared" si="76"/>
        <v>0</v>
      </c>
      <c r="AH910" s="13">
        <f>IF(検索!K$3=0,R910,S910)</f>
        <v>0</v>
      </c>
      <c r="AI910" s="13">
        <f>IF(検索!K$5=0,Y910,Z910)</f>
        <v>0</v>
      </c>
      <c r="AJ910" s="13">
        <f>IF(検索!K$7=0,AF910,AG910)</f>
        <v>0</v>
      </c>
      <c r="AK910" s="20">
        <f>IF(IF(検索!J$5="00000",AH910,IF(検索!K$4=0,AH910+AI910,AH910*AI910)*IF(AND(検索!K$6=1,検索!J$7&lt;&gt;"00000"),AJ910,1)+IF(AND(検索!K$6=0,検索!J$7&lt;&gt;"00000"),AJ910,0))&gt;0,MAX($AK$2:AK909)+1,0)</f>
        <v>0</v>
      </c>
    </row>
    <row r="911" spans="8:37" ht="12.6" customHeight="1" x14ac:dyDescent="0.15">
      <c r="H911" s="153">
        <f t="shared" si="77"/>
        <v>0</v>
      </c>
      <c r="J911" s="158">
        <f>IFERROR(INDEX(単価!D$3:G$16,MATCH(D911,単価!B$3:B$16,0),1+((I911&gt;29)+(I911&gt;59)+(I911&gt;89))*INDEX(単価!A:A,MATCH(D911,単価!B:B,0))),0)</f>
        <v>0</v>
      </c>
      <c r="K911" s="153">
        <f>IFERROR(INDEX(単価!C:C,MATCH(D911,単価!B:B,0))&amp;IF(INDEX(単価!A:A,MATCH(D911,単価!B:B,0))=1,"（"&amp;INDEX(単価!D$2:G$2,1,1+(I911&gt;29)+(I911&gt;59)+(I911&gt;89))&amp;"）",""),D911)</f>
        <v>0</v>
      </c>
      <c r="L911" s="2">
        <f t="shared" ca="1" si="73"/>
        <v>106</v>
      </c>
      <c r="M911" s="14">
        <f>IF(OR(ISERROR(FIND(DBCS(検索!C$3),DBCS(B911))),検索!C$3=""),0,1)</f>
        <v>0</v>
      </c>
      <c r="N911" s="15">
        <f>IF(OR(ISERROR(FIND(DBCS(検索!D$3),DBCS(C911))),検索!D$3=""),0,1)</f>
        <v>0</v>
      </c>
      <c r="O911" s="15">
        <f>IF(OR(ISERROR(FIND(検索!E$3,D911)),検索!E$3=""),0,1)</f>
        <v>0</v>
      </c>
      <c r="P911" s="13">
        <f>IF(OR(ISERROR(FIND(検索!F$3,E911)),検索!F$3=""),0,1)</f>
        <v>0</v>
      </c>
      <c r="Q911" s="13">
        <f>IF(OR(ISERROR(FIND(検索!G$3,F911)),検索!G$3=""),0,1)</f>
        <v>0</v>
      </c>
      <c r="R911" s="13">
        <f>IF(OR(検索!J$3="00000",M911&amp;N911&amp;O911&amp;P911&amp;Q911&lt;&gt;検索!J$3),0,1)</f>
        <v>0</v>
      </c>
      <c r="S911" s="13">
        <f t="shared" si="74"/>
        <v>0</v>
      </c>
      <c r="T911" s="14">
        <f>IF(OR(ISERROR(FIND(DBCS(検索!C$5),DBCS(B911))),検索!C$5=""),0,1)</f>
        <v>0</v>
      </c>
      <c r="U911" s="15">
        <f>IF(OR(ISERROR(FIND(DBCS(検索!D$5),DBCS(C911))),検索!D$5=""),0,1)</f>
        <v>0</v>
      </c>
      <c r="V911" s="15">
        <f>IF(OR(ISERROR(FIND(検索!E$5,D911)),検索!E$5=""),0,1)</f>
        <v>0</v>
      </c>
      <c r="W911" s="15">
        <f>IF(OR(ISERROR(FIND(検索!F$5,E911)),検索!F$5=""),0,1)</f>
        <v>0</v>
      </c>
      <c r="X911" s="15">
        <f>IF(OR(ISERROR(FIND(検索!G$5,F911)),検索!G$5=""),0,1)</f>
        <v>0</v>
      </c>
      <c r="Y911" s="13">
        <f>IF(OR(検索!J$5="00000",T911&amp;U911&amp;V911&amp;W911&amp;X911&lt;&gt;検索!J$5),0,1)</f>
        <v>0</v>
      </c>
      <c r="Z911" s="16">
        <f t="shared" si="75"/>
        <v>0</v>
      </c>
      <c r="AA911" s="13">
        <f>IF(OR(ISERROR(FIND(DBCS(検索!C$7),DBCS(B911))),検索!C$7=""),0,1)</f>
        <v>0</v>
      </c>
      <c r="AB911" s="13">
        <f>IF(OR(ISERROR(FIND(DBCS(検索!D$7),DBCS(C911))),検索!D$7=""),0,1)</f>
        <v>0</v>
      </c>
      <c r="AC911" s="13">
        <f>IF(OR(ISERROR(FIND(検索!E$7,D911)),検索!E$7=""),0,1)</f>
        <v>0</v>
      </c>
      <c r="AD911" s="13">
        <f>IF(OR(ISERROR(FIND(検索!F$7,E911)),検索!F$7=""),0,1)</f>
        <v>0</v>
      </c>
      <c r="AE911" s="13">
        <f>IF(OR(ISERROR(FIND(検索!G$7,F911)),検索!G$7=""),0,1)</f>
        <v>0</v>
      </c>
      <c r="AF911" s="15">
        <f>IF(OR(検索!J$7="00000",AA911&amp;AB911&amp;AC911&amp;AD911&amp;AE911&lt;&gt;検索!J$7),0,1)</f>
        <v>0</v>
      </c>
      <c r="AG911" s="16">
        <f t="shared" si="76"/>
        <v>0</v>
      </c>
      <c r="AH911" s="13">
        <f>IF(検索!K$3=0,R911,S911)</f>
        <v>0</v>
      </c>
      <c r="AI911" s="13">
        <f>IF(検索!K$5=0,Y911,Z911)</f>
        <v>0</v>
      </c>
      <c r="AJ911" s="13">
        <f>IF(検索!K$7=0,AF911,AG911)</f>
        <v>0</v>
      </c>
      <c r="AK911" s="20">
        <f>IF(IF(検索!J$5="00000",AH911,IF(検索!K$4=0,AH911+AI911,AH911*AI911)*IF(AND(検索!K$6=1,検索!J$7&lt;&gt;"00000"),AJ911,1)+IF(AND(検索!K$6=0,検索!J$7&lt;&gt;"00000"),AJ911,0))&gt;0,MAX($AK$2:AK910)+1,0)</f>
        <v>0</v>
      </c>
    </row>
    <row r="912" spans="8:37" ht="12.6" customHeight="1" x14ac:dyDescent="0.15">
      <c r="H912" s="153">
        <f t="shared" si="77"/>
        <v>0</v>
      </c>
      <c r="J912" s="158">
        <f>IFERROR(INDEX(単価!D$3:G$16,MATCH(D912,単価!B$3:B$16,0),1+((I912&gt;29)+(I912&gt;59)+(I912&gt;89))*INDEX(単価!A:A,MATCH(D912,単価!B:B,0))),0)</f>
        <v>0</v>
      </c>
      <c r="K912" s="153">
        <f>IFERROR(INDEX(単価!C:C,MATCH(D912,単価!B:B,0))&amp;IF(INDEX(単価!A:A,MATCH(D912,単価!B:B,0))=1,"（"&amp;INDEX(単価!D$2:G$2,1,1+(I912&gt;29)+(I912&gt;59)+(I912&gt;89))&amp;"）",""),D912)</f>
        <v>0</v>
      </c>
      <c r="L912" s="2">
        <f t="shared" ca="1" si="73"/>
        <v>106</v>
      </c>
      <c r="M912" s="14">
        <f>IF(OR(ISERROR(FIND(DBCS(検索!C$3),DBCS(B912))),検索!C$3=""),0,1)</f>
        <v>0</v>
      </c>
      <c r="N912" s="15">
        <f>IF(OR(ISERROR(FIND(DBCS(検索!D$3),DBCS(C912))),検索!D$3=""),0,1)</f>
        <v>0</v>
      </c>
      <c r="O912" s="15">
        <f>IF(OR(ISERROR(FIND(検索!E$3,D912)),検索!E$3=""),0,1)</f>
        <v>0</v>
      </c>
      <c r="P912" s="13">
        <f>IF(OR(ISERROR(FIND(検索!F$3,E912)),検索!F$3=""),0,1)</f>
        <v>0</v>
      </c>
      <c r="Q912" s="13">
        <f>IF(OR(ISERROR(FIND(検索!G$3,F912)),検索!G$3=""),0,1)</f>
        <v>0</v>
      </c>
      <c r="R912" s="13">
        <f>IF(OR(検索!J$3="00000",M912&amp;N912&amp;O912&amp;P912&amp;Q912&lt;&gt;検索!J$3),0,1)</f>
        <v>0</v>
      </c>
      <c r="S912" s="13">
        <f t="shared" si="74"/>
        <v>0</v>
      </c>
      <c r="T912" s="14">
        <f>IF(OR(ISERROR(FIND(DBCS(検索!C$5),DBCS(B912))),検索!C$5=""),0,1)</f>
        <v>0</v>
      </c>
      <c r="U912" s="15">
        <f>IF(OR(ISERROR(FIND(DBCS(検索!D$5),DBCS(C912))),検索!D$5=""),0,1)</f>
        <v>0</v>
      </c>
      <c r="V912" s="15">
        <f>IF(OR(ISERROR(FIND(検索!E$5,D912)),検索!E$5=""),0,1)</f>
        <v>0</v>
      </c>
      <c r="W912" s="15">
        <f>IF(OR(ISERROR(FIND(検索!F$5,E912)),検索!F$5=""),0,1)</f>
        <v>0</v>
      </c>
      <c r="X912" s="15">
        <f>IF(OR(ISERROR(FIND(検索!G$5,F912)),検索!G$5=""),0,1)</f>
        <v>0</v>
      </c>
      <c r="Y912" s="13">
        <f>IF(OR(検索!J$5="00000",T912&amp;U912&amp;V912&amp;W912&amp;X912&lt;&gt;検索!J$5),0,1)</f>
        <v>0</v>
      </c>
      <c r="Z912" s="16">
        <f t="shared" si="75"/>
        <v>0</v>
      </c>
      <c r="AA912" s="13">
        <f>IF(OR(ISERROR(FIND(DBCS(検索!C$7),DBCS(B912))),検索!C$7=""),0,1)</f>
        <v>0</v>
      </c>
      <c r="AB912" s="13">
        <f>IF(OR(ISERROR(FIND(DBCS(検索!D$7),DBCS(C912))),検索!D$7=""),0,1)</f>
        <v>0</v>
      </c>
      <c r="AC912" s="13">
        <f>IF(OR(ISERROR(FIND(検索!E$7,D912)),検索!E$7=""),0,1)</f>
        <v>0</v>
      </c>
      <c r="AD912" s="13">
        <f>IF(OR(ISERROR(FIND(検索!F$7,E912)),検索!F$7=""),0,1)</f>
        <v>0</v>
      </c>
      <c r="AE912" s="13">
        <f>IF(OR(ISERROR(FIND(検索!G$7,F912)),検索!G$7=""),0,1)</f>
        <v>0</v>
      </c>
      <c r="AF912" s="15">
        <f>IF(OR(検索!J$7="00000",AA912&amp;AB912&amp;AC912&amp;AD912&amp;AE912&lt;&gt;検索!J$7),0,1)</f>
        <v>0</v>
      </c>
      <c r="AG912" s="16">
        <f t="shared" si="76"/>
        <v>0</v>
      </c>
      <c r="AH912" s="13">
        <f>IF(検索!K$3=0,R912,S912)</f>
        <v>0</v>
      </c>
      <c r="AI912" s="13">
        <f>IF(検索!K$5=0,Y912,Z912)</f>
        <v>0</v>
      </c>
      <c r="AJ912" s="13">
        <f>IF(検索!K$7=0,AF912,AG912)</f>
        <v>0</v>
      </c>
      <c r="AK912" s="20">
        <f>IF(IF(検索!J$5="00000",AH912,IF(検索!K$4=0,AH912+AI912,AH912*AI912)*IF(AND(検索!K$6=1,検索!J$7&lt;&gt;"00000"),AJ912,1)+IF(AND(検索!K$6=0,検索!J$7&lt;&gt;"00000"),AJ912,0))&gt;0,MAX($AK$2:AK911)+1,0)</f>
        <v>0</v>
      </c>
    </row>
    <row r="913" spans="8:37" ht="12.6" customHeight="1" x14ac:dyDescent="0.15">
      <c r="H913" s="153">
        <f t="shared" si="77"/>
        <v>0</v>
      </c>
      <c r="J913" s="158">
        <f>IFERROR(INDEX(単価!D$3:G$16,MATCH(D913,単価!B$3:B$16,0),1+((I913&gt;29)+(I913&gt;59)+(I913&gt;89))*INDEX(単価!A:A,MATCH(D913,単価!B:B,0))),0)</f>
        <v>0</v>
      </c>
      <c r="K913" s="153">
        <f>IFERROR(INDEX(単価!C:C,MATCH(D913,単価!B:B,0))&amp;IF(INDEX(単価!A:A,MATCH(D913,単価!B:B,0))=1,"（"&amp;INDEX(単価!D$2:G$2,1,1+(I913&gt;29)+(I913&gt;59)+(I913&gt;89))&amp;"）",""),D913)</f>
        <v>0</v>
      </c>
      <c r="L913" s="2">
        <f t="shared" ca="1" si="73"/>
        <v>104</v>
      </c>
      <c r="M913" s="14">
        <f>IF(OR(ISERROR(FIND(DBCS(検索!C$3),DBCS(B913))),検索!C$3=""),0,1)</f>
        <v>0</v>
      </c>
      <c r="N913" s="15">
        <f>IF(OR(ISERROR(FIND(DBCS(検索!D$3),DBCS(C913))),検索!D$3=""),0,1)</f>
        <v>0</v>
      </c>
      <c r="O913" s="15">
        <f>IF(OR(ISERROR(FIND(検索!E$3,D913)),検索!E$3=""),0,1)</f>
        <v>0</v>
      </c>
      <c r="P913" s="13">
        <f>IF(OR(ISERROR(FIND(検索!F$3,E913)),検索!F$3=""),0,1)</f>
        <v>0</v>
      </c>
      <c r="Q913" s="13">
        <f>IF(OR(ISERROR(FIND(検索!G$3,F913)),検索!G$3=""),0,1)</f>
        <v>0</v>
      </c>
      <c r="R913" s="13">
        <f>IF(OR(検索!J$3="00000",M913&amp;N913&amp;O913&amp;P913&amp;Q913&lt;&gt;検索!J$3),0,1)</f>
        <v>0</v>
      </c>
      <c r="S913" s="13">
        <f t="shared" si="74"/>
        <v>0</v>
      </c>
      <c r="T913" s="14">
        <f>IF(OR(ISERROR(FIND(DBCS(検索!C$5),DBCS(B913))),検索!C$5=""),0,1)</f>
        <v>0</v>
      </c>
      <c r="U913" s="15">
        <f>IF(OR(ISERROR(FIND(DBCS(検索!D$5),DBCS(C913))),検索!D$5=""),0,1)</f>
        <v>0</v>
      </c>
      <c r="V913" s="15">
        <f>IF(OR(ISERROR(FIND(検索!E$5,D913)),検索!E$5=""),0,1)</f>
        <v>0</v>
      </c>
      <c r="W913" s="15">
        <f>IF(OR(ISERROR(FIND(検索!F$5,E913)),検索!F$5=""),0,1)</f>
        <v>0</v>
      </c>
      <c r="X913" s="15">
        <f>IF(OR(ISERROR(FIND(検索!G$5,F913)),検索!G$5=""),0,1)</f>
        <v>0</v>
      </c>
      <c r="Y913" s="13">
        <f>IF(OR(検索!J$5="00000",T913&amp;U913&amp;V913&amp;W913&amp;X913&lt;&gt;検索!J$5),0,1)</f>
        <v>0</v>
      </c>
      <c r="Z913" s="16">
        <f t="shared" si="75"/>
        <v>0</v>
      </c>
      <c r="AA913" s="13">
        <f>IF(OR(ISERROR(FIND(DBCS(検索!C$7),DBCS(B913))),検索!C$7=""),0,1)</f>
        <v>0</v>
      </c>
      <c r="AB913" s="13">
        <f>IF(OR(ISERROR(FIND(DBCS(検索!D$7),DBCS(C913))),検索!D$7=""),0,1)</f>
        <v>0</v>
      </c>
      <c r="AC913" s="13">
        <f>IF(OR(ISERROR(FIND(検索!E$7,D913)),検索!E$7=""),0,1)</f>
        <v>0</v>
      </c>
      <c r="AD913" s="13">
        <f>IF(OR(ISERROR(FIND(検索!F$7,E913)),検索!F$7=""),0,1)</f>
        <v>0</v>
      </c>
      <c r="AE913" s="13">
        <f>IF(OR(ISERROR(FIND(検索!G$7,F913)),検索!G$7=""),0,1)</f>
        <v>0</v>
      </c>
      <c r="AF913" s="15">
        <f>IF(OR(検索!J$7="00000",AA913&amp;AB913&amp;AC913&amp;AD913&amp;AE913&lt;&gt;検索!J$7),0,1)</f>
        <v>0</v>
      </c>
      <c r="AG913" s="16">
        <f t="shared" si="76"/>
        <v>0</v>
      </c>
      <c r="AH913" s="13">
        <f>IF(検索!K$3=0,R913,S913)</f>
        <v>0</v>
      </c>
      <c r="AI913" s="13">
        <f>IF(検索!K$5=0,Y913,Z913)</f>
        <v>0</v>
      </c>
      <c r="AJ913" s="13">
        <f>IF(検索!K$7=0,AF913,AG913)</f>
        <v>0</v>
      </c>
      <c r="AK913" s="20">
        <f>IF(IF(検索!J$5="00000",AH913,IF(検索!K$4=0,AH913+AI913,AH913*AI913)*IF(AND(検索!K$6=1,検索!J$7&lt;&gt;"00000"),AJ913,1)+IF(AND(検索!K$6=0,検索!J$7&lt;&gt;"00000"),AJ913,0))&gt;0,MAX($AK$2:AK912)+1,0)</f>
        <v>0</v>
      </c>
    </row>
    <row r="914" spans="8:37" ht="12.6" customHeight="1" x14ac:dyDescent="0.15">
      <c r="H914" s="153">
        <f t="shared" si="77"/>
        <v>0</v>
      </c>
      <c r="J914" s="158">
        <f>IFERROR(INDEX(単価!D$3:G$16,MATCH(D914,単価!B$3:B$16,0),1+((I914&gt;29)+(I914&gt;59)+(I914&gt;89))*INDEX(単価!A:A,MATCH(D914,単価!B:B,0))),0)</f>
        <v>0</v>
      </c>
      <c r="K914" s="153">
        <f>IFERROR(INDEX(単価!C:C,MATCH(D914,単価!B:B,0))&amp;IF(INDEX(単価!A:A,MATCH(D914,単価!B:B,0))=1,"（"&amp;INDEX(単価!D$2:G$2,1,1+(I914&gt;29)+(I914&gt;59)+(I914&gt;89))&amp;"）",""),D914)</f>
        <v>0</v>
      </c>
      <c r="L914" s="2">
        <f t="shared" ca="1" si="73"/>
        <v>103</v>
      </c>
      <c r="M914" s="14">
        <f>IF(OR(ISERROR(FIND(DBCS(検索!C$3),DBCS(B914))),検索!C$3=""),0,1)</f>
        <v>0</v>
      </c>
      <c r="N914" s="15">
        <f>IF(OR(ISERROR(FIND(DBCS(検索!D$3),DBCS(C914))),検索!D$3=""),0,1)</f>
        <v>0</v>
      </c>
      <c r="O914" s="15">
        <f>IF(OR(ISERROR(FIND(検索!E$3,D914)),検索!E$3=""),0,1)</f>
        <v>0</v>
      </c>
      <c r="P914" s="13">
        <f>IF(OR(ISERROR(FIND(検索!F$3,E914)),検索!F$3=""),0,1)</f>
        <v>0</v>
      </c>
      <c r="Q914" s="13">
        <f>IF(OR(ISERROR(FIND(検索!G$3,F914)),検索!G$3=""),0,1)</f>
        <v>0</v>
      </c>
      <c r="R914" s="13">
        <f>IF(OR(検索!J$3="00000",M914&amp;N914&amp;O914&amp;P914&amp;Q914&lt;&gt;検索!J$3),0,1)</f>
        <v>0</v>
      </c>
      <c r="S914" s="13">
        <f t="shared" si="74"/>
        <v>0</v>
      </c>
      <c r="T914" s="14">
        <f>IF(OR(ISERROR(FIND(DBCS(検索!C$5),DBCS(B914))),検索!C$5=""),0,1)</f>
        <v>0</v>
      </c>
      <c r="U914" s="15">
        <f>IF(OR(ISERROR(FIND(DBCS(検索!D$5),DBCS(C914))),検索!D$5=""),0,1)</f>
        <v>0</v>
      </c>
      <c r="V914" s="15">
        <f>IF(OR(ISERROR(FIND(検索!E$5,D914)),検索!E$5=""),0,1)</f>
        <v>0</v>
      </c>
      <c r="W914" s="15">
        <f>IF(OR(ISERROR(FIND(検索!F$5,E914)),検索!F$5=""),0,1)</f>
        <v>0</v>
      </c>
      <c r="X914" s="15">
        <f>IF(OR(ISERROR(FIND(検索!G$5,F914)),検索!G$5=""),0,1)</f>
        <v>0</v>
      </c>
      <c r="Y914" s="13">
        <f>IF(OR(検索!J$5="00000",T914&amp;U914&amp;V914&amp;W914&amp;X914&lt;&gt;検索!J$5),0,1)</f>
        <v>0</v>
      </c>
      <c r="Z914" s="16">
        <f t="shared" si="75"/>
        <v>0</v>
      </c>
      <c r="AA914" s="13">
        <f>IF(OR(ISERROR(FIND(DBCS(検索!C$7),DBCS(B914))),検索!C$7=""),0,1)</f>
        <v>0</v>
      </c>
      <c r="AB914" s="13">
        <f>IF(OR(ISERROR(FIND(DBCS(検索!D$7),DBCS(C914))),検索!D$7=""),0,1)</f>
        <v>0</v>
      </c>
      <c r="AC914" s="13">
        <f>IF(OR(ISERROR(FIND(検索!E$7,D914)),検索!E$7=""),0,1)</f>
        <v>0</v>
      </c>
      <c r="AD914" s="13">
        <f>IF(OR(ISERROR(FIND(検索!F$7,E914)),検索!F$7=""),0,1)</f>
        <v>0</v>
      </c>
      <c r="AE914" s="13">
        <f>IF(OR(ISERROR(FIND(検索!G$7,F914)),検索!G$7=""),0,1)</f>
        <v>0</v>
      </c>
      <c r="AF914" s="15">
        <f>IF(OR(検索!J$7="00000",AA914&amp;AB914&amp;AC914&amp;AD914&amp;AE914&lt;&gt;検索!J$7),0,1)</f>
        <v>0</v>
      </c>
      <c r="AG914" s="16">
        <f t="shared" si="76"/>
        <v>0</v>
      </c>
      <c r="AH914" s="13">
        <f>IF(検索!K$3=0,R914,S914)</f>
        <v>0</v>
      </c>
      <c r="AI914" s="13">
        <f>IF(検索!K$5=0,Y914,Z914)</f>
        <v>0</v>
      </c>
      <c r="AJ914" s="13">
        <f>IF(検索!K$7=0,AF914,AG914)</f>
        <v>0</v>
      </c>
      <c r="AK914" s="20">
        <f>IF(IF(検索!J$5="00000",AH914,IF(検索!K$4=0,AH914+AI914,AH914*AI914)*IF(AND(検索!K$6=1,検索!J$7&lt;&gt;"00000"),AJ914,1)+IF(AND(検索!K$6=0,検索!J$7&lt;&gt;"00000"),AJ914,0))&gt;0,MAX($AK$2:AK913)+1,0)</f>
        <v>0</v>
      </c>
    </row>
    <row r="915" spans="8:37" ht="12.6" customHeight="1" x14ac:dyDescent="0.15">
      <c r="H915" s="153">
        <f t="shared" si="77"/>
        <v>0</v>
      </c>
      <c r="J915" s="158">
        <f>IFERROR(INDEX(単価!D$3:G$16,MATCH(D915,単価!B$3:B$16,0),1+((I915&gt;29)+(I915&gt;59)+(I915&gt;89))*INDEX(単価!A:A,MATCH(D915,単価!B:B,0))),0)</f>
        <v>0</v>
      </c>
      <c r="K915" s="153">
        <f>IFERROR(INDEX(単価!C:C,MATCH(D915,単価!B:B,0))&amp;IF(INDEX(単価!A:A,MATCH(D915,単価!B:B,0))=1,"（"&amp;INDEX(単価!D$2:G$2,1,1+(I915&gt;29)+(I915&gt;59)+(I915&gt;89))&amp;"）",""),D915)</f>
        <v>0</v>
      </c>
      <c r="L915" s="2">
        <f t="shared" ca="1" si="73"/>
        <v>103</v>
      </c>
      <c r="M915" s="14">
        <f>IF(OR(ISERROR(FIND(DBCS(検索!C$3),DBCS(B915))),検索!C$3=""),0,1)</f>
        <v>0</v>
      </c>
      <c r="N915" s="15">
        <f>IF(OR(ISERROR(FIND(DBCS(検索!D$3),DBCS(C915))),検索!D$3=""),0,1)</f>
        <v>0</v>
      </c>
      <c r="O915" s="15">
        <f>IF(OR(ISERROR(FIND(検索!E$3,D915)),検索!E$3=""),0,1)</f>
        <v>0</v>
      </c>
      <c r="P915" s="13">
        <f>IF(OR(ISERROR(FIND(検索!F$3,E915)),検索!F$3=""),0,1)</f>
        <v>0</v>
      </c>
      <c r="Q915" s="13">
        <f>IF(OR(ISERROR(FIND(検索!G$3,F915)),検索!G$3=""),0,1)</f>
        <v>0</v>
      </c>
      <c r="R915" s="13">
        <f>IF(OR(検索!J$3="00000",M915&amp;N915&amp;O915&amp;P915&amp;Q915&lt;&gt;検索!J$3),0,1)</f>
        <v>0</v>
      </c>
      <c r="S915" s="13">
        <f t="shared" si="74"/>
        <v>0</v>
      </c>
      <c r="T915" s="14">
        <f>IF(OR(ISERROR(FIND(DBCS(検索!C$5),DBCS(B915))),検索!C$5=""),0,1)</f>
        <v>0</v>
      </c>
      <c r="U915" s="15">
        <f>IF(OR(ISERROR(FIND(DBCS(検索!D$5),DBCS(C915))),検索!D$5=""),0,1)</f>
        <v>0</v>
      </c>
      <c r="V915" s="15">
        <f>IF(OR(ISERROR(FIND(検索!E$5,D915)),検索!E$5=""),0,1)</f>
        <v>0</v>
      </c>
      <c r="W915" s="15">
        <f>IF(OR(ISERROR(FIND(検索!F$5,E915)),検索!F$5=""),0,1)</f>
        <v>0</v>
      </c>
      <c r="X915" s="15">
        <f>IF(OR(ISERROR(FIND(検索!G$5,F915)),検索!G$5=""),0,1)</f>
        <v>0</v>
      </c>
      <c r="Y915" s="13">
        <f>IF(OR(検索!J$5="00000",T915&amp;U915&amp;V915&amp;W915&amp;X915&lt;&gt;検索!J$5),0,1)</f>
        <v>0</v>
      </c>
      <c r="Z915" s="16">
        <f t="shared" si="75"/>
        <v>0</v>
      </c>
      <c r="AA915" s="13">
        <f>IF(OR(ISERROR(FIND(DBCS(検索!C$7),DBCS(B915))),検索!C$7=""),0,1)</f>
        <v>0</v>
      </c>
      <c r="AB915" s="13">
        <f>IF(OR(ISERROR(FIND(DBCS(検索!D$7),DBCS(C915))),検索!D$7=""),0,1)</f>
        <v>0</v>
      </c>
      <c r="AC915" s="13">
        <f>IF(OR(ISERROR(FIND(検索!E$7,D915)),検索!E$7=""),0,1)</f>
        <v>0</v>
      </c>
      <c r="AD915" s="13">
        <f>IF(OR(ISERROR(FIND(検索!F$7,E915)),検索!F$7=""),0,1)</f>
        <v>0</v>
      </c>
      <c r="AE915" s="13">
        <f>IF(OR(ISERROR(FIND(検索!G$7,F915)),検索!G$7=""),0,1)</f>
        <v>0</v>
      </c>
      <c r="AF915" s="15">
        <f>IF(OR(検索!J$7="00000",AA915&amp;AB915&amp;AC915&amp;AD915&amp;AE915&lt;&gt;検索!J$7),0,1)</f>
        <v>0</v>
      </c>
      <c r="AG915" s="16">
        <f t="shared" si="76"/>
        <v>0</v>
      </c>
      <c r="AH915" s="13">
        <f>IF(検索!K$3=0,R915,S915)</f>
        <v>0</v>
      </c>
      <c r="AI915" s="13">
        <f>IF(検索!K$5=0,Y915,Z915)</f>
        <v>0</v>
      </c>
      <c r="AJ915" s="13">
        <f>IF(検索!K$7=0,AF915,AG915)</f>
        <v>0</v>
      </c>
      <c r="AK915" s="20">
        <f>IF(IF(検索!J$5="00000",AH915,IF(検索!K$4=0,AH915+AI915,AH915*AI915)*IF(AND(検索!K$6=1,検索!J$7&lt;&gt;"00000"),AJ915,1)+IF(AND(検索!K$6=0,検索!J$7&lt;&gt;"00000"),AJ915,0))&gt;0,MAX($AK$2:AK914)+1,0)</f>
        <v>0</v>
      </c>
    </row>
    <row r="916" spans="8:37" ht="12.6" customHeight="1" x14ac:dyDescent="0.15">
      <c r="H916" s="153">
        <f t="shared" si="77"/>
        <v>0</v>
      </c>
      <c r="J916" s="158">
        <f>IFERROR(INDEX(単価!D$3:G$16,MATCH(D916,単価!B$3:B$16,0),1+((I916&gt;29)+(I916&gt;59)+(I916&gt;89))*INDEX(単価!A:A,MATCH(D916,単価!B:B,0))),0)</f>
        <v>0</v>
      </c>
      <c r="K916" s="153">
        <f>IFERROR(INDEX(単価!C:C,MATCH(D916,単価!B:B,0))&amp;IF(INDEX(単価!A:A,MATCH(D916,単価!B:B,0))=1,"（"&amp;INDEX(単価!D$2:G$2,1,1+(I916&gt;29)+(I916&gt;59)+(I916&gt;89))&amp;"）",""),D916)</f>
        <v>0</v>
      </c>
      <c r="L916" s="2">
        <f t="shared" ca="1" si="73"/>
        <v>104</v>
      </c>
      <c r="M916" s="14">
        <f>IF(OR(ISERROR(FIND(DBCS(検索!C$3),DBCS(B916))),検索!C$3=""),0,1)</f>
        <v>0</v>
      </c>
      <c r="N916" s="15">
        <f>IF(OR(ISERROR(FIND(DBCS(検索!D$3),DBCS(C916))),検索!D$3=""),0,1)</f>
        <v>0</v>
      </c>
      <c r="O916" s="15">
        <f>IF(OR(ISERROR(FIND(検索!E$3,D916)),検索!E$3=""),0,1)</f>
        <v>0</v>
      </c>
      <c r="P916" s="13">
        <f>IF(OR(ISERROR(FIND(検索!F$3,E916)),検索!F$3=""),0,1)</f>
        <v>0</v>
      </c>
      <c r="Q916" s="13">
        <f>IF(OR(ISERROR(FIND(検索!G$3,F916)),検索!G$3=""),0,1)</f>
        <v>0</v>
      </c>
      <c r="R916" s="13">
        <f>IF(OR(検索!J$3="00000",M916&amp;N916&amp;O916&amp;P916&amp;Q916&lt;&gt;検索!J$3),0,1)</f>
        <v>0</v>
      </c>
      <c r="S916" s="13">
        <f t="shared" si="74"/>
        <v>0</v>
      </c>
      <c r="T916" s="14">
        <f>IF(OR(ISERROR(FIND(DBCS(検索!C$5),DBCS(B916))),検索!C$5=""),0,1)</f>
        <v>0</v>
      </c>
      <c r="U916" s="15">
        <f>IF(OR(ISERROR(FIND(DBCS(検索!D$5),DBCS(C916))),検索!D$5=""),0,1)</f>
        <v>0</v>
      </c>
      <c r="V916" s="15">
        <f>IF(OR(ISERROR(FIND(検索!E$5,D916)),検索!E$5=""),0,1)</f>
        <v>0</v>
      </c>
      <c r="W916" s="15">
        <f>IF(OR(ISERROR(FIND(検索!F$5,E916)),検索!F$5=""),0,1)</f>
        <v>0</v>
      </c>
      <c r="X916" s="15">
        <f>IF(OR(ISERROR(FIND(検索!G$5,F916)),検索!G$5=""),0,1)</f>
        <v>0</v>
      </c>
      <c r="Y916" s="13">
        <f>IF(OR(検索!J$5="00000",T916&amp;U916&amp;V916&amp;W916&amp;X916&lt;&gt;検索!J$5),0,1)</f>
        <v>0</v>
      </c>
      <c r="Z916" s="16">
        <f t="shared" si="75"/>
        <v>0</v>
      </c>
      <c r="AA916" s="13">
        <f>IF(OR(ISERROR(FIND(DBCS(検索!C$7),DBCS(B916))),検索!C$7=""),0,1)</f>
        <v>0</v>
      </c>
      <c r="AB916" s="13">
        <f>IF(OR(ISERROR(FIND(DBCS(検索!D$7),DBCS(C916))),検索!D$7=""),0,1)</f>
        <v>0</v>
      </c>
      <c r="AC916" s="13">
        <f>IF(OR(ISERROR(FIND(検索!E$7,D916)),検索!E$7=""),0,1)</f>
        <v>0</v>
      </c>
      <c r="AD916" s="13">
        <f>IF(OR(ISERROR(FIND(検索!F$7,E916)),検索!F$7=""),0,1)</f>
        <v>0</v>
      </c>
      <c r="AE916" s="13">
        <f>IF(OR(ISERROR(FIND(検索!G$7,F916)),検索!G$7=""),0,1)</f>
        <v>0</v>
      </c>
      <c r="AF916" s="15">
        <f>IF(OR(検索!J$7="00000",AA916&amp;AB916&amp;AC916&amp;AD916&amp;AE916&lt;&gt;検索!J$7),0,1)</f>
        <v>0</v>
      </c>
      <c r="AG916" s="16">
        <f t="shared" si="76"/>
        <v>0</v>
      </c>
      <c r="AH916" s="13">
        <f>IF(検索!K$3=0,R916,S916)</f>
        <v>0</v>
      </c>
      <c r="AI916" s="13">
        <f>IF(検索!K$5=0,Y916,Z916)</f>
        <v>0</v>
      </c>
      <c r="AJ916" s="13">
        <f>IF(検索!K$7=0,AF916,AG916)</f>
        <v>0</v>
      </c>
      <c r="AK916" s="20">
        <f>IF(IF(検索!J$5="00000",AH916,IF(検索!K$4=0,AH916+AI916,AH916*AI916)*IF(AND(検索!K$6=1,検索!J$7&lt;&gt;"00000"),AJ916,1)+IF(AND(検索!K$6=0,検索!J$7&lt;&gt;"00000"),AJ916,0))&gt;0,MAX($AK$2:AK915)+1,0)</f>
        <v>0</v>
      </c>
    </row>
    <row r="917" spans="8:37" ht="12.6" customHeight="1" x14ac:dyDescent="0.15">
      <c r="H917" s="153">
        <f t="shared" si="77"/>
        <v>0</v>
      </c>
      <c r="J917" s="158">
        <f>IFERROR(INDEX(単価!D$3:G$16,MATCH(D917,単価!B$3:B$16,0),1+((I917&gt;29)+(I917&gt;59)+(I917&gt;89))*INDEX(単価!A:A,MATCH(D917,単価!B:B,0))),0)</f>
        <v>0</v>
      </c>
      <c r="K917" s="153">
        <f>IFERROR(INDEX(単価!C:C,MATCH(D917,単価!B:B,0))&amp;IF(INDEX(単価!A:A,MATCH(D917,単価!B:B,0))=1,"（"&amp;INDEX(単価!D$2:G$2,1,1+(I917&gt;29)+(I917&gt;59)+(I917&gt;89))&amp;"）",""),D917)</f>
        <v>0</v>
      </c>
      <c r="L917" s="2">
        <f t="shared" ca="1" si="73"/>
        <v>104</v>
      </c>
      <c r="M917" s="14">
        <f>IF(OR(ISERROR(FIND(DBCS(検索!C$3),DBCS(B917))),検索!C$3=""),0,1)</f>
        <v>0</v>
      </c>
      <c r="N917" s="15">
        <f>IF(OR(ISERROR(FIND(DBCS(検索!D$3),DBCS(C917))),検索!D$3=""),0,1)</f>
        <v>0</v>
      </c>
      <c r="O917" s="15">
        <f>IF(OR(ISERROR(FIND(検索!E$3,D917)),検索!E$3=""),0,1)</f>
        <v>0</v>
      </c>
      <c r="P917" s="13">
        <f>IF(OR(ISERROR(FIND(検索!F$3,E917)),検索!F$3=""),0,1)</f>
        <v>0</v>
      </c>
      <c r="Q917" s="13">
        <f>IF(OR(ISERROR(FIND(検索!G$3,F917)),検索!G$3=""),0,1)</f>
        <v>0</v>
      </c>
      <c r="R917" s="13">
        <f>IF(OR(検索!J$3="00000",M917&amp;N917&amp;O917&amp;P917&amp;Q917&lt;&gt;検索!J$3),0,1)</f>
        <v>0</v>
      </c>
      <c r="S917" s="13">
        <f t="shared" si="74"/>
        <v>0</v>
      </c>
      <c r="T917" s="14">
        <f>IF(OR(ISERROR(FIND(DBCS(検索!C$5),DBCS(B917))),検索!C$5=""),0,1)</f>
        <v>0</v>
      </c>
      <c r="U917" s="15">
        <f>IF(OR(ISERROR(FIND(DBCS(検索!D$5),DBCS(C917))),検索!D$5=""),0,1)</f>
        <v>0</v>
      </c>
      <c r="V917" s="15">
        <f>IF(OR(ISERROR(FIND(検索!E$5,D917)),検索!E$5=""),0,1)</f>
        <v>0</v>
      </c>
      <c r="W917" s="15">
        <f>IF(OR(ISERROR(FIND(検索!F$5,E917)),検索!F$5=""),0,1)</f>
        <v>0</v>
      </c>
      <c r="X917" s="15">
        <f>IF(OR(ISERROR(FIND(検索!G$5,F917)),検索!G$5=""),0,1)</f>
        <v>0</v>
      </c>
      <c r="Y917" s="13">
        <f>IF(OR(検索!J$5="00000",T917&amp;U917&amp;V917&amp;W917&amp;X917&lt;&gt;検索!J$5),0,1)</f>
        <v>0</v>
      </c>
      <c r="Z917" s="16">
        <f t="shared" si="75"/>
        <v>0</v>
      </c>
      <c r="AA917" s="13">
        <f>IF(OR(ISERROR(FIND(DBCS(検索!C$7),DBCS(B917))),検索!C$7=""),0,1)</f>
        <v>0</v>
      </c>
      <c r="AB917" s="13">
        <f>IF(OR(ISERROR(FIND(DBCS(検索!D$7),DBCS(C917))),検索!D$7=""),0,1)</f>
        <v>0</v>
      </c>
      <c r="AC917" s="13">
        <f>IF(OR(ISERROR(FIND(検索!E$7,D917)),検索!E$7=""),0,1)</f>
        <v>0</v>
      </c>
      <c r="AD917" s="13">
        <f>IF(OR(ISERROR(FIND(検索!F$7,E917)),検索!F$7=""),0,1)</f>
        <v>0</v>
      </c>
      <c r="AE917" s="13">
        <f>IF(OR(ISERROR(FIND(検索!G$7,F917)),検索!G$7=""),0,1)</f>
        <v>0</v>
      </c>
      <c r="AF917" s="15">
        <f>IF(OR(検索!J$7="00000",AA917&amp;AB917&amp;AC917&amp;AD917&amp;AE917&lt;&gt;検索!J$7),0,1)</f>
        <v>0</v>
      </c>
      <c r="AG917" s="16">
        <f t="shared" si="76"/>
        <v>0</v>
      </c>
      <c r="AH917" s="13">
        <f>IF(検索!K$3=0,R917,S917)</f>
        <v>0</v>
      </c>
      <c r="AI917" s="13">
        <f>IF(検索!K$5=0,Y917,Z917)</f>
        <v>0</v>
      </c>
      <c r="AJ917" s="13">
        <f>IF(検索!K$7=0,AF917,AG917)</f>
        <v>0</v>
      </c>
      <c r="AK917" s="20">
        <f>IF(IF(検索!J$5="00000",AH917,IF(検索!K$4=0,AH917+AI917,AH917*AI917)*IF(AND(検索!K$6=1,検索!J$7&lt;&gt;"00000"),AJ917,1)+IF(AND(検索!K$6=0,検索!J$7&lt;&gt;"00000"),AJ917,0))&gt;0,MAX($AK$2:AK916)+1,0)</f>
        <v>0</v>
      </c>
    </row>
    <row r="918" spans="8:37" ht="12.6" customHeight="1" x14ac:dyDescent="0.15">
      <c r="H918" s="153">
        <f t="shared" si="77"/>
        <v>0</v>
      </c>
      <c r="J918" s="158">
        <f>IFERROR(INDEX(単価!D$3:G$16,MATCH(D918,単価!B$3:B$16,0),1+((I918&gt;29)+(I918&gt;59)+(I918&gt;89))*INDEX(単価!A:A,MATCH(D918,単価!B:B,0))),0)</f>
        <v>0</v>
      </c>
      <c r="K918" s="153">
        <f>IFERROR(INDEX(単価!C:C,MATCH(D918,単価!B:B,0))&amp;IF(INDEX(単価!A:A,MATCH(D918,単価!B:B,0))=1,"（"&amp;INDEX(単価!D$2:G$2,1,1+(I918&gt;29)+(I918&gt;59)+(I918&gt;89))&amp;"）",""),D918)</f>
        <v>0</v>
      </c>
      <c r="L918" s="2">
        <f t="shared" ca="1" si="73"/>
        <v>106</v>
      </c>
      <c r="M918" s="14">
        <f>IF(OR(ISERROR(FIND(DBCS(検索!C$3),DBCS(B918))),検索!C$3=""),0,1)</f>
        <v>0</v>
      </c>
      <c r="N918" s="15">
        <f>IF(OR(ISERROR(FIND(DBCS(検索!D$3),DBCS(C918))),検索!D$3=""),0,1)</f>
        <v>0</v>
      </c>
      <c r="O918" s="15">
        <f>IF(OR(ISERROR(FIND(検索!E$3,D918)),検索!E$3=""),0,1)</f>
        <v>0</v>
      </c>
      <c r="P918" s="13">
        <f>IF(OR(ISERROR(FIND(検索!F$3,E918)),検索!F$3=""),0,1)</f>
        <v>0</v>
      </c>
      <c r="Q918" s="13">
        <f>IF(OR(ISERROR(FIND(検索!G$3,F918)),検索!G$3=""),0,1)</f>
        <v>0</v>
      </c>
      <c r="R918" s="13">
        <f>IF(OR(検索!J$3="00000",M918&amp;N918&amp;O918&amp;P918&amp;Q918&lt;&gt;検索!J$3),0,1)</f>
        <v>0</v>
      </c>
      <c r="S918" s="13">
        <f t="shared" si="74"/>
        <v>0</v>
      </c>
      <c r="T918" s="14">
        <f>IF(OR(ISERROR(FIND(DBCS(検索!C$5),DBCS(B918))),検索!C$5=""),0,1)</f>
        <v>0</v>
      </c>
      <c r="U918" s="15">
        <f>IF(OR(ISERROR(FIND(DBCS(検索!D$5),DBCS(C918))),検索!D$5=""),0,1)</f>
        <v>0</v>
      </c>
      <c r="V918" s="15">
        <f>IF(OR(ISERROR(FIND(検索!E$5,D918)),検索!E$5=""),0,1)</f>
        <v>0</v>
      </c>
      <c r="W918" s="15">
        <f>IF(OR(ISERROR(FIND(検索!F$5,E918)),検索!F$5=""),0,1)</f>
        <v>0</v>
      </c>
      <c r="X918" s="15">
        <f>IF(OR(ISERROR(FIND(検索!G$5,F918)),検索!G$5=""),0,1)</f>
        <v>0</v>
      </c>
      <c r="Y918" s="13">
        <f>IF(OR(検索!J$5="00000",T918&amp;U918&amp;V918&amp;W918&amp;X918&lt;&gt;検索!J$5),0,1)</f>
        <v>0</v>
      </c>
      <c r="Z918" s="16">
        <f t="shared" si="75"/>
        <v>0</v>
      </c>
      <c r="AA918" s="13">
        <f>IF(OR(ISERROR(FIND(DBCS(検索!C$7),DBCS(B918))),検索!C$7=""),0,1)</f>
        <v>0</v>
      </c>
      <c r="AB918" s="13">
        <f>IF(OR(ISERROR(FIND(DBCS(検索!D$7),DBCS(C918))),検索!D$7=""),0,1)</f>
        <v>0</v>
      </c>
      <c r="AC918" s="13">
        <f>IF(OR(ISERROR(FIND(検索!E$7,D918)),検索!E$7=""),0,1)</f>
        <v>0</v>
      </c>
      <c r="AD918" s="13">
        <f>IF(OR(ISERROR(FIND(検索!F$7,E918)),検索!F$7=""),0,1)</f>
        <v>0</v>
      </c>
      <c r="AE918" s="13">
        <f>IF(OR(ISERROR(FIND(検索!G$7,F918)),検索!G$7=""),0,1)</f>
        <v>0</v>
      </c>
      <c r="AF918" s="15">
        <f>IF(OR(検索!J$7="00000",AA918&amp;AB918&amp;AC918&amp;AD918&amp;AE918&lt;&gt;検索!J$7),0,1)</f>
        <v>0</v>
      </c>
      <c r="AG918" s="16">
        <f t="shared" si="76"/>
        <v>0</v>
      </c>
      <c r="AH918" s="13">
        <f>IF(検索!K$3=0,R918,S918)</f>
        <v>0</v>
      </c>
      <c r="AI918" s="13">
        <f>IF(検索!K$5=0,Y918,Z918)</f>
        <v>0</v>
      </c>
      <c r="AJ918" s="13">
        <f>IF(検索!K$7=0,AF918,AG918)</f>
        <v>0</v>
      </c>
      <c r="AK918" s="20">
        <f>IF(IF(検索!J$5="00000",AH918,IF(検索!K$4=0,AH918+AI918,AH918*AI918)*IF(AND(検索!K$6=1,検索!J$7&lt;&gt;"00000"),AJ918,1)+IF(AND(検索!K$6=0,検索!J$7&lt;&gt;"00000"),AJ918,0))&gt;0,MAX($AK$2:AK917)+1,0)</f>
        <v>0</v>
      </c>
    </row>
    <row r="919" spans="8:37" ht="12.6" customHeight="1" x14ac:dyDescent="0.15">
      <c r="H919" s="153">
        <f t="shared" si="77"/>
        <v>0</v>
      </c>
      <c r="J919" s="158">
        <f>IFERROR(INDEX(単価!D$3:G$16,MATCH(D919,単価!B$3:B$16,0),1+((I919&gt;29)+(I919&gt;59)+(I919&gt;89))*INDEX(単価!A:A,MATCH(D919,単価!B:B,0))),0)</f>
        <v>0</v>
      </c>
      <c r="K919" s="153">
        <f>IFERROR(INDEX(単価!C:C,MATCH(D919,単価!B:B,0))&amp;IF(INDEX(単価!A:A,MATCH(D919,単価!B:B,0))=1,"（"&amp;INDEX(単価!D$2:G$2,1,1+(I919&gt;29)+(I919&gt;59)+(I919&gt;89))&amp;"）",""),D919)</f>
        <v>0</v>
      </c>
      <c r="L919" s="2">
        <f t="shared" ca="1" si="73"/>
        <v>108</v>
      </c>
      <c r="M919" s="14">
        <f>IF(OR(ISERROR(FIND(DBCS(検索!C$3),DBCS(B919))),検索!C$3=""),0,1)</f>
        <v>0</v>
      </c>
      <c r="N919" s="15">
        <f>IF(OR(ISERROR(FIND(DBCS(検索!D$3),DBCS(C919))),検索!D$3=""),0,1)</f>
        <v>0</v>
      </c>
      <c r="O919" s="15">
        <f>IF(OR(ISERROR(FIND(検索!E$3,D919)),検索!E$3=""),0,1)</f>
        <v>0</v>
      </c>
      <c r="P919" s="13">
        <f>IF(OR(ISERROR(FIND(検索!F$3,E919)),検索!F$3=""),0,1)</f>
        <v>0</v>
      </c>
      <c r="Q919" s="13">
        <f>IF(OR(ISERROR(FIND(検索!G$3,F919)),検索!G$3=""),0,1)</f>
        <v>0</v>
      </c>
      <c r="R919" s="13">
        <f>IF(OR(検索!J$3="00000",M919&amp;N919&amp;O919&amp;P919&amp;Q919&lt;&gt;検索!J$3),0,1)</f>
        <v>0</v>
      </c>
      <c r="S919" s="13">
        <f t="shared" si="74"/>
        <v>0</v>
      </c>
      <c r="T919" s="14">
        <f>IF(OR(ISERROR(FIND(DBCS(検索!C$5),DBCS(B919))),検索!C$5=""),0,1)</f>
        <v>0</v>
      </c>
      <c r="U919" s="15">
        <f>IF(OR(ISERROR(FIND(DBCS(検索!D$5),DBCS(C919))),検索!D$5=""),0,1)</f>
        <v>0</v>
      </c>
      <c r="V919" s="15">
        <f>IF(OR(ISERROR(FIND(検索!E$5,D919)),検索!E$5=""),0,1)</f>
        <v>0</v>
      </c>
      <c r="W919" s="15">
        <f>IF(OR(ISERROR(FIND(検索!F$5,E919)),検索!F$5=""),0,1)</f>
        <v>0</v>
      </c>
      <c r="X919" s="15">
        <f>IF(OR(ISERROR(FIND(検索!G$5,F919)),検索!G$5=""),0,1)</f>
        <v>0</v>
      </c>
      <c r="Y919" s="13">
        <f>IF(OR(検索!J$5="00000",T919&amp;U919&amp;V919&amp;W919&amp;X919&lt;&gt;検索!J$5),0,1)</f>
        <v>0</v>
      </c>
      <c r="Z919" s="16">
        <f t="shared" si="75"/>
        <v>0</v>
      </c>
      <c r="AA919" s="13">
        <f>IF(OR(ISERROR(FIND(DBCS(検索!C$7),DBCS(B919))),検索!C$7=""),0,1)</f>
        <v>0</v>
      </c>
      <c r="AB919" s="13">
        <f>IF(OR(ISERROR(FIND(DBCS(検索!D$7),DBCS(C919))),検索!D$7=""),0,1)</f>
        <v>0</v>
      </c>
      <c r="AC919" s="13">
        <f>IF(OR(ISERROR(FIND(検索!E$7,D919)),検索!E$7=""),0,1)</f>
        <v>0</v>
      </c>
      <c r="AD919" s="13">
        <f>IF(OR(ISERROR(FIND(検索!F$7,E919)),検索!F$7=""),0,1)</f>
        <v>0</v>
      </c>
      <c r="AE919" s="13">
        <f>IF(OR(ISERROR(FIND(検索!G$7,F919)),検索!G$7=""),0,1)</f>
        <v>0</v>
      </c>
      <c r="AF919" s="15">
        <f>IF(OR(検索!J$7="00000",AA919&amp;AB919&amp;AC919&amp;AD919&amp;AE919&lt;&gt;検索!J$7),0,1)</f>
        <v>0</v>
      </c>
      <c r="AG919" s="16">
        <f t="shared" si="76"/>
        <v>0</v>
      </c>
      <c r="AH919" s="13">
        <f>IF(検索!K$3=0,R919,S919)</f>
        <v>0</v>
      </c>
      <c r="AI919" s="13">
        <f>IF(検索!K$5=0,Y919,Z919)</f>
        <v>0</v>
      </c>
      <c r="AJ919" s="13">
        <f>IF(検索!K$7=0,AF919,AG919)</f>
        <v>0</v>
      </c>
      <c r="AK919" s="20">
        <f>IF(IF(検索!J$5="00000",AH919,IF(検索!K$4=0,AH919+AI919,AH919*AI919)*IF(AND(検索!K$6=1,検索!J$7&lt;&gt;"00000"),AJ919,1)+IF(AND(検索!K$6=0,検索!J$7&lt;&gt;"00000"),AJ919,0))&gt;0,MAX($AK$2:AK918)+1,0)</f>
        <v>0</v>
      </c>
    </row>
    <row r="920" spans="8:37" ht="12.6" customHeight="1" x14ac:dyDescent="0.15">
      <c r="H920" s="153">
        <f t="shared" si="77"/>
        <v>0</v>
      </c>
      <c r="J920" s="158">
        <f>IFERROR(INDEX(単価!D$3:G$16,MATCH(D920,単価!B$3:B$16,0),1+((I920&gt;29)+(I920&gt;59)+(I920&gt;89))*INDEX(単価!A:A,MATCH(D920,単価!B:B,0))),0)</f>
        <v>0</v>
      </c>
      <c r="K920" s="153">
        <f>IFERROR(INDEX(単価!C:C,MATCH(D920,単価!B:B,0))&amp;IF(INDEX(単価!A:A,MATCH(D920,単価!B:B,0))=1,"（"&amp;INDEX(単価!D$2:G$2,1,1+(I920&gt;29)+(I920&gt;59)+(I920&gt;89))&amp;"）",""),D920)</f>
        <v>0</v>
      </c>
      <c r="L920" s="2">
        <f t="shared" ca="1" si="73"/>
        <v>109</v>
      </c>
      <c r="M920" s="14">
        <f>IF(OR(ISERROR(FIND(DBCS(検索!C$3),DBCS(B920))),検索!C$3=""),0,1)</f>
        <v>0</v>
      </c>
      <c r="N920" s="15">
        <f>IF(OR(ISERROR(FIND(DBCS(検索!D$3),DBCS(C920))),検索!D$3=""),0,1)</f>
        <v>0</v>
      </c>
      <c r="O920" s="15">
        <f>IF(OR(ISERROR(FIND(検索!E$3,D920)),検索!E$3=""),0,1)</f>
        <v>0</v>
      </c>
      <c r="P920" s="13">
        <f>IF(OR(ISERROR(FIND(検索!F$3,E920)),検索!F$3=""),0,1)</f>
        <v>0</v>
      </c>
      <c r="Q920" s="13">
        <f>IF(OR(ISERROR(FIND(検索!G$3,F920)),検索!G$3=""),0,1)</f>
        <v>0</v>
      </c>
      <c r="R920" s="13">
        <f>IF(OR(検索!J$3="00000",M920&amp;N920&amp;O920&amp;P920&amp;Q920&lt;&gt;検索!J$3),0,1)</f>
        <v>0</v>
      </c>
      <c r="S920" s="13">
        <f t="shared" si="74"/>
        <v>0</v>
      </c>
      <c r="T920" s="14">
        <f>IF(OR(ISERROR(FIND(DBCS(検索!C$5),DBCS(B920))),検索!C$5=""),0,1)</f>
        <v>0</v>
      </c>
      <c r="U920" s="15">
        <f>IF(OR(ISERROR(FIND(DBCS(検索!D$5),DBCS(C920))),検索!D$5=""),0,1)</f>
        <v>0</v>
      </c>
      <c r="V920" s="15">
        <f>IF(OR(ISERROR(FIND(検索!E$5,D920)),検索!E$5=""),0,1)</f>
        <v>0</v>
      </c>
      <c r="W920" s="15">
        <f>IF(OR(ISERROR(FIND(検索!F$5,E920)),検索!F$5=""),0,1)</f>
        <v>0</v>
      </c>
      <c r="X920" s="15">
        <f>IF(OR(ISERROR(FIND(検索!G$5,F920)),検索!G$5=""),0,1)</f>
        <v>0</v>
      </c>
      <c r="Y920" s="13">
        <f>IF(OR(検索!J$5="00000",T920&amp;U920&amp;V920&amp;W920&amp;X920&lt;&gt;検索!J$5),0,1)</f>
        <v>0</v>
      </c>
      <c r="Z920" s="16">
        <f t="shared" si="75"/>
        <v>0</v>
      </c>
      <c r="AA920" s="13">
        <f>IF(OR(ISERROR(FIND(DBCS(検索!C$7),DBCS(B920))),検索!C$7=""),0,1)</f>
        <v>0</v>
      </c>
      <c r="AB920" s="13">
        <f>IF(OR(ISERROR(FIND(DBCS(検索!D$7),DBCS(C920))),検索!D$7=""),0,1)</f>
        <v>0</v>
      </c>
      <c r="AC920" s="13">
        <f>IF(OR(ISERROR(FIND(検索!E$7,D920)),検索!E$7=""),0,1)</f>
        <v>0</v>
      </c>
      <c r="AD920" s="13">
        <f>IF(OR(ISERROR(FIND(検索!F$7,E920)),検索!F$7=""),0,1)</f>
        <v>0</v>
      </c>
      <c r="AE920" s="13">
        <f>IF(OR(ISERROR(FIND(検索!G$7,F920)),検索!G$7=""),0,1)</f>
        <v>0</v>
      </c>
      <c r="AF920" s="15">
        <f>IF(OR(検索!J$7="00000",AA920&amp;AB920&amp;AC920&amp;AD920&amp;AE920&lt;&gt;検索!J$7),0,1)</f>
        <v>0</v>
      </c>
      <c r="AG920" s="16">
        <f t="shared" si="76"/>
        <v>0</v>
      </c>
      <c r="AH920" s="13">
        <f>IF(検索!K$3=0,R920,S920)</f>
        <v>0</v>
      </c>
      <c r="AI920" s="13">
        <f>IF(検索!K$5=0,Y920,Z920)</f>
        <v>0</v>
      </c>
      <c r="AJ920" s="13">
        <f>IF(検索!K$7=0,AF920,AG920)</f>
        <v>0</v>
      </c>
      <c r="AK920" s="20">
        <f>IF(IF(検索!J$5="00000",AH920,IF(検索!K$4=0,AH920+AI920,AH920*AI920)*IF(AND(検索!K$6=1,検索!J$7&lt;&gt;"00000"),AJ920,1)+IF(AND(検索!K$6=0,検索!J$7&lt;&gt;"00000"),AJ920,0))&gt;0,MAX($AK$2:AK919)+1,0)</f>
        <v>0</v>
      </c>
    </row>
    <row r="921" spans="8:37" ht="12.6" customHeight="1" x14ac:dyDescent="0.15">
      <c r="H921" s="153">
        <f t="shared" si="77"/>
        <v>0</v>
      </c>
      <c r="J921" s="158">
        <f>IFERROR(INDEX(単価!D$3:G$16,MATCH(D921,単価!B$3:B$16,0),1+((I921&gt;29)+(I921&gt;59)+(I921&gt;89))*INDEX(単価!A:A,MATCH(D921,単価!B:B,0))),0)</f>
        <v>0</v>
      </c>
      <c r="K921" s="153">
        <f>IFERROR(INDEX(単価!C:C,MATCH(D921,単価!B:B,0))&amp;IF(INDEX(単価!A:A,MATCH(D921,単価!B:B,0))=1,"（"&amp;INDEX(単価!D$2:G$2,1,1+(I921&gt;29)+(I921&gt;59)+(I921&gt;89))&amp;"）",""),D921)</f>
        <v>0</v>
      </c>
      <c r="L921" s="2">
        <f t="shared" ca="1" si="73"/>
        <v>105</v>
      </c>
      <c r="M921" s="14">
        <f>IF(OR(ISERROR(FIND(DBCS(検索!C$3),DBCS(B921))),検索!C$3=""),0,1)</f>
        <v>0</v>
      </c>
      <c r="N921" s="15">
        <f>IF(OR(ISERROR(FIND(DBCS(検索!D$3),DBCS(C921))),検索!D$3=""),0,1)</f>
        <v>0</v>
      </c>
      <c r="O921" s="15">
        <f>IF(OR(ISERROR(FIND(検索!E$3,D921)),検索!E$3=""),0,1)</f>
        <v>0</v>
      </c>
      <c r="P921" s="13">
        <f>IF(OR(ISERROR(FIND(検索!F$3,E921)),検索!F$3=""),0,1)</f>
        <v>0</v>
      </c>
      <c r="Q921" s="13">
        <f>IF(OR(ISERROR(FIND(検索!G$3,F921)),検索!G$3=""),0,1)</f>
        <v>0</v>
      </c>
      <c r="R921" s="13">
        <f>IF(OR(検索!J$3="00000",M921&amp;N921&amp;O921&amp;P921&amp;Q921&lt;&gt;検索!J$3),0,1)</f>
        <v>0</v>
      </c>
      <c r="S921" s="13">
        <f t="shared" si="74"/>
        <v>0</v>
      </c>
      <c r="T921" s="14">
        <f>IF(OR(ISERROR(FIND(DBCS(検索!C$5),DBCS(B921))),検索!C$5=""),0,1)</f>
        <v>0</v>
      </c>
      <c r="U921" s="15">
        <f>IF(OR(ISERROR(FIND(DBCS(検索!D$5),DBCS(C921))),検索!D$5=""),0,1)</f>
        <v>0</v>
      </c>
      <c r="V921" s="15">
        <f>IF(OR(ISERROR(FIND(検索!E$5,D921)),検索!E$5=""),0,1)</f>
        <v>0</v>
      </c>
      <c r="W921" s="15">
        <f>IF(OR(ISERROR(FIND(検索!F$5,E921)),検索!F$5=""),0,1)</f>
        <v>0</v>
      </c>
      <c r="X921" s="15">
        <f>IF(OR(ISERROR(FIND(検索!G$5,F921)),検索!G$5=""),0,1)</f>
        <v>0</v>
      </c>
      <c r="Y921" s="13">
        <f>IF(OR(検索!J$5="00000",T921&amp;U921&amp;V921&amp;W921&amp;X921&lt;&gt;検索!J$5),0,1)</f>
        <v>0</v>
      </c>
      <c r="Z921" s="16">
        <f t="shared" si="75"/>
        <v>0</v>
      </c>
      <c r="AA921" s="13">
        <f>IF(OR(ISERROR(FIND(DBCS(検索!C$7),DBCS(B921))),検索!C$7=""),0,1)</f>
        <v>0</v>
      </c>
      <c r="AB921" s="13">
        <f>IF(OR(ISERROR(FIND(DBCS(検索!D$7),DBCS(C921))),検索!D$7=""),0,1)</f>
        <v>0</v>
      </c>
      <c r="AC921" s="13">
        <f>IF(OR(ISERROR(FIND(検索!E$7,D921)),検索!E$7=""),0,1)</f>
        <v>0</v>
      </c>
      <c r="AD921" s="13">
        <f>IF(OR(ISERROR(FIND(検索!F$7,E921)),検索!F$7=""),0,1)</f>
        <v>0</v>
      </c>
      <c r="AE921" s="13">
        <f>IF(OR(ISERROR(FIND(検索!G$7,F921)),検索!G$7=""),0,1)</f>
        <v>0</v>
      </c>
      <c r="AF921" s="15">
        <f>IF(OR(検索!J$7="00000",AA921&amp;AB921&amp;AC921&amp;AD921&amp;AE921&lt;&gt;検索!J$7),0,1)</f>
        <v>0</v>
      </c>
      <c r="AG921" s="16">
        <f t="shared" si="76"/>
        <v>0</v>
      </c>
      <c r="AH921" s="13">
        <f>IF(検索!K$3=0,R921,S921)</f>
        <v>0</v>
      </c>
      <c r="AI921" s="13">
        <f>IF(検索!K$5=0,Y921,Z921)</f>
        <v>0</v>
      </c>
      <c r="AJ921" s="13">
        <f>IF(検索!K$7=0,AF921,AG921)</f>
        <v>0</v>
      </c>
      <c r="AK921" s="20">
        <f>IF(IF(検索!J$5="00000",AH921,IF(検索!K$4=0,AH921+AI921,AH921*AI921)*IF(AND(検索!K$6=1,検索!J$7&lt;&gt;"00000"),AJ921,1)+IF(AND(検索!K$6=0,検索!J$7&lt;&gt;"00000"),AJ921,0))&gt;0,MAX($AK$2:AK920)+1,0)</f>
        <v>0</v>
      </c>
    </row>
    <row r="922" spans="8:37" ht="12.6" customHeight="1" x14ac:dyDescent="0.15">
      <c r="H922" s="153">
        <f t="shared" si="77"/>
        <v>0</v>
      </c>
      <c r="J922" s="158">
        <f>IFERROR(INDEX(単価!D$3:G$16,MATCH(D922,単価!B$3:B$16,0),1+((I922&gt;29)+(I922&gt;59)+(I922&gt;89))*INDEX(単価!A:A,MATCH(D922,単価!B:B,0))),0)</f>
        <v>0</v>
      </c>
      <c r="K922" s="153">
        <f>IFERROR(INDEX(単価!C:C,MATCH(D922,単価!B:B,0))&amp;IF(INDEX(単価!A:A,MATCH(D922,単価!B:B,0))=1,"（"&amp;INDEX(単価!D$2:G$2,1,1+(I922&gt;29)+(I922&gt;59)+(I922&gt;89))&amp;"）",""),D922)</f>
        <v>0</v>
      </c>
      <c r="L922" s="2">
        <f t="shared" ca="1" si="73"/>
        <v>109</v>
      </c>
      <c r="M922" s="14">
        <f>IF(OR(ISERROR(FIND(DBCS(検索!C$3),DBCS(B922))),検索!C$3=""),0,1)</f>
        <v>0</v>
      </c>
      <c r="N922" s="15">
        <f>IF(OR(ISERROR(FIND(DBCS(検索!D$3),DBCS(C922))),検索!D$3=""),0,1)</f>
        <v>0</v>
      </c>
      <c r="O922" s="15">
        <f>IF(OR(ISERROR(FIND(検索!E$3,D922)),検索!E$3=""),0,1)</f>
        <v>0</v>
      </c>
      <c r="P922" s="13">
        <f>IF(OR(ISERROR(FIND(検索!F$3,E922)),検索!F$3=""),0,1)</f>
        <v>0</v>
      </c>
      <c r="Q922" s="13">
        <f>IF(OR(ISERROR(FIND(検索!G$3,F922)),検索!G$3=""),0,1)</f>
        <v>0</v>
      </c>
      <c r="R922" s="13">
        <f>IF(OR(検索!J$3="00000",M922&amp;N922&amp;O922&amp;P922&amp;Q922&lt;&gt;検索!J$3),0,1)</f>
        <v>0</v>
      </c>
      <c r="S922" s="13">
        <f t="shared" si="74"/>
        <v>0</v>
      </c>
      <c r="T922" s="14">
        <f>IF(OR(ISERROR(FIND(DBCS(検索!C$5),DBCS(B922))),検索!C$5=""),0,1)</f>
        <v>0</v>
      </c>
      <c r="U922" s="15">
        <f>IF(OR(ISERROR(FIND(DBCS(検索!D$5),DBCS(C922))),検索!D$5=""),0,1)</f>
        <v>0</v>
      </c>
      <c r="V922" s="15">
        <f>IF(OR(ISERROR(FIND(検索!E$5,D922)),検索!E$5=""),0,1)</f>
        <v>0</v>
      </c>
      <c r="W922" s="15">
        <f>IF(OR(ISERROR(FIND(検索!F$5,E922)),検索!F$5=""),0,1)</f>
        <v>0</v>
      </c>
      <c r="X922" s="15">
        <f>IF(OR(ISERROR(FIND(検索!G$5,F922)),検索!G$5=""),0,1)</f>
        <v>0</v>
      </c>
      <c r="Y922" s="13">
        <f>IF(OR(検索!J$5="00000",T922&amp;U922&amp;V922&amp;W922&amp;X922&lt;&gt;検索!J$5),0,1)</f>
        <v>0</v>
      </c>
      <c r="Z922" s="16">
        <f t="shared" si="75"/>
        <v>0</v>
      </c>
      <c r="AA922" s="13">
        <f>IF(OR(ISERROR(FIND(DBCS(検索!C$7),DBCS(B922))),検索!C$7=""),0,1)</f>
        <v>0</v>
      </c>
      <c r="AB922" s="13">
        <f>IF(OR(ISERROR(FIND(DBCS(検索!D$7),DBCS(C922))),検索!D$7=""),0,1)</f>
        <v>0</v>
      </c>
      <c r="AC922" s="13">
        <f>IF(OR(ISERROR(FIND(検索!E$7,D922)),検索!E$7=""),0,1)</f>
        <v>0</v>
      </c>
      <c r="AD922" s="13">
        <f>IF(OR(ISERROR(FIND(検索!F$7,E922)),検索!F$7=""),0,1)</f>
        <v>0</v>
      </c>
      <c r="AE922" s="13">
        <f>IF(OR(ISERROR(FIND(検索!G$7,F922)),検索!G$7=""),0,1)</f>
        <v>0</v>
      </c>
      <c r="AF922" s="15">
        <f>IF(OR(検索!J$7="00000",AA922&amp;AB922&amp;AC922&amp;AD922&amp;AE922&lt;&gt;検索!J$7),0,1)</f>
        <v>0</v>
      </c>
      <c r="AG922" s="16">
        <f t="shared" si="76"/>
        <v>0</v>
      </c>
      <c r="AH922" s="13">
        <f>IF(検索!K$3=0,R922,S922)</f>
        <v>0</v>
      </c>
      <c r="AI922" s="13">
        <f>IF(検索!K$5=0,Y922,Z922)</f>
        <v>0</v>
      </c>
      <c r="AJ922" s="13">
        <f>IF(検索!K$7=0,AF922,AG922)</f>
        <v>0</v>
      </c>
      <c r="AK922" s="20">
        <f>IF(IF(検索!J$5="00000",AH922,IF(検索!K$4=0,AH922+AI922,AH922*AI922)*IF(AND(検索!K$6=1,検索!J$7&lt;&gt;"00000"),AJ922,1)+IF(AND(検索!K$6=0,検索!J$7&lt;&gt;"00000"),AJ922,0))&gt;0,MAX($AK$2:AK921)+1,0)</f>
        <v>0</v>
      </c>
    </row>
    <row r="923" spans="8:37" ht="12.6" customHeight="1" x14ac:dyDescent="0.15">
      <c r="H923" s="153">
        <f t="shared" si="77"/>
        <v>0</v>
      </c>
      <c r="J923" s="158">
        <f>IFERROR(INDEX(単価!D$3:G$16,MATCH(D923,単価!B$3:B$16,0),1+((I923&gt;29)+(I923&gt;59)+(I923&gt;89))*INDEX(単価!A:A,MATCH(D923,単価!B:B,0))),0)</f>
        <v>0</v>
      </c>
      <c r="K923" s="153">
        <f>IFERROR(INDEX(単価!C:C,MATCH(D923,単価!B:B,0))&amp;IF(INDEX(単価!A:A,MATCH(D923,単価!B:B,0))=1,"（"&amp;INDEX(単価!D$2:G$2,1,1+(I923&gt;29)+(I923&gt;59)+(I923&gt;89))&amp;"）",""),D923)</f>
        <v>0</v>
      </c>
      <c r="L923" s="2">
        <f t="shared" ca="1" si="73"/>
        <v>105</v>
      </c>
      <c r="M923" s="14">
        <f>IF(OR(ISERROR(FIND(DBCS(検索!C$3),DBCS(B923))),検索!C$3=""),0,1)</f>
        <v>0</v>
      </c>
      <c r="N923" s="15">
        <f>IF(OR(ISERROR(FIND(DBCS(検索!D$3),DBCS(C923))),検索!D$3=""),0,1)</f>
        <v>0</v>
      </c>
      <c r="O923" s="15">
        <f>IF(OR(ISERROR(FIND(検索!E$3,D923)),検索!E$3=""),0,1)</f>
        <v>0</v>
      </c>
      <c r="P923" s="13">
        <f>IF(OR(ISERROR(FIND(検索!F$3,E923)),検索!F$3=""),0,1)</f>
        <v>0</v>
      </c>
      <c r="Q923" s="13">
        <f>IF(OR(ISERROR(FIND(検索!G$3,F923)),検索!G$3=""),0,1)</f>
        <v>0</v>
      </c>
      <c r="R923" s="13">
        <f>IF(OR(検索!J$3="00000",M923&amp;N923&amp;O923&amp;P923&amp;Q923&lt;&gt;検索!J$3),0,1)</f>
        <v>0</v>
      </c>
      <c r="S923" s="13">
        <f t="shared" si="74"/>
        <v>0</v>
      </c>
      <c r="T923" s="14">
        <f>IF(OR(ISERROR(FIND(DBCS(検索!C$5),DBCS(B923))),検索!C$5=""),0,1)</f>
        <v>0</v>
      </c>
      <c r="U923" s="15">
        <f>IF(OR(ISERROR(FIND(DBCS(検索!D$5),DBCS(C923))),検索!D$5=""),0,1)</f>
        <v>0</v>
      </c>
      <c r="V923" s="15">
        <f>IF(OR(ISERROR(FIND(検索!E$5,D923)),検索!E$5=""),0,1)</f>
        <v>0</v>
      </c>
      <c r="W923" s="15">
        <f>IF(OR(ISERROR(FIND(検索!F$5,E923)),検索!F$5=""),0,1)</f>
        <v>0</v>
      </c>
      <c r="X923" s="15">
        <f>IF(OR(ISERROR(FIND(検索!G$5,F923)),検索!G$5=""),0,1)</f>
        <v>0</v>
      </c>
      <c r="Y923" s="13">
        <f>IF(OR(検索!J$5="00000",T923&amp;U923&amp;V923&amp;W923&amp;X923&lt;&gt;検索!J$5),0,1)</f>
        <v>0</v>
      </c>
      <c r="Z923" s="16">
        <f t="shared" si="75"/>
        <v>0</v>
      </c>
      <c r="AA923" s="13">
        <f>IF(OR(ISERROR(FIND(DBCS(検索!C$7),DBCS(B923))),検索!C$7=""),0,1)</f>
        <v>0</v>
      </c>
      <c r="AB923" s="13">
        <f>IF(OR(ISERROR(FIND(DBCS(検索!D$7),DBCS(C923))),検索!D$7=""),0,1)</f>
        <v>0</v>
      </c>
      <c r="AC923" s="13">
        <f>IF(OR(ISERROR(FIND(検索!E$7,D923)),検索!E$7=""),0,1)</f>
        <v>0</v>
      </c>
      <c r="AD923" s="13">
        <f>IF(OR(ISERROR(FIND(検索!F$7,E923)),検索!F$7=""),0,1)</f>
        <v>0</v>
      </c>
      <c r="AE923" s="13">
        <f>IF(OR(ISERROR(FIND(検索!G$7,F923)),検索!G$7=""),0,1)</f>
        <v>0</v>
      </c>
      <c r="AF923" s="15">
        <f>IF(OR(検索!J$7="00000",AA923&amp;AB923&amp;AC923&amp;AD923&amp;AE923&lt;&gt;検索!J$7),0,1)</f>
        <v>0</v>
      </c>
      <c r="AG923" s="16">
        <f t="shared" si="76"/>
        <v>0</v>
      </c>
      <c r="AH923" s="13">
        <f>IF(検索!K$3=0,R923,S923)</f>
        <v>0</v>
      </c>
      <c r="AI923" s="13">
        <f>IF(検索!K$5=0,Y923,Z923)</f>
        <v>0</v>
      </c>
      <c r="AJ923" s="13">
        <f>IF(検索!K$7=0,AF923,AG923)</f>
        <v>0</v>
      </c>
      <c r="AK923" s="20">
        <f>IF(IF(検索!J$5="00000",AH923,IF(検索!K$4=0,AH923+AI923,AH923*AI923)*IF(AND(検索!K$6=1,検索!J$7&lt;&gt;"00000"),AJ923,1)+IF(AND(検索!K$6=0,検索!J$7&lt;&gt;"00000"),AJ923,0))&gt;0,MAX($AK$2:AK922)+1,0)</f>
        <v>0</v>
      </c>
    </row>
    <row r="924" spans="8:37" ht="12.6" customHeight="1" x14ac:dyDescent="0.15">
      <c r="H924" s="153">
        <f t="shared" si="77"/>
        <v>0</v>
      </c>
      <c r="J924" s="158">
        <f>IFERROR(INDEX(単価!D$3:G$16,MATCH(D924,単価!B$3:B$16,0),1+((I924&gt;29)+(I924&gt;59)+(I924&gt;89))*INDEX(単価!A:A,MATCH(D924,単価!B:B,0))),0)</f>
        <v>0</v>
      </c>
      <c r="K924" s="153">
        <f>IFERROR(INDEX(単価!C:C,MATCH(D924,単価!B:B,0))&amp;IF(INDEX(単価!A:A,MATCH(D924,単価!B:B,0))=1,"（"&amp;INDEX(単価!D$2:G$2,1,1+(I924&gt;29)+(I924&gt;59)+(I924&gt;89))&amp;"）",""),D924)</f>
        <v>0</v>
      </c>
      <c r="L924" s="2">
        <f t="shared" ca="1" si="73"/>
        <v>101</v>
      </c>
      <c r="M924" s="14">
        <f>IF(OR(ISERROR(FIND(DBCS(検索!C$3),DBCS(B924))),検索!C$3=""),0,1)</f>
        <v>0</v>
      </c>
      <c r="N924" s="15">
        <f>IF(OR(ISERROR(FIND(DBCS(検索!D$3),DBCS(C924))),検索!D$3=""),0,1)</f>
        <v>0</v>
      </c>
      <c r="O924" s="15">
        <f>IF(OR(ISERROR(FIND(検索!E$3,D924)),検索!E$3=""),0,1)</f>
        <v>0</v>
      </c>
      <c r="P924" s="13">
        <f>IF(OR(ISERROR(FIND(検索!F$3,E924)),検索!F$3=""),0,1)</f>
        <v>0</v>
      </c>
      <c r="Q924" s="13">
        <f>IF(OR(ISERROR(FIND(検索!G$3,F924)),検索!G$3=""),0,1)</f>
        <v>0</v>
      </c>
      <c r="R924" s="13">
        <f>IF(OR(検索!J$3="00000",M924&amp;N924&amp;O924&amp;P924&amp;Q924&lt;&gt;検索!J$3),0,1)</f>
        <v>0</v>
      </c>
      <c r="S924" s="13">
        <f t="shared" si="74"/>
        <v>0</v>
      </c>
      <c r="T924" s="14">
        <f>IF(OR(ISERROR(FIND(DBCS(検索!C$5),DBCS(B924))),検索!C$5=""),0,1)</f>
        <v>0</v>
      </c>
      <c r="U924" s="15">
        <f>IF(OR(ISERROR(FIND(DBCS(検索!D$5),DBCS(C924))),検索!D$5=""),0,1)</f>
        <v>0</v>
      </c>
      <c r="V924" s="15">
        <f>IF(OR(ISERROR(FIND(検索!E$5,D924)),検索!E$5=""),0,1)</f>
        <v>0</v>
      </c>
      <c r="W924" s="15">
        <f>IF(OR(ISERROR(FIND(検索!F$5,E924)),検索!F$5=""),0,1)</f>
        <v>0</v>
      </c>
      <c r="X924" s="15">
        <f>IF(OR(ISERROR(FIND(検索!G$5,F924)),検索!G$5=""),0,1)</f>
        <v>0</v>
      </c>
      <c r="Y924" s="13">
        <f>IF(OR(検索!J$5="00000",T924&amp;U924&amp;V924&amp;W924&amp;X924&lt;&gt;検索!J$5),0,1)</f>
        <v>0</v>
      </c>
      <c r="Z924" s="16">
        <f t="shared" si="75"/>
        <v>0</v>
      </c>
      <c r="AA924" s="13">
        <f>IF(OR(ISERROR(FIND(DBCS(検索!C$7),DBCS(B924))),検索!C$7=""),0,1)</f>
        <v>0</v>
      </c>
      <c r="AB924" s="13">
        <f>IF(OR(ISERROR(FIND(DBCS(検索!D$7),DBCS(C924))),検索!D$7=""),0,1)</f>
        <v>0</v>
      </c>
      <c r="AC924" s="13">
        <f>IF(OR(ISERROR(FIND(検索!E$7,D924)),検索!E$7=""),0,1)</f>
        <v>0</v>
      </c>
      <c r="AD924" s="13">
        <f>IF(OR(ISERROR(FIND(検索!F$7,E924)),検索!F$7=""),0,1)</f>
        <v>0</v>
      </c>
      <c r="AE924" s="13">
        <f>IF(OR(ISERROR(FIND(検索!G$7,F924)),検索!G$7=""),0,1)</f>
        <v>0</v>
      </c>
      <c r="AF924" s="15">
        <f>IF(OR(検索!J$7="00000",AA924&amp;AB924&amp;AC924&amp;AD924&amp;AE924&lt;&gt;検索!J$7),0,1)</f>
        <v>0</v>
      </c>
      <c r="AG924" s="16">
        <f t="shared" si="76"/>
        <v>0</v>
      </c>
      <c r="AH924" s="13">
        <f>IF(検索!K$3=0,R924,S924)</f>
        <v>0</v>
      </c>
      <c r="AI924" s="13">
        <f>IF(検索!K$5=0,Y924,Z924)</f>
        <v>0</v>
      </c>
      <c r="AJ924" s="13">
        <f>IF(検索!K$7=0,AF924,AG924)</f>
        <v>0</v>
      </c>
      <c r="AK924" s="20">
        <f>IF(IF(検索!J$5="00000",AH924,IF(検索!K$4=0,AH924+AI924,AH924*AI924)*IF(AND(検索!K$6=1,検索!J$7&lt;&gt;"00000"),AJ924,1)+IF(AND(検索!K$6=0,検索!J$7&lt;&gt;"00000"),AJ924,0))&gt;0,MAX($AK$2:AK923)+1,0)</f>
        <v>0</v>
      </c>
    </row>
    <row r="925" spans="8:37" ht="12.6" customHeight="1" x14ac:dyDescent="0.15">
      <c r="H925" s="153">
        <f t="shared" si="77"/>
        <v>0</v>
      </c>
      <c r="J925" s="158">
        <f>IFERROR(INDEX(単価!D$3:G$16,MATCH(D925,単価!B$3:B$16,0),1+((I925&gt;29)+(I925&gt;59)+(I925&gt;89))*INDEX(単価!A:A,MATCH(D925,単価!B:B,0))),0)</f>
        <v>0</v>
      </c>
      <c r="K925" s="153">
        <f>IFERROR(INDEX(単価!C:C,MATCH(D925,単価!B:B,0))&amp;IF(INDEX(単価!A:A,MATCH(D925,単価!B:B,0))=1,"（"&amp;INDEX(単価!D$2:G$2,1,1+(I925&gt;29)+(I925&gt;59)+(I925&gt;89))&amp;"）",""),D925)</f>
        <v>0</v>
      </c>
      <c r="L925" s="2">
        <f t="shared" ca="1" si="73"/>
        <v>108</v>
      </c>
      <c r="M925" s="14">
        <f>IF(OR(ISERROR(FIND(DBCS(検索!C$3),DBCS(B925))),検索!C$3=""),0,1)</f>
        <v>0</v>
      </c>
      <c r="N925" s="15">
        <f>IF(OR(ISERROR(FIND(DBCS(検索!D$3),DBCS(C925))),検索!D$3=""),0,1)</f>
        <v>0</v>
      </c>
      <c r="O925" s="15">
        <f>IF(OR(ISERROR(FIND(検索!E$3,D925)),検索!E$3=""),0,1)</f>
        <v>0</v>
      </c>
      <c r="P925" s="13">
        <f>IF(OR(ISERROR(FIND(検索!F$3,E925)),検索!F$3=""),0,1)</f>
        <v>0</v>
      </c>
      <c r="Q925" s="13">
        <f>IF(OR(ISERROR(FIND(検索!G$3,F925)),検索!G$3=""),0,1)</f>
        <v>0</v>
      </c>
      <c r="R925" s="13">
        <f>IF(OR(検索!J$3="00000",M925&amp;N925&amp;O925&amp;P925&amp;Q925&lt;&gt;検索!J$3),0,1)</f>
        <v>0</v>
      </c>
      <c r="S925" s="13">
        <f t="shared" si="74"/>
        <v>0</v>
      </c>
      <c r="T925" s="14">
        <f>IF(OR(ISERROR(FIND(DBCS(検索!C$5),DBCS(B925))),検索!C$5=""),0,1)</f>
        <v>0</v>
      </c>
      <c r="U925" s="15">
        <f>IF(OR(ISERROR(FIND(DBCS(検索!D$5),DBCS(C925))),検索!D$5=""),0,1)</f>
        <v>0</v>
      </c>
      <c r="V925" s="15">
        <f>IF(OR(ISERROR(FIND(検索!E$5,D925)),検索!E$5=""),0,1)</f>
        <v>0</v>
      </c>
      <c r="W925" s="15">
        <f>IF(OR(ISERROR(FIND(検索!F$5,E925)),検索!F$5=""),0,1)</f>
        <v>0</v>
      </c>
      <c r="X925" s="15">
        <f>IF(OR(ISERROR(FIND(検索!G$5,F925)),検索!G$5=""),0,1)</f>
        <v>0</v>
      </c>
      <c r="Y925" s="13">
        <f>IF(OR(検索!J$5="00000",T925&amp;U925&amp;V925&amp;W925&amp;X925&lt;&gt;検索!J$5),0,1)</f>
        <v>0</v>
      </c>
      <c r="Z925" s="16">
        <f t="shared" si="75"/>
        <v>0</v>
      </c>
      <c r="AA925" s="13">
        <f>IF(OR(ISERROR(FIND(DBCS(検索!C$7),DBCS(B925))),検索!C$7=""),0,1)</f>
        <v>0</v>
      </c>
      <c r="AB925" s="13">
        <f>IF(OR(ISERROR(FIND(DBCS(検索!D$7),DBCS(C925))),検索!D$7=""),0,1)</f>
        <v>0</v>
      </c>
      <c r="AC925" s="13">
        <f>IF(OR(ISERROR(FIND(検索!E$7,D925)),検索!E$7=""),0,1)</f>
        <v>0</v>
      </c>
      <c r="AD925" s="13">
        <f>IF(OR(ISERROR(FIND(検索!F$7,E925)),検索!F$7=""),0,1)</f>
        <v>0</v>
      </c>
      <c r="AE925" s="13">
        <f>IF(OR(ISERROR(FIND(検索!G$7,F925)),検索!G$7=""),0,1)</f>
        <v>0</v>
      </c>
      <c r="AF925" s="15">
        <f>IF(OR(検索!J$7="00000",AA925&amp;AB925&amp;AC925&amp;AD925&amp;AE925&lt;&gt;検索!J$7),0,1)</f>
        <v>0</v>
      </c>
      <c r="AG925" s="16">
        <f t="shared" si="76"/>
        <v>0</v>
      </c>
      <c r="AH925" s="13">
        <f>IF(検索!K$3=0,R925,S925)</f>
        <v>0</v>
      </c>
      <c r="AI925" s="13">
        <f>IF(検索!K$5=0,Y925,Z925)</f>
        <v>0</v>
      </c>
      <c r="AJ925" s="13">
        <f>IF(検索!K$7=0,AF925,AG925)</f>
        <v>0</v>
      </c>
      <c r="AK925" s="20">
        <f>IF(IF(検索!J$5="00000",AH925,IF(検索!K$4=0,AH925+AI925,AH925*AI925)*IF(AND(検索!K$6=1,検索!J$7&lt;&gt;"00000"),AJ925,1)+IF(AND(検索!K$6=0,検索!J$7&lt;&gt;"00000"),AJ925,0))&gt;0,MAX($AK$2:AK924)+1,0)</f>
        <v>0</v>
      </c>
    </row>
    <row r="926" spans="8:37" ht="12.6" customHeight="1" x14ac:dyDescent="0.15">
      <c r="H926" s="153">
        <f t="shared" si="77"/>
        <v>0</v>
      </c>
      <c r="J926" s="158">
        <f>IFERROR(INDEX(単価!D$3:G$16,MATCH(D926,単価!B$3:B$16,0),1+((I926&gt;29)+(I926&gt;59)+(I926&gt;89))*INDEX(単価!A:A,MATCH(D926,単価!B:B,0))),0)</f>
        <v>0</v>
      </c>
      <c r="K926" s="153">
        <f>IFERROR(INDEX(単価!C:C,MATCH(D926,単価!B:B,0))&amp;IF(INDEX(単価!A:A,MATCH(D926,単価!B:B,0))=1,"（"&amp;INDEX(単価!D$2:G$2,1,1+(I926&gt;29)+(I926&gt;59)+(I926&gt;89))&amp;"）",""),D926)</f>
        <v>0</v>
      </c>
      <c r="L926" s="2">
        <f t="shared" ca="1" si="73"/>
        <v>103</v>
      </c>
      <c r="M926" s="14">
        <f>IF(OR(ISERROR(FIND(DBCS(検索!C$3),DBCS(B926))),検索!C$3=""),0,1)</f>
        <v>0</v>
      </c>
      <c r="N926" s="15">
        <f>IF(OR(ISERROR(FIND(DBCS(検索!D$3),DBCS(C926))),検索!D$3=""),0,1)</f>
        <v>0</v>
      </c>
      <c r="O926" s="15">
        <f>IF(OR(ISERROR(FIND(検索!E$3,D926)),検索!E$3=""),0,1)</f>
        <v>0</v>
      </c>
      <c r="P926" s="13">
        <f>IF(OR(ISERROR(FIND(検索!F$3,E926)),検索!F$3=""),0,1)</f>
        <v>0</v>
      </c>
      <c r="Q926" s="13">
        <f>IF(OR(ISERROR(FIND(検索!G$3,F926)),検索!G$3=""),0,1)</f>
        <v>0</v>
      </c>
      <c r="R926" s="13">
        <f>IF(OR(検索!J$3="00000",M926&amp;N926&amp;O926&amp;P926&amp;Q926&lt;&gt;検索!J$3),0,1)</f>
        <v>0</v>
      </c>
      <c r="S926" s="13">
        <f t="shared" ref="S926:S989" si="78">IF(SUM(M926:Q926)=0,0,1)</f>
        <v>0</v>
      </c>
      <c r="T926" s="14">
        <f>IF(OR(ISERROR(FIND(DBCS(検索!C$5),DBCS(B926))),検索!C$5=""),0,1)</f>
        <v>0</v>
      </c>
      <c r="U926" s="15">
        <f>IF(OR(ISERROR(FIND(DBCS(検索!D$5),DBCS(C926))),検索!D$5=""),0,1)</f>
        <v>0</v>
      </c>
      <c r="V926" s="15">
        <f>IF(OR(ISERROR(FIND(検索!E$5,D926)),検索!E$5=""),0,1)</f>
        <v>0</v>
      </c>
      <c r="W926" s="15">
        <f>IF(OR(ISERROR(FIND(検索!F$5,E926)),検索!F$5=""),0,1)</f>
        <v>0</v>
      </c>
      <c r="X926" s="15">
        <f>IF(OR(ISERROR(FIND(検索!G$5,F926)),検索!G$5=""),0,1)</f>
        <v>0</v>
      </c>
      <c r="Y926" s="13">
        <f>IF(OR(検索!J$5="00000",T926&amp;U926&amp;V926&amp;W926&amp;X926&lt;&gt;検索!J$5),0,1)</f>
        <v>0</v>
      </c>
      <c r="Z926" s="16">
        <f t="shared" ref="Z926:Z989" si="79">IF(SUM(T926:X926)=0,0,1)</f>
        <v>0</v>
      </c>
      <c r="AA926" s="13">
        <f>IF(OR(ISERROR(FIND(DBCS(検索!C$7),DBCS(B926))),検索!C$7=""),0,1)</f>
        <v>0</v>
      </c>
      <c r="AB926" s="13">
        <f>IF(OR(ISERROR(FIND(DBCS(検索!D$7),DBCS(C926))),検索!D$7=""),0,1)</f>
        <v>0</v>
      </c>
      <c r="AC926" s="13">
        <f>IF(OR(ISERROR(FIND(検索!E$7,D926)),検索!E$7=""),0,1)</f>
        <v>0</v>
      </c>
      <c r="AD926" s="13">
        <f>IF(OR(ISERROR(FIND(検索!F$7,E926)),検索!F$7=""),0,1)</f>
        <v>0</v>
      </c>
      <c r="AE926" s="13">
        <f>IF(OR(ISERROR(FIND(検索!G$7,F926)),検索!G$7=""),0,1)</f>
        <v>0</v>
      </c>
      <c r="AF926" s="15">
        <f>IF(OR(検索!J$7="00000",AA926&amp;AB926&amp;AC926&amp;AD926&amp;AE926&lt;&gt;検索!J$7),0,1)</f>
        <v>0</v>
      </c>
      <c r="AG926" s="16">
        <f t="shared" ref="AG926:AG989" si="80">IF(SUM(AA926:AE926)=0,0,1)</f>
        <v>0</v>
      </c>
      <c r="AH926" s="13">
        <f>IF(検索!K$3=0,R926,S926)</f>
        <v>0</v>
      </c>
      <c r="AI926" s="13">
        <f>IF(検索!K$5=0,Y926,Z926)</f>
        <v>0</v>
      </c>
      <c r="AJ926" s="13">
        <f>IF(検索!K$7=0,AF926,AG926)</f>
        <v>0</v>
      </c>
      <c r="AK926" s="20">
        <f>IF(IF(検索!J$5="00000",AH926,IF(検索!K$4=0,AH926+AI926,AH926*AI926)*IF(AND(検索!K$6=1,検索!J$7&lt;&gt;"00000"),AJ926,1)+IF(AND(検索!K$6=0,検索!J$7&lt;&gt;"00000"),AJ926,0))&gt;0,MAX($AK$2:AK925)+1,0)</f>
        <v>0</v>
      </c>
    </row>
    <row r="927" spans="8:37" ht="12.6" customHeight="1" x14ac:dyDescent="0.15">
      <c r="H927" s="153">
        <f t="shared" si="77"/>
        <v>0</v>
      </c>
      <c r="J927" s="158">
        <f>IFERROR(INDEX(単価!D$3:G$16,MATCH(D927,単価!B$3:B$16,0),1+((I927&gt;29)+(I927&gt;59)+(I927&gt;89))*INDEX(単価!A:A,MATCH(D927,単価!B:B,0))),0)</f>
        <v>0</v>
      </c>
      <c r="K927" s="153">
        <f>IFERROR(INDEX(単価!C:C,MATCH(D927,単価!B:B,0))&amp;IF(INDEX(単価!A:A,MATCH(D927,単価!B:B,0))=1,"（"&amp;INDEX(単価!D$2:G$2,1,1+(I927&gt;29)+(I927&gt;59)+(I927&gt;89))&amp;"）",""),D927)</f>
        <v>0</v>
      </c>
      <c r="L927" s="2">
        <f t="shared" ca="1" si="73"/>
        <v>100</v>
      </c>
      <c r="M927" s="14">
        <f>IF(OR(ISERROR(FIND(DBCS(検索!C$3),DBCS(B927))),検索!C$3=""),0,1)</f>
        <v>0</v>
      </c>
      <c r="N927" s="15">
        <f>IF(OR(ISERROR(FIND(DBCS(検索!D$3),DBCS(C927))),検索!D$3=""),0,1)</f>
        <v>0</v>
      </c>
      <c r="O927" s="15">
        <f>IF(OR(ISERROR(FIND(検索!E$3,D927)),検索!E$3=""),0,1)</f>
        <v>0</v>
      </c>
      <c r="P927" s="13">
        <f>IF(OR(ISERROR(FIND(検索!F$3,E927)),検索!F$3=""),0,1)</f>
        <v>0</v>
      </c>
      <c r="Q927" s="13">
        <f>IF(OR(ISERROR(FIND(検索!G$3,F927)),検索!G$3=""),0,1)</f>
        <v>0</v>
      </c>
      <c r="R927" s="13">
        <f>IF(OR(検索!J$3="00000",M927&amp;N927&amp;O927&amp;P927&amp;Q927&lt;&gt;検索!J$3),0,1)</f>
        <v>0</v>
      </c>
      <c r="S927" s="13">
        <f t="shared" si="78"/>
        <v>0</v>
      </c>
      <c r="T927" s="14">
        <f>IF(OR(ISERROR(FIND(DBCS(検索!C$5),DBCS(B927))),検索!C$5=""),0,1)</f>
        <v>0</v>
      </c>
      <c r="U927" s="15">
        <f>IF(OR(ISERROR(FIND(DBCS(検索!D$5),DBCS(C927))),検索!D$5=""),0,1)</f>
        <v>0</v>
      </c>
      <c r="V927" s="15">
        <f>IF(OR(ISERROR(FIND(検索!E$5,D927)),検索!E$5=""),0,1)</f>
        <v>0</v>
      </c>
      <c r="W927" s="15">
        <f>IF(OR(ISERROR(FIND(検索!F$5,E927)),検索!F$5=""),0,1)</f>
        <v>0</v>
      </c>
      <c r="X927" s="15">
        <f>IF(OR(ISERROR(FIND(検索!G$5,F927)),検索!G$5=""),0,1)</f>
        <v>0</v>
      </c>
      <c r="Y927" s="13">
        <f>IF(OR(検索!J$5="00000",T927&amp;U927&amp;V927&amp;W927&amp;X927&lt;&gt;検索!J$5),0,1)</f>
        <v>0</v>
      </c>
      <c r="Z927" s="16">
        <f t="shared" si="79"/>
        <v>0</v>
      </c>
      <c r="AA927" s="13">
        <f>IF(OR(ISERROR(FIND(DBCS(検索!C$7),DBCS(B927))),検索!C$7=""),0,1)</f>
        <v>0</v>
      </c>
      <c r="AB927" s="13">
        <f>IF(OR(ISERROR(FIND(DBCS(検索!D$7),DBCS(C927))),検索!D$7=""),0,1)</f>
        <v>0</v>
      </c>
      <c r="AC927" s="13">
        <f>IF(OR(ISERROR(FIND(検索!E$7,D927)),検索!E$7=""),0,1)</f>
        <v>0</v>
      </c>
      <c r="AD927" s="13">
        <f>IF(OR(ISERROR(FIND(検索!F$7,E927)),検索!F$7=""),0,1)</f>
        <v>0</v>
      </c>
      <c r="AE927" s="13">
        <f>IF(OR(ISERROR(FIND(検索!G$7,F927)),検索!G$7=""),0,1)</f>
        <v>0</v>
      </c>
      <c r="AF927" s="15">
        <f>IF(OR(検索!J$7="00000",AA927&amp;AB927&amp;AC927&amp;AD927&amp;AE927&lt;&gt;検索!J$7),0,1)</f>
        <v>0</v>
      </c>
      <c r="AG927" s="16">
        <f t="shared" si="80"/>
        <v>0</v>
      </c>
      <c r="AH927" s="13">
        <f>IF(検索!K$3=0,R927,S927)</f>
        <v>0</v>
      </c>
      <c r="AI927" s="13">
        <f>IF(検索!K$5=0,Y927,Z927)</f>
        <v>0</v>
      </c>
      <c r="AJ927" s="13">
        <f>IF(検索!K$7=0,AF927,AG927)</f>
        <v>0</v>
      </c>
      <c r="AK927" s="20">
        <f>IF(IF(検索!J$5="00000",AH927,IF(検索!K$4=0,AH927+AI927,AH927*AI927)*IF(AND(検索!K$6=1,検索!J$7&lt;&gt;"00000"),AJ927,1)+IF(AND(検索!K$6=0,検索!J$7&lt;&gt;"00000"),AJ927,0))&gt;0,MAX($AK$2:AK926)+1,0)</f>
        <v>0</v>
      </c>
    </row>
    <row r="928" spans="8:37" ht="12.6" customHeight="1" x14ac:dyDescent="0.15">
      <c r="H928" s="153">
        <f t="shared" si="77"/>
        <v>0</v>
      </c>
      <c r="J928" s="158">
        <f>IFERROR(INDEX(単価!D$3:G$16,MATCH(D928,単価!B$3:B$16,0),1+((I928&gt;29)+(I928&gt;59)+(I928&gt;89))*INDEX(単価!A:A,MATCH(D928,単価!B:B,0))),0)</f>
        <v>0</v>
      </c>
      <c r="K928" s="153">
        <f>IFERROR(INDEX(単価!C:C,MATCH(D928,単価!B:B,0))&amp;IF(INDEX(単価!A:A,MATCH(D928,単価!B:B,0))=1,"（"&amp;INDEX(単価!D$2:G$2,1,1+(I928&gt;29)+(I928&gt;59)+(I928&gt;89))&amp;"）",""),D928)</f>
        <v>0</v>
      </c>
      <c r="L928" s="2">
        <f t="shared" ca="1" si="73"/>
        <v>103</v>
      </c>
      <c r="M928" s="14">
        <f>IF(OR(ISERROR(FIND(DBCS(検索!C$3),DBCS(B928))),検索!C$3=""),0,1)</f>
        <v>0</v>
      </c>
      <c r="N928" s="15">
        <f>IF(OR(ISERROR(FIND(DBCS(検索!D$3),DBCS(C928))),検索!D$3=""),0,1)</f>
        <v>0</v>
      </c>
      <c r="O928" s="15">
        <f>IF(OR(ISERROR(FIND(検索!E$3,D928)),検索!E$3=""),0,1)</f>
        <v>0</v>
      </c>
      <c r="P928" s="13">
        <f>IF(OR(ISERROR(FIND(検索!F$3,E928)),検索!F$3=""),0,1)</f>
        <v>0</v>
      </c>
      <c r="Q928" s="13">
        <f>IF(OR(ISERROR(FIND(検索!G$3,F928)),検索!G$3=""),0,1)</f>
        <v>0</v>
      </c>
      <c r="R928" s="13">
        <f>IF(OR(検索!J$3="00000",M928&amp;N928&amp;O928&amp;P928&amp;Q928&lt;&gt;検索!J$3),0,1)</f>
        <v>0</v>
      </c>
      <c r="S928" s="13">
        <f t="shared" si="78"/>
        <v>0</v>
      </c>
      <c r="T928" s="14">
        <f>IF(OR(ISERROR(FIND(DBCS(検索!C$5),DBCS(B928))),検索!C$5=""),0,1)</f>
        <v>0</v>
      </c>
      <c r="U928" s="15">
        <f>IF(OR(ISERROR(FIND(DBCS(検索!D$5),DBCS(C928))),検索!D$5=""),0,1)</f>
        <v>0</v>
      </c>
      <c r="V928" s="15">
        <f>IF(OR(ISERROR(FIND(検索!E$5,D928)),検索!E$5=""),0,1)</f>
        <v>0</v>
      </c>
      <c r="W928" s="15">
        <f>IF(OR(ISERROR(FIND(検索!F$5,E928)),検索!F$5=""),0,1)</f>
        <v>0</v>
      </c>
      <c r="X928" s="15">
        <f>IF(OR(ISERROR(FIND(検索!G$5,F928)),検索!G$5=""),0,1)</f>
        <v>0</v>
      </c>
      <c r="Y928" s="13">
        <f>IF(OR(検索!J$5="00000",T928&amp;U928&amp;V928&amp;W928&amp;X928&lt;&gt;検索!J$5),0,1)</f>
        <v>0</v>
      </c>
      <c r="Z928" s="16">
        <f t="shared" si="79"/>
        <v>0</v>
      </c>
      <c r="AA928" s="13">
        <f>IF(OR(ISERROR(FIND(DBCS(検索!C$7),DBCS(B928))),検索!C$7=""),0,1)</f>
        <v>0</v>
      </c>
      <c r="AB928" s="13">
        <f>IF(OR(ISERROR(FIND(DBCS(検索!D$7),DBCS(C928))),検索!D$7=""),0,1)</f>
        <v>0</v>
      </c>
      <c r="AC928" s="13">
        <f>IF(OR(ISERROR(FIND(検索!E$7,D928)),検索!E$7=""),0,1)</f>
        <v>0</v>
      </c>
      <c r="AD928" s="13">
        <f>IF(OR(ISERROR(FIND(検索!F$7,E928)),検索!F$7=""),0,1)</f>
        <v>0</v>
      </c>
      <c r="AE928" s="13">
        <f>IF(OR(ISERROR(FIND(検索!G$7,F928)),検索!G$7=""),0,1)</f>
        <v>0</v>
      </c>
      <c r="AF928" s="15">
        <f>IF(OR(検索!J$7="00000",AA928&amp;AB928&amp;AC928&amp;AD928&amp;AE928&lt;&gt;検索!J$7),0,1)</f>
        <v>0</v>
      </c>
      <c r="AG928" s="16">
        <f t="shared" si="80"/>
        <v>0</v>
      </c>
      <c r="AH928" s="13">
        <f>IF(検索!K$3=0,R928,S928)</f>
        <v>0</v>
      </c>
      <c r="AI928" s="13">
        <f>IF(検索!K$5=0,Y928,Z928)</f>
        <v>0</v>
      </c>
      <c r="AJ928" s="13">
        <f>IF(検索!K$7=0,AF928,AG928)</f>
        <v>0</v>
      </c>
      <c r="AK928" s="20">
        <f>IF(IF(検索!J$5="00000",AH928,IF(検索!K$4=0,AH928+AI928,AH928*AI928)*IF(AND(検索!K$6=1,検索!J$7&lt;&gt;"00000"),AJ928,1)+IF(AND(検索!K$6=0,検索!J$7&lt;&gt;"00000"),AJ928,0))&gt;0,MAX($AK$2:AK927)+1,0)</f>
        <v>0</v>
      </c>
    </row>
    <row r="929" spans="8:37" ht="12.6" customHeight="1" x14ac:dyDescent="0.15">
      <c r="H929" s="153">
        <f t="shared" si="77"/>
        <v>0</v>
      </c>
      <c r="J929" s="158">
        <f>IFERROR(INDEX(単価!D$3:G$16,MATCH(D929,単価!B$3:B$16,0),1+((I929&gt;29)+(I929&gt;59)+(I929&gt;89))*INDEX(単価!A:A,MATCH(D929,単価!B:B,0))),0)</f>
        <v>0</v>
      </c>
      <c r="K929" s="153">
        <f>IFERROR(INDEX(単価!C:C,MATCH(D929,単価!B:B,0))&amp;IF(INDEX(単価!A:A,MATCH(D929,単価!B:B,0))=1,"（"&amp;INDEX(単価!D$2:G$2,1,1+(I929&gt;29)+(I929&gt;59)+(I929&gt;89))&amp;"）",""),D929)</f>
        <v>0</v>
      </c>
      <c r="L929" s="2">
        <f t="shared" ca="1" si="73"/>
        <v>108</v>
      </c>
      <c r="M929" s="14">
        <f>IF(OR(ISERROR(FIND(DBCS(検索!C$3),DBCS(B929))),検索!C$3=""),0,1)</f>
        <v>0</v>
      </c>
      <c r="N929" s="15">
        <f>IF(OR(ISERROR(FIND(DBCS(検索!D$3),DBCS(C929))),検索!D$3=""),0,1)</f>
        <v>0</v>
      </c>
      <c r="O929" s="15">
        <f>IF(OR(ISERROR(FIND(検索!E$3,D929)),検索!E$3=""),0,1)</f>
        <v>0</v>
      </c>
      <c r="P929" s="13">
        <f>IF(OR(ISERROR(FIND(検索!F$3,E929)),検索!F$3=""),0,1)</f>
        <v>0</v>
      </c>
      <c r="Q929" s="13">
        <f>IF(OR(ISERROR(FIND(検索!G$3,F929)),検索!G$3=""),0,1)</f>
        <v>0</v>
      </c>
      <c r="R929" s="13">
        <f>IF(OR(検索!J$3="00000",M929&amp;N929&amp;O929&amp;P929&amp;Q929&lt;&gt;検索!J$3),0,1)</f>
        <v>0</v>
      </c>
      <c r="S929" s="13">
        <f t="shared" si="78"/>
        <v>0</v>
      </c>
      <c r="T929" s="14">
        <f>IF(OR(ISERROR(FIND(DBCS(検索!C$5),DBCS(B929))),検索!C$5=""),0,1)</f>
        <v>0</v>
      </c>
      <c r="U929" s="15">
        <f>IF(OR(ISERROR(FIND(DBCS(検索!D$5),DBCS(C929))),検索!D$5=""),0,1)</f>
        <v>0</v>
      </c>
      <c r="V929" s="15">
        <f>IF(OR(ISERROR(FIND(検索!E$5,D929)),検索!E$5=""),0,1)</f>
        <v>0</v>
      </c>
      <c r="W929" s="15">
        <f>IF(OR(ISERROR(FIND(検索!F$5,E929)),検索!F$5=""),0,1)</f>
        <v>0</v>
      </c>
      <c r="X929" s="15">
        <f>IF(OR(ISERROR(FIND(検索!G$5,F929)),検索!G$5=""),0,1)</f>
        <v>0</v>
      </c>
      <c r="Y929" s="13">
        <f>IF(OR(検索!J$5="00000",T929&amp;U929&amp;V929&amp;W929&amp;X929&lt;&gt;検索!J$5),0,1)</f>
        <v>0</v>
      </c>
      <c r="Z929" s="16">
        <f t="shared" si="79"/>
        <v>0</v>
      </c>
      <c r="AA929" s="13">
        <f>IF(OR(ISERROR(FIND(DBCS(検索!C$7),DBCS(B929))),検索!C$7=""),0,1)</f>
        <v>0</v>
      </c>
      <c r="AB929" s="13">
        <f>IF(OR(ISERROR(FIND(DBCS(検索!D$7),DBCS(C929))),検索!D$7=""),0,1)</f>
        <v>0</v>
      </c>
      <c r="AC929" s="13">
        <f>IF(OR(ISERROR(FIND(検索!E$7,D929)),検索!E$7=""),0,1)</f>
        <v>0</v>
      </c>
      <c r="AD929" s="13">
        <f>IF(OR(ISERROR(FIND(検索!F$7,E929)),検索!F$7=""),0,1)</f>
        <v>0</v>
      </c>
      <c r="AE929" s="13">
        <f>IF(OR(ISERROR(FIND(検索!G$7,F929)),検索!G$7=""),0,1)</f>
        <v>0</v>
      </c>
      <c r="AF929" s="15">
        <f>IF(OR(検索!J$7="00000",AA929&amp;AB929&amp;AC929&amp;AD929&amp;AE929&lt;&gt;検索!J$7),0,1)</f>
        <v>0</v>
      </c>
      <c r="AG929" s="16">
        <f t="shared" si="80"/>
        <v>0</v>
      </c>
      <c r="AH929" s="13">
        <f>IF(検索!K$3=0,R929,S929)</f>
        <v>0</v>
      </c>
      <c r="AI929" s="13">
        <f>IF(検索!K$5=0,Y929,Z929)</f>
        <v>0</v>
      </c>
      <c r="AJ929" s="13">
        <f>IF(検索!K$7=0,AF929,AG929)</f>
        <v>0</v>
      </c>
      <c r="AK929" s="20">
        <f>IF(IF(検索!J$5="00000",AH929,IF(検索!K$4=0,AH929+AI929,AH929*AI929)*IF(AND(検索!K$6=1,検索!J$7&lt;&gt;"00000"),AJ929,1)+IF(AND(検索!K$6=0,検索!J$7&lt;&gt;"00000"),AJ929,0))&gt;0,MAX($AK$2:AK928)+1,0)</f>
        <v>0</v>
      </c>
    </row>
    <row r="930" spans="8:37" ht="12.6" customHeight="1" x14ac:dyDescent="0.15">
      <c r="H930" s="153">
        <f t="shared" si="77"/>
        <v>0</v>
      </c>
      <c r="J930" s="158">
        <f>IFERROR(INDEX(単価!D$3:G$16,MATCH(D930,単価!B$3:B$16,0),1+((I930&gt;29)+(I930&gt;59)+(I930&gt;89))*INDEX(単価!A:A,MATCH(D930,単価!B:B,0))),0)</f>
        <v>0</v>
      </c>
      <c r="K930" s="153">
        <f>IFERROR(INDEX(単価!C:C,MATCH(D930,単価!B:B,0))&amp;IF(INDEX(単価!A:A,MATCH(D930,単価!B:B,0))=1,"（"&amp;INDEX(単価!D$2:G$2,1,1+(I930&gt;29)+(I930&gt;59)+(I930&gt;89))&amp;"）",""),D930)</f>
        <v>0</v>
      </c>
      <c r="L930" s="2">
        <f t="shared" ca="1" si="73"/>
        <v>108</v>
      </c>
      <c r="M930" s="14">
        <f>IF(OR(ISERROR(FIND(DBCS(検索!C$3),DBCS(B930))),検索!C$3=""),0,1)</f>
        <v>0</v>
      </c>
      <c r="N930" s="15">
        <f>IF(OR(ISERROR(FIND(DBCS(検索!D$3),DBCS(C930))),検索!D$3=""),0,1)</f>
        <v>0</v>
      </c>
      <c r="O930" s="15">
        <f>IF(OR(ISERROR(FIND(検索!E$3,D930)),検索!E$3=""),0,1)</f>
        <v>0</v>
      </c>
      <c r="P930" s="13">
        <f>IF(OR(ISERROR(FIND(検索!F$3,E930)),検索!F$3=""),0,1)</f>
        <v>0</v>
      </c>
      <c r="Q930" s="13">
        <f>IF(OR(ISERROR(FIND(検索!G$3,F930)),検索!G$3=""),0,1)</f>
        <v>0</v>
      </c>
      <c r="R930" s="13">
        <f>IF(OR(検索!J$3="00000",M930&amp;N930&amp;O930&amp;P930&amp;Q930&lt;&gt;検索!J$3),0,1)</f>
        <v>0</v>
      </c>
      <c r="S930" s="13">
        <f t="shared" si="78"/>
        <v>0</v>
      </c>
      <c r="T930" s="14">
        <f>IF(OR(ISERROR(FIND(DBCS(検索!C$5),DBCS(B930))),検索!C$5=""),0,1)</f>
        <v>0</v>
      </c>
      <c r="U930" s="15">
        <f>IF(OR(ISERROR(FIND(DBCS(検索!D$5),DBCS(C930))),検索!D$5=""),0,1)</f>
        <v>0</v>
      </c>
      <c r="V930" s="15">
        <f>IF(OR(ISERROR(FIND(検索!E$5,D930)),検索!E$5=""),0,1)</f>
        <v>0</v>
      </c>
      <c r="W930" s="15">
        <f>IF(OR(ISERROR(FIND(検索!F$5,E930)),検索!F$5=""),0,1)</f>
        <v>0</v>
      </c>
      <c r="X930" s="15">
        <f>IF(OR(ISERROR(FIND(検索!G$5,F930)),検索!G$5=""),0,1)</f>
        <v>0</v>
      </c>
      <c r="Y930" s="13">
        <f>IF(OR(検索!J$5="00000",T930&amp;U930&amp;V930&amp;W930&amp;X930&lt;&gt;検索!J$5),0,1)</f>
        <v>0</v>
      </c>
      <c r="Z930" s="16">
        <f t="shared" si="79"/>
        <v>0</v>
      </c>
      <c r="AA930" s="13">
        <f>IF(OR(ISERROR(FIND(DBCS(検索!C$7),DBCS(B930))),検索!C$7=""),0,1)</f>
        <v>0</v>
      </c>
      <c r="AB930" s="13">
        <f>IF(OR(ISERROR(FIND(DBCS(検索!D$7),DBCS(C930))),検索!D$7=""),0,1)</f>
        <v>0</v>
      </c>
      <c r="AC930" s="13">
        <f>IF(OR(ISERROR(FIND(検索!E$7,D930)),検索!E$7=""),0,1)</f>
        <v>0</v>
      </c>
      <c r="AD930" s="13">
        <f>IF(OR(ISERROR(FIND(検索!F$7,E930)),検索!F$7=""),0,1)</f>
        <v>0</v>
      </c>
      <c r="AE930" s="13">
        <f>IF(OR(ISERROR(FIND(検索!G$7,F930)),検索!G$7=""),0,1)</f>
        <v>0</v>
      </c>
      <c r="AF930" s="15">
        <f>IF(OR(検索!J$7="00000",AA930&amp;AB930&amp;AC930&amp;AD930&amp;AE930&lt;&gt;検索!J$7),0,1)</f>
        <v>0</v>
      </c>
      <c r="AG930" s="16">
        <f t="shared" si="80"/>
        <v>0</v>
      </c>
      <c r="AH930" s="13">
        <f>IF(検索!K$3=0,R930,S930)</f>
        <v>0</v>
      </c>
      <c r="AI930" s="13">
        <f>IF(検索!K$5=0,Y930,Z930)</f>
        <v>0</v>
      </c>
      <c r="AJ930" s="13">
        <f>IF(検索!K$7=0,AF930,AG930)</f>
        <v>0</v>
      </c>
      <c r="AK930" s="20">
        <f>IF(IF(検索!J$5="00000",AH930,IF(検索!K$4=0,AH930+AI930,AH930*AI930)*IF(AND(検索!K$6=1,検索!J$7&lt;&gt;"00000"),AJ930,1)+IF(AND(検索!K$6=0,検索!J$7&lt;&gt;"00000"),AJ930,0))&gt;0,MAX($AK$2:AK929)+1,0)</f>
        <v>0</v>
      </c>
    </row>
    <row r="931" spans="8:37" ht="12.6" customHeight="1" x14ac:dyDescent="0.15">
      <c r="H931" s="153">
        <f t="shared" si="77"/>
        <v>0</v>
      </c>
      <c r="J931" s="158">
        <f>IFERROR(INDEX(単価!D$3:G$16,MATCH(D931,単価!B$3:B$16,0),1+((I931&gt;29)+(I931&gt;59)+(I931&gt;89))*INDEX(単価!A:A,MATCH(D931,単価!B:B,0))),0)</f>
        <v>0</v>
      </c>
      <c r="K931" s="153">
        <f>IFERROR(INDEX(単価!C:C,MATCH(D931,単価!B:B,0))&amp;IF(INDEX(単価!A:A,MATCH(D931,単価!B:B,0))=1,"（"&amp;INDEX(単価!D$2:G$2,1,1+(I931&gt;29)+(I931&gt;59)+(I931&gt;89))&amp;"）",""),D931)</f>
        <v>0</v>
      </c>
      <c r="L931" s="2">
        <f t="shared" ca="1" si="73"/>
        <v>108</v>
      </c>
      <c r="M931" s="14">
        <f>IF(OR(ISERROR(FIND(DBCS(検索!C$3),DBCS(B931))),検索!C$3=""),0,1)</f>
        <v>0</v>
      </c>
      <c r="N931" s="15">
        <f>IF(OR(ISERROR(FIND(DBCS(検索!D$3),DBCS(C931))),検索!D$3=""),0,1)</f>
        <v>0</v>
      </c>
      <c r="O931" s="15">
        <f>IF(OR(ISERROR(FIND(検索!E$3,D931)),検索!E$3=""),0,1)</f>
        <v>0</v>
      </c>
      <c r="P931" s="13">
        <f>IF(OR(ISERROR(FIND(検索!F$3,E931)),検索!F$3=""),0,1)</f>
        <v>0</v>
      </c>
      <c r="Q931" s="13">
        <f>IF(OR(ISERROR(FIND(検索!G$3,F931)),検索!G$3=""),0,1)</f>
        <v>0</v>
      </c>
      <c r="R931" s="13">
        <f>IF(OR(検索!J$3="00000",M931&amp;N931&amp;O931&amp;P931&amp;Q931&lt;&gt;検索!J$3),0,1)</f>
        <v>0</v>
      </c>
      <c r="S931" s="13">
        <f t="shared" si="78"/>
        <v>0</v>
      </c>
      <c r="T931" s="14">
        <f>IF(OR(ISERROR(FIND(DBCS(検索!C$5),DBCS(B931))),検索!C$5=""),0,1)</f>
        <v>0</v>
      </c>
      <c r="U931" s="15">
        <f>IF(OR(ISERROR(FIND(DBCS(検索!D$5),DBCS(C931))),検索!D$5=""),0,1)</f>
        <v>0</v>
      </c>
      <c r="V931" s="15">
        <f>IF(OR(ISERROR(FIND(検索!E$5,D931)),検索!E$5=""),0,1)</f>
        <v>0</v>
      </c>
      <c r="W931" s="15">
        <f>IF(OR(ISERROR(FIND(検索!F$5,E931)),検索!F$5=""),0,1)</f>
        <v>0</v>
      </c>
      <c r="X931" s="15">
        <f>IF(OR(ISERROR(FIND(検索!G$5,F931)),検索!G$5=""),0,1)</f>
        <v>0</v>
      </c>
      <c r="Y931" s="13">
        <f>IF(OR(検索!J$5="00000",T931&amp;U931&amp;V931&amp;W931&amp;X931&lt;&gt;検索!J$5),0,1)</f>
        <v>0</v>
      </c>
      <c r="Z931" s="16">
        <f t="shared" si="79"/>
        <v>0</v>
      </c>
      <c r="AA931" s="13">
        <f>IF(OR(ISERROR(FIND(DBCS(検索!C$7),DBCS(B931))),検索!C$7=""),0,1)</f>
        <v>0</v>
      </c>
      <c r="AB931" s="13">
        <f>IF(OR(ISERROR(FIND(DBCS(検索!D$7),DBCS(C931))),検索!D$7=""),0,1)</f>
        <v>0</v>
      </c>
      <c r="AC931" s="13">
        <f>IF(OR(ISERROR(FIND(検索!E$7,D931)),検索!E$7=""),0,1)</f>
        <v>0</v>
      </c>
      <c r="AD931" s="13">
        <f>IF(OR(ISERROR(FIND(検索!F$7,E931)),検索!F$7=""),0,1)</f>
        <v>0</v>
      </c>
      <c r="AE931" s="13">
        <f>IF(OR(ISERROR(FIND(検索!G$7,F931)),検索!G$7=""),0,1)</f>
        <v>0</v>
      </c>
      <c r="AF931" s="15">
        <f>IF(OR(検索!J$7="00000",AA931&amp;AB931&amp;AC931&amp;AD931&amp;AE931&lt;&gt;検索!J$7),0,1)</f>
        <v>0</v>
      </c>
      <c r="AG931" s="16">
        <f t="shared" si="80"/>
        <v>0</v>
      </c>
      <c r="AH931" s="13">
        <f>IF(検索!K$3=0,R931,S931)</f>
        <v>0</v>
      </c>
      <c r="AI931" s="13">
        <f>IF(検索!K$5=0,Y931,Z931)</f>
        <v>0</v>
      </c>
      <c r="AJ931" s="13">
        <f>IF(検索!K$7=0,AF931,AG931)</f>
        <v>0</v>
      </c>
      <c r="AK931" s="20">
        <f>IF(IF(検索!J$5="00000",AH931,IF(検索!K$4=0,AH931+AI931,AH931*AI931)*IF(AND(検索!K$6=1,検索!J$7&lt;&gt;"00000"),AJ931,1)+IF(AND(検索!K$6=0,検索!J$7&lt;&gt;"00000"),AJ931,0))&gt;0,MAX($AK$2:AK930)+1,0)</f>
        <v>0</v>
      </c>
    </row>
    <row r="932" spans="8:37" ht="12.6" customHeight="1" x14ac:dyDescent="0.15">
      <c r="H932" s="153">
        <f t="shared" si="77"/>
        <v>0</v>
      </c>
      <c r="J932" s="158">
        <f>IFERROR(INDEX(単価!D$3:G$16,MATCH(D932,単価!B$3:B$16,0),1+((I932&gt;29)+(I932&gt;59)+(I932&gt;89))*INDEX(単価!A:A,MATCH(D932,単価!B:B,0))),0)</f>
        <v>0</v>
      </c>
      <c r="K932" s="153">
        <f>IFERROR(INDEX(単価!C:C,MATCH(D932,単価!B:B,0))&amp;IF(INDEX(単価!A:A,MATCH(D932,単価!B:B,0))=1,"（"&amp;INDEX(単価!D$2:G$2,1,1+(I932&gt;29)+(I932&gt;59)+(I932&gt;89))&amp;"）",""),D932)</f>
        <v>0</v>
      </c>
      <c r="L932" s="2">
        <f t="shared" ca="1" si="73"/>
        <v>100</v>
      </c>
      <c r="M932" s="14">
        <f>IF(OR(ISERROR(FIND(DBCS(検索!C$3),DBCS(B932))),検索!C$3=""),0,1)</f>
        <v>0</v>
      </c>
      <c r="N932" s="15">
        <f>IF(OR(ISERROR(FIND(DBCS(検索!D$3),DBCS(C932))),検索!D$3=""),0,1)</f>
        <v>0</v>
      </c>
      <c r="O932" s="15">
        <f>IF(OR(ISERROR(FIND(検索!E$3,D932)),検索!E$3=""),0,1)</f>
        <v>0</v>
      </c>
      <c r="P932" s="13">
        <f>IF(OR(ISERROR(FIND(検索!F$3,E932)),検索!F$3=""),0,1)</f>
        <v>0</v>
      </c>
      <c r="Q932" s="13">
        <f>IF(OR(ISERROR(FIND(検索!G$3,F932)),検索!G$3=""),0,1)</f>
        <v>0</v>
      </c>
      <c r="R932" s="13">
        <f>IF(OR(検索!J$3="00000",M932&amp;N932&amp;O932&amp;P932&amp;Q932&lt;&gt;検索!J$3),0,1)</f>
        <v>0</v>
      </c>
      <c r="S932" s="13">
        <f t="shared" si="78"/>
        <v>0</v>
      </c>
      <c r="T932" s="14">
        <f>IF(OR(ISERROR(FIND(DBCS(検索!C$5),DBCS(B932))),検索!C$5=""),0,1)</f>
        <v>0</v>
      </c>
      <c r="U932" s="15">
        <f>IF(OR(ISERROR(FIND(DBCS(検索!D$5),DBCS(C932))),検索!D$5=""),0,1)</f>
        <v>0</v>
      </c>
      <c r="V932" s="15">
        <f>IF(OR(ISERROR(FIND(検索!E$5,D932)),検索!E$5=""),0,1)</f>
        <v>0</v>
      </c>
      <c r="W932" s="15">
        <f>IF(OR(ISERROR(FIND(検索!F$5,E932)),検索!F$5=""),0,1)</f>
        <v>0</v>
      </c>
      <c r="X932" s="15">
        <f>IF(OR(ISERROR(FIND(検索!G$5,F932)),検索!G$5=""),0,1)</f>
        <v>0</v>
      </c>
      <c r="Y932" s="13">
        <f>IF(OR(検索!J$5="00000",T932&amp;U932&amp;V932&amp;W932&amp;X932&lt;&gt;検索!J$5),0,1)</f>
        <v>0</v>
      </c>
      <c r="Z932" s="16">
        <f t="shared" si="79"/>
        <v>0</v>
      </c>
      <c r="AA932" s="13">
        <f>IF(OR(ISERROR(FIND(DBCS(検索!C$7),DBCS(B932))),検索!C$7=""),0,1)</f>
        <v>0</v>
      </c>
      <c r="AB932" s="13">
        <f>IF(OR(ISERROR(FIND(DBCS(検索!D$7),DBCS(C932))),検索!D$7=""),0,1)</f>
        <v>0</v>
      </c>
      <c r="AC932" s="13">
        <f>IF(OR(ISERROR(FIND(検索!E$7,D932)),検索!E$7=""),0,1)</f>
        <v>0</v>
      </c>
      <c r="AD932" s="13">
        <f>IF(OR(ISERROR(FIND(検索!F$7,E932)),検索!F$7=""),0,1)</f>
        <v>0</v>
      </c>
      <c r="AE932" s="13">
        <f>IF(OR(ISERROR(FIND(検索!G$7,F932)),検索!G$7=""),0,1)</f>
        <v>0</v>
      </c>
      <c r="AF932" s="15">
        <f>IF(OR(検索!J$7="00000",AA932&amp;AB932&amp;AC932&amp;AD932&amp;AE932&lt;&gt;検索!J$7),0,1)</f>
        <v>0</v>
      </c>
      <c r="AG932" s="16">
        <f t="shared" si="80"/>
        <v>0</v>
      </c>
      <c r="AH932" s="13">
        <f>IF(検索!K$3=0,R932,S932)</f>
        <v>0</v>
      </c>
      <c r="AI932" s="13">
        <f>IF(検索!K$5=0,Y932,Z932)</f>
        <v>0</v>
      </c>
      <c r="AJ932" s="13">
        <f>IF(検索!K$7=0,AF932,AG932)</f>
        <v>0</v>
      </c>
      <c r="AK932" s="20">
        <f>IF(IF(検索!J$5="00000",AH932,IF(検索!K$4=0,AH932+AI932,AH932*AI932)*IF(AND(検索!K$6=1,検索!J$7&lt;&gt;"00000"),AJ932,1)+IF(AND(検索!K$6=0,検索!J$7&lt;&gt;"00000"),AJ932,0))&gt;0,MAX($AK$2:AK931)+1,0)</f>
        <v>0</v>
      </c>
    </row>
    <row r="933" spans="8:37" ht="12.6" customHeight="1" x14ac:dyDescent="0.15">
      <c r="H933" s="153">
        <f t="shared" si="77"/>
        <v>0</v>
      </c>
      <c r="J933" s="158">
        <f>IFERROR(INDEX(単価!D$3:G$16,MATCH(D933,単価!B$3:B$16,0),1+((I933&gt;29)+(I933&gt;59)+(I933&gt;89))*INDEX(単価!A:A,MATCH(D933,単価!B:B,0))),0)</f>
        <v>0</v>
      </c>
      <c r="K933" s="153">
        <f>IFERROR(INDEX(単価!C:C,MATCH(D933,単価!B:B,0))&amp;IF(INDEX(単価!A:A,MATCH(D933,単価!B:B,0))=1,"（"&amp;INDEX(単価!D$2:G$2,1,1+(I933&gt;29)+(I933&gt;59)+(I933&gt;89))&amp;"）",""),D933)</f>
        <v>0</v>
      </c>
      <c r="L933" s="2">
        <f t="shared" ca="1" si="73"/>
        <v>108</v>
      </c>
      <c r="M933" s="14">
        <f>IF(OR(ISERROR(FIND(DBCS(検索!C$3),DBCS(B933))),検索!C$3=""),0,1)</f>
        <v>0</v>
      </c>
      <c r="N933" s="15">
        <f>IF(OR(ISERROR(FIND(DBCS(検索!D$3),DBCS(C933))),検索!D$3=""),0,1)</f>
        <v>0</v>
      </c>
      <c r="O933" s="15">
        <f>IF(OR(ISERROR(FIND(検索!E$3,D933)),検索!E$3=""),0,1)</f>
        <v>0</v>
      </c>
      <c r="P933" s="13">
        <f>IF(OR(ISERROR(FIND(検索!F$3,E933)),検索!F$3=""),0,1)</f>
        <v>0</v>
      </c>
      <c r="Q933" s="13">
        <f>IF(OR(ISERROR(FIND(検索!G$3,F933)),検索!G$3=""),0,1)</f>
        <v>0</v>
      </c>
      <c r="R933" s="13">
        <f>IF(OR(検索!J$3="00000",M933&amp;N933&amp;O933&amp;P933&amp;Q933&lt;&gt;検索!J$3),0,1)</f>
        <v>0</v>
      </c>
      <c r="S933" s="13">
        <f t="shared" si="78"/>
        <v>0</v>
      </c>
      <c r="T933" s="14">
        <f>IF(OR(ISERROR(FIND(DBCS(検索!C$5),DBCS(B933))),検索!C$5=""),0,1)</f>
        <v>0</v>
      </c>
      <c r="U933" s="15">
        <f>IF(OR(ISERROR(FIND(DBCS(検索!D$5),DBCS(C933))),検索!D$5=""),0,1)</f>
        <v>0</v>
      </c>
      <c r="V933" s="15">
        <f>IF(OR(ISERROR(FIND(検索!E$5,D933)),検索!E$5=""),0,1)</f>
        <v>0</v>
      </c>
      <c r="W933" s="15">
        <f>IF(OR(ISERROR(FIND(検索!F$5,E933)),検索!F$5=""),0,1)</f>
        <v>0</v>
      </c>
      <c r="X933" s="15">
        <f>IF(OR(ISERROR(FIND(検索!G$5,F933)),検索!G$5=""),0,1)</f>
        <v>0</v>
      </c>
      <c r="Y933" s="13">
        <f>IF(OR(検索!J$5="00000",T933&amp;U933&amp;V933&amp;W933&amp;X933&lt;&gt;検索!J$5),0,1)</f>
        <v>0</v>
      </c>
      <c r="Z933" s="16">
        <f t="shared" si="79"/>
        <v>0</v>
      </c>
      <c r="AA933" s="13">
        <f>IF(OR(ISERROR(FIND(DBCS(検索!C$7),DBCS(B933))),検索!C$7=""),0,1)</f>
        <v>0</v>
      </c>
      <c r="AB933" s="13">
        <f>IF(OR(ISERROR(FIND(DBCS(検索!D$7),DBCS(C933))),検索!D$7=""),0,1)</f>
        <v>0</v>
      </c>
      <c r="AC933" s="13">
        <f>IF(OR(ISERROR(FIND(検索!E$7,D933)),検索!E$7=""),0,1)</f>
        <v>0</v>
      </c>
      <c r="AD933" s="13">
        <f>IF(OR(ISERROR(FIND(検索!F$7,E933)),検索!F$7=""),0,1)</f>
        <v>0</v>
      </c>
      <c r="AE933" s="13">
        <f>IF(OR(ISERROR(FIND(検索!G$7,F933)),検索!G$7=""),0,1)</f>
        <v>0</v>
      </c>
      <c r="AF933" s="15">
        <f>IF(OR(検索!J$7="00000",AA933&amp;AB933&amp;AC933&amp;AD933&amp;AE933&lt;&gt;検索!J$7),0,1)</f>
        <v>0</v>
      </c>
      <c r="AG933" s="16">
        <f t="shared" si="80"/>
        <v>0</v>
      </c>
      <c r="AH933" s="13">
        <f>IF(検索!K$3=0,R933,S933)</f>
        <v>0</v>
      </c>
      <c r="AI933" s="13">
        <f>IF(検索!K$5=0,Y933,Z933)</f>
        <v>0</v>
      </c>
      <c r="AJ933" s="13">
        <f>IF(検索!K$7=0,AF933,AG933)</f>
        <v>0</v>
      </c>
      <c r="AK933" s="20">
        <f>IF(IF(検索!J$5="00000",AH933,IF(検索!K$4=0,AH933+AI933,AH933*AI933)*IF(AND(検索!K$6=1,検索!J$7&lt;&gt;"00000"),AJ933,1)+IF(AND(検索!K$6=0,検索!J$7&lt;&gt;"00000"),AJ933,0))&gt;0,MAX($AK$2:AK932)+1,0)</f>
        <v>0</v>
      </c>
    </row>
    <row r="934" spans="8:37" ht="12.6" customHeight="1" x14ac:dyDescent="0.15">
      <c r="H934" s="153">
        <f t="shared" si="77"/>
        <v>0</v>
      </c>
      <c r="J934" s="158">
        <f>IFERROR(INDEX(単価!D$3:G$16,MATCH(D934,単価!B$3:B$16,0),1+((I934&gt;29)+(I934&gt;59)+(I934&gt;89))*INDEX(単価!A:A,MATCH(D934,単価!B:B,0))),0)</f>
        <v>0</v>
      </c>
      <c r="K934" s="153">
        <f>IFERROR(INDEX(単価!C:C,MATCH(D934,単価!B:B,0))&amp;IF(INDEX(単価!A:A,MATCH(D934,単価!B:B,0))=1,"（"&amp;INDEX(単価!D$2:G$2,1,1+(I934&gt;29)+(I934&gt;59)+(I934&gt;89))&amp;"）",""),D934)</f>
        <v>0</v>
      </c>
      <c r="L934" s="2">
        <f t="shared" ca="1" si="73"/>
        <v>106</v>
      </c>
      <c r="M934" s="14">
        <f>IF(OR(ISERROR(FIND(DBCS(検索!C$3),DBCS(B934))),検索!C$3=""),0,1)</f>
        <v>0</v>
      </c>
      <c r="N934" s="15">
        <f>IF(OR(ISERROR(FIND(DBCS(検索!D$3),DBCS(C934))),検索!D$3=""),0,1)</f>
        <v>0</v>
      </c>
      <c r="O934" s="15">
        <f>IF(OR(ISERROR(FIND(検索!E$3,D934)),検索!E$3=""),0,1)</f>
        <v>0</v>
      </c>
      <c r="P934" s="13">
        <f>IF(OR(ISERROR(FIND(検索!F$3,E934)),検索!F$3=""),0,1)</f>
        <v>0</v>
      </c>
      <c r="Q934" s="13">
        <f>IF(OR(ISERROR(FIND(検索!G$3,F934)),検索!G$3=""),0,1)</f>
        <v>0</v>
      </c>
      <c r="R934" s="13">
        <f>IF(OR(検索!J$3="00000",M934&amp;N934&amp;O934&amp;P934&amp;Q934&lt;&gt;検索!J$3),0,1)</f>
        <v>0</v>
      </c>
      <c r="S934" s="13">
        <f t="shared" si="78"/>
        <v>0</v>
      </c>
      <c r="T934" s="14">
        <f>IF(OR(ISERROR(FIND(DBCS(検索!C$5),DBCS(B934))),検索!C$5=""),0,1)</f>
        <v>0</v>
      </c>
      <c r="U934" s="15">
        <f>IF(OR(ISERROR(FIND(DBCS(検索!D$5),DBCS(C934))),検索!D$5=""),0,1)</f>
        <v>0</v>
      </c>
      <c r="V934" s="15">
        <f>IF(OR(ISERROR(FIND(検索!E$5,D934)),検索!E$5=""),0,1)</f>
        <v>0</v>
      </c>
      <c r="W934" s="15">
        <f>IF(OR(ISERROR(FIND(検索!F$5,E934)),検索!F$5=""),0,1)</f>
        <v>0</v>
      </c>
      <c r="X934" s="15">
        <f>IF(OR(ISERROR(FIND(検索!G$5,F934)),検索!G$5=""),0,1)</f>
        <v>0</v>
      </c>
      <c r="Y934" s="13">
        <f>IF(OR(検索!J$5="00000",T934&amp;U934&amp;V934&amp;W934&amp;X934&lt;&gt;検索!J$5),0,1)</f>
        <v>0</v>
      </c>
      <c r="Z934" s="16">
        <f t="shared" si="79"/>
        <v>0</v>
      </c>
      <c r="AA934" s="13">
        <f>IF(OR(ISERROR(FIND(DBCS(検索!C$7),DBCS(B934))),検索!C$7=""),0,1)</f>
        <v>0</v>
      </c>
      <c r="AB934" s="13">
        <f>IF(OR(ISERROR(FIND(DBCS(検索!D$7),DBCS(C934))),検索!D$7=""),0,1)</f>
        <v>0</v>
      </c>
      <c r="AC934" s="13">
        <f>IF(OR(ISERROR(FIND(検索!E$7,D934)),検索!E$7=""),0,1)</f>
        <v>0</v>
      </c>
      <c r="AD934" s="13">
        <f>IF(OR(ISERROR(FIND(検索!F$7,E934)),検索!F$7=""),0,1)</f>
        <v>0</v>
      </c>
      <c r="AE934" s="13">
        <f>IF(OR(ISERROR(FIND(検索!G$7,F934)),検索!G$7=""),0,1)</f>
        <v>0</v>
      </c>
      <c r="AF934" s="15">
        <f>IF(OR(検索!J$7="00000",AA934&amp;AB934&amp;AC934&amp;AD934&amp;AE934&lt;&gt;検索!J$7),0,1)</f>
        <v>0</v>
      </c>
      <c r="AG934" s="16">
        <f t="shared" si="80"/>
        <v>0</v>
      </c>
      <c r="AH934" s="13">
        <f>IF(検索!K$3=0,R934,S934)</f>
        <v>0</v>
      </c>
      <c r="AI934" s="13">
        <f>IF(検索!K$5=0,Y934,Z934)</f>
        <v>0</v>
      </c>
      <c r="AJ934" s="13">
        <f>IF(検索!K$7=0,AF934,AG934)</f>
        <v>0</v>
      </c>
      <c r="AK934" s="20">
        <f>IF(IF(検索!J$5="00000",AH934,IF(検索!K$4=0,AH934+AI934,AH934*AI934)*IF(AND(検索!K$6=1,検索!J$7&lt;&gt;"00000"),AJ934,1)+IF(AND(検索!K$6=0,検索!J$7&lt;&gt;"00000"),AJ934,0))&gt;0,MAX($AK$2:AK933)+1,0)</f>
        <v>0</v>
      </c>
    </row>
    <row r="935" spans="8:37" ht="12.6" customHeight="1" x14ac:dyDescent="0.15">
      <c r="H935" s="153">
        <f t="shared" si="77"/>
        <v>0</v>
      </c>
      <c r="J935" s="158">
        <f>IFERROR(INDEX(単価!D$3:G$16,MATCH(D935,単価!B$3:B$16,0),1+((I935&gt;29)+(I935&gt;59)+(I935&gt;89))*INDEX(単価!A:A,MATCH(D935,単価!B:B,0))),0)</f>
        <v>0</v>
      </c>
      <c r="K935" s="153">
        <f>IFERROR(INDEX(単価!C:C,MATCH(D935,単価!B:B,0))&amp;IF(INDEX(単価!A:A,MATCH(D935,単価!B:B,0))=1,"（"&amp;INDEX(単価!D$2:G$2,1,1+(I935&gt;29)+(I935&gt;59)+(I935&gt;89))&amp;"）",""),D935)</f>
        <v>0</v>
      </c>
      <c r="L935" s="2">
        <f t="shared" ca="1" si="73"/>
        <v>109</v>
      </c>
      <c r="M935" s="14">
        <f>IF(OR(ISERROR(FIND(DBCS(検索!C$3),DBCS(B935))),検索!C$3=""),0,1)</f>
        <v>0</v>
      </c>
      <c r="N935" s="15">
        <f>IF(OR(ISERROR(FIND(DBCS(検索!D$3),DBCS(C935))),検索!D$3=""),0,1)</f>
        <v>0</v>
      </c>
      <c r="O935" s="15">
        <f>IF(OR(ISERROR(FIND(検索!E$3,D935)),検索!E$3=""),0,1)</f>
        <v>0</v>
      </c>
      <c r="P935" s="13">
        <f>IF(OR(ISERROR(FIND(検索!F$3,E935)),検索!F$3=""),0,1)</f>
        <v>0</v>
      </c>
      <c r="Q935" s="13">
        <f>IF(OR(ISERROR(FIND(検索!G$3,F935)),検索!G$3=""),0,1)</f>
        <v>0</v>
      </c>
      <c r="R935" s="13">
        <f>IF(OR(検索!J$3="00000",M935&amp;N935&amp;O935&amp;P935&amp;Q935&lt;&gt;検索!J$3),0,1)</f>
        <v>0</v>
      </c>
      <c r="S935" s="13">
        <f t="shared" si="78"/>
        <v>0</v>
      </c>
      <c r="T935" s="14">
        <f>IF(OR(ISERROR(FIND(DBCS(検索!C$5),DBCS(B935))),検索!C$5=""),0,1)</f>
        <v>0</v>
      </c>
      <c r="U935" s="15">
        <f>IF(OR(ISERROR(FIND(DBCS(検索!D$5),DBCS(C935))),検索!D$5=""),0,1)</f>
        <v>0</v>
      </c>
      <c r="V935" s="15">
        <f>IF(OR(ISERROR(FIND(検索!E$5,D935)),検索!E$5=""),0,1)</f>
        <v>0</v>
      </c>
      <c r="W935" s="15">
        <f>IF(OR(ISERROR(FIND(検索!F$5,E935)),検索!F$5=""),0,1)</f>
        <v>0</v>
      </c>
      <c r="X935" s="15">
        <f>IF(OR(ISERROR(FIND(検索!G$5,F935)),検索!G$5=""),0,1)</f>
        <v>0</v>
      </c>
      <c r="Y935" s="13">
        <f>IF(OR(検索!J$5="00000",T935&amp;U935&amp;V935&amp;W935&amp;X935&lt;&gt;検索!J$5),0,1)</f>
        <v>0</v>
      </c>
      <c r="Z935" s="16">
        <f t="shared" si="79"/>
        <v>0</v>
      </c>
      <c r="AA935" s="13">
        <f>IF(OR(ISERROR(FIND(DBCS(検索!C$7),DBCS(B935))),検索!C$7=""),0,1)</f>
        <v>0</v>
      </c>
      <c r="AB935" s="13">
        <f>IF(OR(ISERROR(FIND(DBCS(検索!D$7),DBCS(C935))),検索!D$7=""),0,1)</f>
        <v>0</v>
      </c>
      <c r="AC935" s="13">
        <f>IF(OR(ISERROR(FIND(検索!E$7,D935)),検索!E$7=""),0,1)</f>
        <v>0</v>
      </c>
      <c r="AD935" s="13">
        <f>IF(OR(ISERROR(FIND(検索!F$7,E935)),検索!F$7=""),0,1)</f>
        <v>0</v>
      </c>
      <c r="AE935" s="13">
        <f>IF(OR(ISERROR(FIND(検索!G$7,F935)),検索!G$7=""),0,1)</f>
        <v>0</v>
      </c>
      <c r="AF935" s="15">
        <f>IF(OR(検索!J$7="00000",AA935&amp;AB935&amp;AC935&amp;AD935&amp;AE935&lt;&gt;検索!J$7),0,1)</f>
        <v>0</v>
      </c>
      <c r="AG935" s="16">
        <f t="shared" si="80"/>
        <v>0</v>
      </c>
      <c r="AH935" s="13">
        <f>IF(検索!K$3=0,R935,S935)</f>
        <v>0</v>
      </c>
      <c r="AI935" s="13">
        <f>IF(検索!K$5=0,Y935,Z935)</f>
        <v>0</v>
      </c>
      <c r="AJ935" s="13">
        <f>IF(検索!K$7=0,AF935,AG935)</f>
        <v>0</v>
      </c>
      <c r="AK935" s="20">
        <f>IF(IF(検索!J$5="00000",AH935,IF(検索!K$4=0,AH935+AI935,AH935*AI935)*IF(AND(検索!K$6=1,検索!J$7&lt;&gt;"00000"),AJ935,1)+IF(AND(検索!K$6=0,検索!J$7&lt;&gt;"00000"),AJ935,0))&gt;0,MAX($AK$2:AK934)+1,0)</f>
        <v>0</v>
      </c>
    </row>
    <row r="936" spans="8:37" ht="12.6" customHeight="1" x14ac:dyDescent="0.15">
      <c r="H936" s="153">
        <f t="shared" si="77"/>
        <v>0</v>
      </c>
      <c r="J936" s="158">
        <f>IFERROR(INDEX(単価!D$3:G$16,MATCH(D936,単価!B$3:B$16,0),1+((I936&gt;29)+(I936&gt;59)+(I936&gt;89))*INDEX(単価!A:A,MATCH(D936,単価!B:B,0))),0)</f>
        <v>0</v>
      </c>
      <c r="K936" s="153">
        <f>IFERROR(INDEX(単価!C:C,MATCH(D936,単価!B:B,0))&amp;IF(INDEX(単価!A:A,MATCH(D936,単価!B:B,0))=1,"（"&amp;INDEX(単価!D$2:G$2,1,1+(I936&gt;29)+(I936&gt;59)+(I936&gt;89))&amp;"）",""),D936)</f>
        <v>0</v>
      </c>
      <c r="L936" s="2">
        <f t="shared" ca="1" si="73"/>
        <v>104</v>
      </c>
      <c r="M936" s="14">
        <f>IF(OR(ISERROR(FIND(DBCS(検索!C$3),DBCS(B936))),検索!C$3=""),0,1)</f>
        <v>0</v>
      </c>
      <c r="N936" s="15">
        <f>IF(OR(ISERROR(FIND(DBCS(検索!D$3),DBCS(C936))),検索!D$3=""),0,1)</f>
        <v>0</v>
      </c>
      <c r="O936" s="15">
        <f>IF(OR(ISERROR(FIND(検索!E$3,D936)),検索!E$3=""),0,1)</f>
        <v>0</v>
      </c>
      <c r="P936" s="13">
        <f>IF(OR(ISERROR(FIND(検索!F$3,E936)),検索!F$3=""),0,1)</f>
        <v>0</v>
      </c>
      <c r="Q936" s="13">
        <f>IF(OR(ISERROR(FIND(検索!G$3,F936)),検索!G$3=""),0,1)</f>
        <v>0</v>
      </c>
      <c r="R936" s="13">
        <f>IF(OR(検索!J$3="00000",M936&amp;N936&amp;O936&amp;P936&amp;Q936&lt;&gt;検索!J$3),0,1)</f>
        <v>0</v>
      </c>
      <c r="S936" s="13">
        <f t="shared" si="78"/>
        <v>0</v>
      </c>
      <c r="T936" s="14">
        <f>IF(OR(ISERROR(FIND(DBCS(検索!C$5),DBCS(B936))),検索!C$5=""),0,1)</f>
        <v>0</v>
      </c>
      <c r="U936" s="15">
        <f>IF(OR(ISERROR(FIND(DBCS(検索!D$5),DBCS(C936))),検索!D$5=""),0,1)</f>
        <v>0</v>
      </c>
      <c r="V936" s="15">
        <f>IF(OR(ISERROR(FIND(検索!E$5,D936)),検索!E$5=""),0,1)</f>
        <v>0</v>
      </c>
      <c r="W936" s="15">
        <f>IF(OR(ISERROR(FIND(検索!F$5,E936)),検索!F$5=""),0,1)</f>
        <v>0</v>
      </c>
      <c r="X936" s="15">
        <f>IF(OR(ISERROR(FIND(検索!G$5,F936)),検索!G$5=""),0,1)</f>
        <v>0</v>
      </c>
      <c r="Y936" s="13">
        <f>IF(OR(検索!J$5="00000",T936&amp;U936&amp;V936&amp;W936&amp;X936&lt;&gt;検索!J$5),0,1)</f>
        <v>0</v>
      </c>
      <c r="Z936" s="16">
        <f t="shared" si="79"/>
        <v>0</v>
      </c>
      <c r="AA936" s="13">
        <f>IF(OR(ISERROR(FIND(DBCS(検索!C$7),DBCS(B936))),検索!C$7=""),0,1)</f>
        <v>0</v>
      </c>
      <c r="AB936" s="13">
        <f>IF(OR(ISERROR(FIND(DBCS(検索!D$7),DBCS(C936))),検索!D$7=""),0,1)</f>
        <v>0</v>
      </c>
      <c r="AC936" s="13">
        <f>IF(OR(ISERROR(FIND(検索!E$7,D936)),検索!E$7=""),0,1)</f>
        <v>0</v>
      </c>
      <c r="AD936" s="13">
        <f>IF(OR(ISERROR(FIND(検索!F$7,E936)),検索!F$7=""),0,1)</f>
        <v>0</v>
      </c>
      <c r="AE936" s="13">
        <f>IF(OR(ISERROR(FIND(検索!G$7,F936)),検索!G$7=""),0,1)</f>
        <v>0</v>
      </c>
      <c r="AF936" s="15">
        <f>IF(OR(検索!J$7="00000",AA936&amp;AB936&amp;AC936&amp;AD936&amp;AE936&lt;&gt;検索!J$7),0,1)</f>
        <v>0</v>
      </c>
      <c r="AG936" s="16">
        <f t="shared" si="80"/>
        <v>0</v>
      </c>
      <c r="AH936" s="13">
        <f>IF(検索!K$3=0,R936,S936)</f>
        <v>0</v>
      </c>
      <c r="AI936" s="13">
        <f>IF(検索!K$5=0,Y936,Z936)</f>
        <v>0</v>
      </c>
      <c r="AJ936" s="13">
        <f>IF(検索!K$7=0,AF936,AG936)</f>
        <v>0</v>
      </c>
      <c r="AK936" s="20">
        <f>IF(IF(検索!J$5="00000",AH936,IF(検索!K$4=0,AH936+AI936,AH936*AI936)*IF(AND(検索!K$6=1,検索!J$7&lt;&gt;"00000"),AJ936,1)+IF(AND(検索!K$6=0,検索!J$7&lt;&gt;"00000"),AJ936,0))&gt;0,MAX($AK$2:AK935)+1,0)</f>
        <v>0</v>
      </c>
    </row>
    <row r="937" spans="8:37" ht="12.6" customHeight="1" x14ac:dyDescent="0.15">
      <c r="H937" s="153">
        <f t="shared" si="77"/>
        <v>0</v>
      </c>
      <c r="J937" s="158">
        <f>IFERROR(INDEX(単価!D$3:G$16,MATCH(D937,単価!B$3:B$16,0),1+((I937&gt;29)+(I937&gt;59)+(I937&gt;89))*INDEX(単価!A:A,MATCH(D937,単価!B:B,0))),0)</f>
        <v>0</v>
      </c>
      <c r="K937" s="153">
        <f>IFERROR(INDEX(単価!C:C,MATCH(D937,単価!B:B,0))&amp;IF(INDEX(単価!A:A,MATCH(D937,単価!B:B,0))=1,"（"&amp;INDEX(単価!D$2:G$2,1,1+(I937&gt;29)+(I937&gt;59)+(I937&gt;89))&amp;"）",""),D937)</f>
        <v>0</v>
      </c>
      <c r="L937" s="2">
        <f t="shared" ca="1" si="73"/>
        <v>102</v>
      </c>
      <c r="M937" s="14">
        <f>IF(OR(ISERROR(FIND(DBCS(検索!C$3),DBCS(B937))),検索!C$3=""),0,1)</f>
        <v>0</v>
      </c>
      <c r="N937" s="15">
        <f>IF(OR(ISERROR(FIND(DBCS(検索!D$3),DBCS(C937))),検索!D$3=""),0,1)</f>
        <v>0</v>
      </c>
      <c r="O937" s="15">
        <f>IF(OR(ISERROR(FIND(検索!E$3,D937)),検索!E$3=""),0,1)</f>
        <v>0</v>
      </c>
      <c r="P937" s="13">
        <f>IF(OR(ISERROR(FIND(検索!F$3,E937)),検索!F$3=""),0,1)</f>
        <v>0</v>
      </c>
      <c r="Q937" s="13">
        <f>IF(OR(ISERROR(FIND(検索!G$3,F937)),検索!G$3=""),0,1)</f>
        <v>0</v>
      </c>
      <c r="R937" s="13">
        <f>IF(OR(検索!J$3="00000",M937&amp;N937&amp;O937&amp;P937&amp;Q937&lt;&gt;検索!J$3),0,1)</f>
        <v>0</v>
      </c>
      <c r="S937" s="13">
        <f t="shared" si="78"/>
        <v>0</v>
      </c>
      <c r="T937" s="14">
        <f>IF(OR(ISERROR(FIND(DBCS(検索!C$5),DBCS(B937))),検索!C$5=""),0,1)</f>
        <v>0</v>
      </c>
      <c r="U937" s="15">
        <f>IF(OR(ISERROR(FIND(DBCS(検索!D$5),DBCS(C937))),検索!D$5=""),0,1)</f>
        <v>0</v>
      </c>
      <c r="V937" s="15">
        <f>IF(OR(ISERROR(FIND(検索!E$5,D937)),検索!E$5=""),0,1)</f>
        <v>0</v>
      </c>
      <c r="W937" s="15">
        <f>IF(OR(ISERROR(FIND(検索!F$5,E937)),検索!F$5=""),0,1)</f>
        <v>0</v>
      </c>
      <c r="X937" s="15">
        <f>IF(OR(ISERROR(FIND(検索!G$5,F937)),検索!G$5=""),0,1)</f>
        <v>0</v>
      </c>
      <c r="Y937" s="13">
        <f>IF(OR(検索!J$5="00000",T937&amp;U937&amp;V937&amp;W937&amp;X937&lt;&gt;検索!J$5),0,1)</f>
        <v>0</v>
      </c>
      <c r="Z937" s="16">
        <f t="shared" si="79"/>
        <v>0</v>
      </c>
      <c r="AA937" s="13">
        <f>IF(OR(ISERROR(FIND(DBCS(検索!C$7),DBCS(B937))),検索!C$7=""),0,1)</f>
        <v>0</v>
      </c>
      <c r="AB937" s="13">
        <f>IF(OR(ISERROR(FIND(DBCS(検索!D$7),DBCS(C937))),検索!D$7=""),0,1)</f>
        <v>0</v>
      </c>
      <c r="AC937" s="13">
        <f>IF(OR(ISERROR(FIND(検索!E$7,D937)),検索!E$7=""),0,1)</f>
        <v>0</v>
      </c>
      <c r="AD937" s="13">
        <f>IF(OR(ISERROR(FIND(検索!F$7,E937)),検索!F$7=""),0,1)</f>
        <v>0</v>
      </c>
      <c r="AE937" s="13">
        <f>IF(OR(ISERROR(FIND(検索!G$7,F937)),検索!G$7=""),0,1)</f>
        <v>0</v>
      </c>
      <c r="AF937" s="15">
        <f>IF(OR(検索!J$7="00000",AA937&amp;AB937&amp;AC937&amp;AD937&amp;AE937&lt;&gt;検索!J$7),0,1)</f>
        <v>0</v>
      </c>
      <c r="AG937" s="16">
        <f t="shared" si="80"/>
        <v>0</v>
      </c>
      <c r="AH937" s="13">
        <f>IF(検索!K$3=0,R937,S937)</f>
        <v>0</v>
      </c>
      <c r="AI937" s="13">
        <f>IF(検索!K$5=0,Y937,Z937)</f>
        <v>0</v>
      </c>
      <c r="AJ937" s="13">
        <f>IF(検索!K$7=0,AF937,AG937)</f>
        <v>0</v>
      </c>
      <c r="AK937" s="20">
        <f>IF(IF(検索!J$5="00000",AH937,IF(検索!K$4=0,AH937+AI937,AH937*AI937)*IF(AND(検索!K$6=1,検索!J$7&lt;&gt;"00000"),AJ937,1)+IF(AND(検索!K$6=0,検索!J$7&lt;&gt;"00000"),AJ937,0))&gt;0,MAX($AK$2:AK936)+1,0)</f>
        <v>0</v>
      </c>
    </row>
    <row r="938" spans="8:37" ht="12.6" customHeight="1" x14ac:dyDescent="0.15">
      <c r="H938" s="153">
        <f t="shared" si="77"/>
        <v>0</v>
      </c>
      <c r="J938" s="158">
        <f>IFERROR(INDEX(単価!D$3:G$16,MATCH(D938,単価!B$3:B$16,0),1+((I938&gt;29)+(I938&gt;59)+(I938&gt;89))*INDEX(単価!A:A,MATCH(D938,単価!B:B,0))),0)</f>
        <v>0</v>
      </c>
      <c r="K938" s="153">
        <f>IFERROR(INDEX(単価!C:C,MATCH(D938,単価!B:B,0))&amp;IF(INDEX(単価!A:A,MATCH(D938,単価!B:B,0))=1,"（"&amp;INDEX(単価!D$2:G$2,1,1+(I938&gt;29)+(I938&gt;59)+(I938&gt;89))&amp;"）",""),D938)</f>
        <v>0</v>
      </c>
      <c r="L938" s="2">
        <f t="shared" ca="1" si="73"/>
        <v>108</v>
      </c>
      <c r="M938" s="14">
        <f>IF(OR(ISERROR(FIND(DBCS(検索!C$3),DBCS(B938))),検索!C$3=""),0,1)</f>
        <v>0</v>
      </c>
      <c r="N938" s="15">
        <f>IF(OR(ISERROR(FIND(DBCS(検索!D$3),DBCS(C938))),検索!D$3=""),0,1)</f>
        <v>0</v>
      </c>
      <c r="O938" s="15">
        <f>IF(OR(ISERROR(FIND(検索!E$3,D938)),検索!E$3=""),0,1)</f>
        <v>0</v>
      </c>
      <c r="P938" s="13">
        <f>IF(OR(ISERROR(FIND(検索!F$3,E938)),検索!F$3=""),0,1)</f>
        <v>0</v>
      </c>
      <c r="Q938" s="13">
        <f>IF(OR(ISERROR(FIND(検索!G$3,F938)),検索!G$3=""),0,1)</f>
        <v>0</v>
      </c>
      <c r="R938" s="13">
        <f>IF(OR(検索!J$3="00000",M938&amp;N938&amp;O938&amp;P938&amp;Q938&lt;&gt;検索!J$3),0,1)</f>
        <v>0</v>
      </c>
      <c r="S938" s="13">
        <f t="shared" si="78"/>
        <v>0</v>
      </c>
      <c r="T938" s="14">
        <f>IF(OR(ISERROR(FIND(DBCS(検索!C$5),DBCS(B938))),検索!C$5=""),0,1)</f>
        <v>0</v>
      </c>
      <c r="U938" s="15">
        <f>IF(OR(ISERROR(FIND(DBCS(検索!D$5),DBCS(C938))),検索!D$5=""),0,1)</f>
        <v>0</v>
      </c>
      <c r="V938" s="15">
        <f>IF(OR(ISERROR(FIND(検索!E$5,D938)),検索!E$5=""),0,1)</f>
        <v>0</v>
      </c>
      <c r="W938" s="15">
        <f>IF(OR(ISERROR(FIND(検索!F$5,E938)),検索!F$5=""),0,1)</f>
        <v>0</v>
      </c>
      <c r="X938" s="15">
        <f>IF(OR(ISERROR(FIND(検索!G$5,F938)),検索!G$5=""),0,1)</f>
        <v>0</v>
      </c>
      <c r="Y938" s="13">
        <f>IF(OR(検索!J$5="00000",T938&amp;U938&amp;V938&amp;W938&amp;X938&lt;&gt;検索!J$5),0,1)</f>
        <v>0</v>
      </c>
      <c r="Z938" s="16">
        <f t="shared" si="79"/>
        <v>0</v>
      </c>
      <c r="AA938" s="13">
        <f>IF(OR(ISERROR(FIND(DBCS(検索!C$7),DBCS(B938))),検索!C$7=""),0,1)</f>
        <v>0</v>
      </c>
      <c r="AB938" s="13">
        <f>IF(OR(ISERROR(FIND(DBCS(検索!D$7),DBCS(C938))),検索!D$7=""),0,1)</f>
        <v>0</v>
      </c>
      <c r="AC938" s="13">
        <f>IF(OR(ISERROR(FIND(検索!E$7,D938)),検索!E$7=""),0,1)</f>
        <v>0</v>
      </c>
      <c r="AD938" s="13">
        <f>IF(OR(ISERROR(FIND(検索!F$7,E938)),検索!F$7=""),0,1)</f>
        <v>0</v>
      </c>
      <c r="AE938" s="13">
        <f>IF(OR(ISERROR(FIND(検索!G$7,F938)),検索!G$7=""),0,1)</f>
        <v>0</v>
      </c>
      <c r="AF938" s="15">
        <f>IF(OR(検索!J$7="00000",AA938&amp;AB938&amp;AC938&amp;AD938&amp;AE938&lt;&gt;検索!J$7),0,1)</f>
        <v>0</v>
      </c>
      <c r="AG938" s="16">
        <f t="shared" si="80"/>
        <v>0</v>
      </c>
      <c r="AH938" s="13">
        <f>IF(検索!K$3=0,R938,S938)</f>
        <v>0</v>
      </c>
      <c r="AI938" s="13">
        <f>IF(検索!K$5=0,Y938,Z938)</f>
        <v>0</v>
      </c>
      <c r="AJ938" s="13">
        <f>IF(検索!K$7=0,AF938,AG938)</f>
        <v>0</v>
      </c>
      <c r="AK938" s="20">
        <f>IF(IF(検索!J$5="00000",AH938,IF(検索!K$4=0,AH938+AI938,AH938*AI938)*IF(AND(検索!K$6=1,検索!J$7&lt;&gt;"00000"),AJ938,1)+IF(AND(検索!K$6=0,検索!J$7&lt;&gt;"00000"),AJ938,0))&gt;0,MAX($AK$2:AK937)+1,0)</f>
        <v>0</v>
      </c>
    </row>
    <row r="939" spans="8:37" ht="12.6" customHeight="1" x14ac:dyDescent="0.15">
      <c r="H939" s="153">
        <f t="shared" si="77"/>
        <v>0</v>
      </c>
      <c r="J939" s="158">
        <f>IFERROR(INDEX(単価!D$3:G$16,MATCH(D939,単価!B$3:B$16,0),1+((I939&gt;29)+(I939&gt;59)+(I939&gt;89))*INDEX(単価!A:A,MATCH(D939,単価!B:B,0))),0)</f>
        <v>0</v>
      </c>
      <c r="K939" s="153">
        <f>IFERROR(INDEX(単価!C:C,MATCH(D939,単価!B:B,0))&amp;IF(INDEX(単価!A:A,MATCH(D939,単価!B:B,0))=1,"（"&amp;INDEX(単価!D$2:G$2,1,1+(I939&gt;29)+(I939&gt;59)+(I939&gt;89))&amp;"）",""),D939)</f>
        <v>0</v>
      </c>
      <c r="L939" s="2">
        <f t="shared" ca="1" si="73"/>
        <v>106</v>
      </c>
      <c r="M939" s="14">
        <f>IF(OR(ISERROR(FIND(DBCS(検索!C$3),DBCS(B939))),検索!C$3=""),0,1)</f>
        <v>0</v>
      </c>
      <c r="N939" s="15">
        <f>IF(OR(ISERROR(FIND(DBCS(検索!D$3),DBCS(C939))),検索!D$3=""),0,1)</f>
        <v>0</v>
      </c>
      <c r="O939" s="15">
        <f>IF(OR(ISERROR(FIND(検索!E$3,D939)),検索!E$3=""),0,1)</f>
        <v>0</v>
      </c>
      <c r="P939" s="13">
        <f>IF(OR(ISERROR(FIND(検索!F$3,E939)),検索!F$3=""),0,1)</f>
        <v>0</v>
      </c>
      <c r="Q939" s="13">
        <f>IF(OR(ISERROR(FIND(検索!G$3,F939)),検索!G$3=""),0,1)</f>
        <v>0</v>
      </c>
      <c r="R939" s="13">
        <f>IF(OR(検索!J$3="00000",M939&amp;N939&amp;O939&amp;P939&amp;Q939&lt;&gt;検索!J$3),0,1)</f>
        <v>0</v>
      </c>
      <c r="S939" s="13">
        <f t="shared" si="78"/>
        <v>0</v>
      </c>
      <c r="T939" s="14">
        <f>IF(OR(ISERROR(FIND(DBCS(検索!C$5),DBCS(B939))),検索!C$5=""),0,1)</f>
        <v>0</v>
      </c>
      <c r="U939" s="15">
        <f>IF(OR(ISERROR(FIND(DBCS(検索!D$5),DBCS(C939))),検索!D$5=""),0,1)</f>
        <v>0</v>
      </c>
      <c r="V939" s="15">
        <f>IF(OR(ISERROR(FIND(検索!E$5,D939)),検索!E$5=""),0,1)</f>
        <v>0</v>
      </c>
      <c r="W939" s="15">
        <f>IF(OR(ISERROR(FIND(検索!F$5,E939)),検索!F$5=""),0,1)</f>
        <v>0</v>
      </c>
      <c r="X939" s="15">
        <f>IF(OR(ISERROR(FIND(検索!G$5,F939)),検索!G$5=""),0,1)</f>
        <v>0</v>
      </c>
      <c r="Y939" s="13">
        <f>IF(OR(検索!J$5="00000",T939&amp;U939&amp;V939&amp;W939&amp;X939&lt;&gt;検索!J$5),0,1)</f>
        <v>0</v>
      </c>
      <c r="Z939" s="16">
        <f t="shared" si="79"/>
        <v>0</v>
      </c>
      <c r="AA939" s="13">
        <f>IF(OR(ISERROR(FIND(DBCS(検索!C$7),DBCS(B939))),検索!C$7=""),0,1)</f>
        <v>0</v>
      </c>
      <c r="AB939" s="13">
        <f>IF(OR(ISERROR(FIND(DBCS(検索!D$7),DBCS(C939))),検索!D$7=""),0,1)</f>
        <v>0</v>
      </c>
      <c r="AC939" s="13">
        <f>IF(OR(ISERROR(FIND(検索!E$7,D939)),検索!E$7=""),0,1)</f>
        <v>0</v>
      </c>
      <c r="AD939" s="13">
        <f>IF(OR(ISERROR(FIND(検索!F$7,E939)),検索!F$7=""),0,1)</f>
        <v>0</v>
      </c>
      <c r="AE939" s="13">
        <f>IF(OR(ISERROR(FIND(検索!G$7,F939)),検索!G$7=""),0,1)</f>
        <v>0</v>
      </c>
      <c r="AF939" s="15">
        <f>IF(OR(検索!J$7="00000",AA939&amp;AB939&amp;AC939&amp;AD939&amp;AE939&lt;&gt;検索!J$7),0,1)</f>
        <v>0</v>
      </c>
      <c r="AG939" s="16">
        <f t="shared" si="80"/>
        <v>0</v>
      </c>
      <c r="AH939" s="13">
        <f>IF(検索!K$3=0,R939,S939)</f>
        <v>0</v>
      </c>
      <c r="AI939" s="13">
        <f>IF(検索!K$5=0,Y939,Z939)</f>
        <v>0</v>
      </c>
      <c r="AJ939" s="13">
        <f>IF(検索!K$7=0,AF939,AG939)</f>
        <v>0</v>
      </c>
      <c r="AK939" s="20">
        <f>IF(IF(検索!J$5="00000",AH939,IF(検索!K$4=0,AH939+AI939,AH939*AI939)*IF(AND(検索!K$6=1,検索!J$7&lt;&gt;"00000"),AJ939,1)+IF(AND(検索!K$6=0,検索!J$7&lt;&gt;"00000"),AJ939,0))&gt;0,MAX($AK$2:AK938)+1,0)</f>
        <v>0</v>
      </c>
    </row>
    <row r="940" spans="8:37" ht="12.6" customHeight="1" x14ac:dyDescent="0.15">
      <c r="H940" s="153">
        <f t="shared" si="77"/>
        <v>0</v>
      </c>
      <c r="J940" s="158">
        <f>IFERROR(INDEX(単価!D$3:G$16,MATCH(D940,単価!B$3:B$16,0),1+((I940&gt;29)+(I940&gt;59)+(I940&gt;89))*INDEX(単価!A:A,MATCH(D940,単価!B:B,0))),0)</f>
        <v>0</v>
      </c>
      <c r="K940" s="153">
        <f>IFERROR(INDEX(単価!C:C,MATCH(D940,単価!B:B,0))&amp;IF(INDEX(単価!A:A,MATCH(D940,単価!B:B,0))=1,"（"&amp;INDEX(単価!D$2:G$2,1,1+(I940&gt;29)+(I940&gt;59)+(I940&gt;89))&amp;"）",""),D940)</f>
        <v>0</v>
      </c>
      <c r="L940" s="2">
        <f t="shared" ref="L940:L1003" ca="1" si="81">(G940+10)*10+INT(RAND()*10)</f>
        <v>105</v>
      </c>
      <c r="M940" s="14">
        <f>IF(OR(ISERROR(FIND(DBCS(検索!C$3),DBCS(B940))),検索!C$3=""),0,1)</f>
        <v>0</v>
      </c>
      <c r="N940" s="15">
        <f>IF(OR(ISERROR(FIND(DBCS(検索!D$3),DBCS(C940))),検索!D$3=""),0,1)</f>
        <v>0</v>
      </c>
      <c r="O940" s="15">
        <f>IF(OR(ISERROR(FIND(検索!E$3,D940)),検索!E$3=""),0,1)</f>
        <v>0</v>
      </c>
      <c r="P940" s="13">
        <f>IF(OR(ISERROR(FIND(検索!F$3,E940)),検索!F$3=""),0,1)</f>
        <v>0</v>
      </c>
      <c r="Q940" s="13">
        <f>IF(OR(ISERROR(FIND(検索!G$3,F940)),検索!G$3=""),0,1)</f>
        <v>0</v>
      </c>
      <c r="R940" s="13">
        <f>IF(OR(検索!J$3="00000",M940&amp;N940&amp;O940&amp;P940&amp;Q940&lt;&gt;検索!J$3),0,1)</f>
        <v>0</v>
      </c>
      <c r="S940" s="13">
        <f t="shared" si="78"/>
        <v>0</v>
      </c>
      <c r="T940" s="14">
        <f>IF(OR(ISERROR(FIND(DBCS(検索!C$5),DBCS(B940))),検索!C$5=""),0,1)</f>
        <v>0</v>
      </c>
      <c r="U940" s="15">
        <f>IF(OR(ISERROR(FIND(DBCS(検索!D$5),DBCS(C940))),検索!D$5=""),0,1)</f>
        <v>0</v>
      </c>
      <c r="V940" s="15">
        <f>IF(OR(ISERROR(FIND(検索!E$5,D940)),検索!E$5=""),0,1)</f>
        <v>0</v>
      </c>
      <c r="W940" s="15">
        <f>IF(OR(ISERROR(FIND(検索!F$5,E940)),検索!F$5=""),0,1)</f>
        <v>0</v>
      </c>
      <c r="X940" s="15">
        <f>IF(OR(ISERROR(FIND(検索!G$5,F940)),検索!G$5=""),0,1)</f>
        <v>0</v>
      </c>
      <c r="Y940" s="13">
        <f>IF(OR(検索!J$5="00000",T940&amp;U940&amp;V940&amp;W940&amp;X940&lt;&gt;検索!J$5),0,1)</f>
        <v>0</v>
      </c>
      <c r="Z940" s="16">
        <f t="shared" si="79"/>
        <v>0</v>
      </c>
      <c r="AA940" s="13">
        <f>IF(OR(ISERROR(FIND(DBCS(検索!C$7),DBCS(B940))),検索!C$7=""),0,1)</f>
        <v>0</v>
      </c>
      <c r="AB940" s="13">
        <f>IF(OR(ISERROR(FIND(DBCS(検索!D$7),DBCS(C940))),検索!D$7=""),0,1)</f>
        <v>0</v>
      </c>
      <c r="AC940" s="13">
        <f>IF(OR(ISERROR(FIND(検索!E$7,D940)),検索!E$7=""),0,1)</f>
        <v>0</v>
      </c>
      <c r="AD940" s="13">
        <f>IF(OR(ISERROR(FIND(検索!F$7,E940)),検索!F$7=""),0,1)</f>
        <v>0</v>
      </c>
      <c r="AE940" s="13">
        <f>IF(OR(ISERROR(FIND(検索!G$7,F940)),検索!G$7=""),0,1)</f>
        <v>0</v>
      </c>
      <c r="AF940" s="15">
        <f>IF(OR(検索!J$7="00000",AA940&amp;AB940&amp;AC940&amp;AD940&amp;AE940&lt;&gt;検索!J$7),0,1)</f>
        <v>0</v>
      </c>
      <c r="AG940" s="16">
        <f t="shared" si="80"/>
        <v>0</v>
      </c>
      <c r="AH940" s="13">
        <f>IF(検索!K$3=0,R940,S940)</f>
        <v>0</v>
      </c>
      <c r="AI940" s="13">
        <f>IF(検索!K$5=0,Y940,Z940)</f>
        <v>0</v>
      </c>
      <c r="AJ940" s="13">
        <f>IF(検索!K$7=0,AF940,AG940)</f>
        <v>0</v>
      </c>
      <c r="AK940" s="20">
        <f>IF(IF(検索!J$5="00000",AH940,IF(検索!K$4=0,AH940+AI940,AH940*AI940)*IF(AND(検索!K$6=1,検索!J$7&lt;&gt;"00000"),AJ940,1)+IF(AND(検索!K$6=0,検索!J$7&lt;&gt;"00000"),AJ940,0))&gt;0,MAX($AK$2:AK939)+1,0)</f>
        <v>0</v>
      </c>
    </row>
    <row r="941" spans="8:37" ht="12.6" customHeight="1" x14ac:dyDescent="0.15">
      <c r="H941" s="153">
        <f t="shared" si="77"/>
        <v>0</v>
      </c>
      <c r="J941" s="158">
        <f>IFERROR(INDEX(単価!D$3:G$16,MATCH(D941,単価!B$3:B$16,0),1+((I941&gt;29)+(I941&gt;59)+(I941&gt;89))*INDEX(単価!A:A,MATCH(D941,単価!B:B,0))),0)</f>
        <v>0</v>
      </c>
      <c r="K941" s="153">
        <f>IFERROR(INDEX(単価!C:C,MATCH(D941,単価!B:B,0))&amp;IF(INDEX(単価!A:A,MATCH(D941,単価!B:B,0))=1,"（"&amp;INDEX(単価!D$2:G$2,1,1+(I941&gt;29)+(I941&gt;59)+(I941&gt;89))&amp;"）",""),D941)</f>
        <v>0</v>
      </c>
      <c r="L941" s="2">
        <f t="shared" ca="1" si="81"/>
        <v>102</v>
      </c>
      <c r="M941" s="14">
        <f>IF(OR(ISERROR(FIND(DBCS(検索!C$3),DBCS(B941))),検索!C$3=""),0,1)</f>
        <v>0</v>
      </c>
      <c r="N941" s="15">
        <f>IF(OR(ISERROR(FIND(DBCS(検索!D$3),DBCS(C941))),検索!D$3=""),0,1)</f>
        <v>0</v>
      </c>
      <c r="O941" s="15">
        <f>IF(OR(ISERROR(FIND(検索!E$3,D941)),検索!E$3=""),0,1)</f>
        <v>0</v>
      </c>
      <c r="P941" s="13">
        <f>IF(OR(ISERROR(FIND(検索!F$3,E941)),検索!F$3=""),0,1)</f>
        <v>0</v>
      </c>
      <c r="Q941" s="13">
        <f>IF(OR(ISERROR(FIND(検索!G$3,F941)),検索!G$3=""),0,1)</f>
        <v>0</v>
      </c>
      <c r="R941" s="13">
        <f>IF(OR(検索!J$3="00000",M941&amp;N941&amp;O941&amp;P941&amp;Q941&lt;&gt;検索!J$3),0,1)</f>
        <v>0</v>
      </c>
      <c r="S941" s="13">
        <f t="shared" si="78"/>
        <v>0</v>
      </c>
      <c r="T941" s="14">
        <f>IF(OR(ISERROR(FIND(DBCS(検索!C$5),DBCS(B941))),検索!C$5=""),0,1)</f>
        <v>0</v>
      </c>
      <c r="U941" s="15">
        <f>IF(OR(ISERROR(FIND(DBCS(検索!D$5),DBCS(C941))),検索!D$5=""),0,1)</f>
        <v>0</v>
      </c>
      <c r="V941" s="15">
        <f>IF(OR(ISERROR(FIND(検索!E$5,D941)),検索!E$5=""),0,1)</f>
        <v>0</v>
      </c>
      <c r="W941" s="15">
        <f>IF(OR(ISERROR(FIND(検索!F$5,E941)),検索!F$5=""),0,1)</f>
        <v>0</v>
      </c>
      <c r="X941" s="15">
        <f>IF(OR(ISERROR(FIND(検索!G$5,F941)),検索!G$5=""),0,1)</f>
        <v>0</v>
      </c>
      <c r="Y941" s="13">
        <f>IF(OR(検索!J$5="00000",T941&amp;U941&amp;V941&amp;W941&amp;X941&lt;&gt;検索!J$5),0,1)</f>
        <v>0</v>
      </c>
      <c r="Z941" s="16">
        <f t="shared" si="79"/>
        <v>0</v>
      </c>
      <c r="AA941" s="13">
        <f>IF(OR(ISERROR(FIND(DBCS(検索!C$7),DBCS(B941))),検索!C$7=""),0,1)</f>
        <v>0</v>
      </c>
      <c r="AB941" s="13">
        <f>IF(OR(ISERROR(FIND(DBCS(検索!D$7),DBCS(C941))),検索!D$7=""),0,1)</f>
        <v>0</v>
      </c>
      <c r="AC941" s="13">
        <f>IF(OR(ISERROR(FIND(検索!E$7,D941)),検索!E$7=""),0,1)</f>
        <v>0</v>
      </c>
      <c r="AD941" s="13">
        <f>IF(OR(ISERROR(FIND(検索!F$7,E941)),検索!F$7=""),0,1)</f>
        <v>0</v>
      </c>
      <c r="AE941" s="13">
        <f>IF(OR(ISERROR(FIND(検索!G$7,F941)),検索!G$7=""),0,1)</f>
        <v>0</v>
      </c>
      <c r="AF941" s="15">
        <f>IF(OR(検索!J$7="00000",AA941&amp;AB941&amp;AC941&amp;AD941&amp;AE941&lt;&gt;検索!J$7),0,1)</f>
        <v>0</v>
      </c>
      <c r="AG941" s="16">
        <f t="shared" si="80"/>
        <v>0</v>
      </c>
      <c r="AH941" s="13">
        <f>IF(検索!K$3=0,R941,S941)</f>
        <v>0</v>
      </c>
      <c r="AI941" s="13">
        <f>IF(検索!K$5=0,Y941,Z941)</f>
        <v>0</v>
      </c>
      <c r="AJ941" s="13">
        <f>IF(検索!K$7=0,AF941,AG941)</f>
        <v>0</v>
      </c>
      <c r="AK941" s="20">
        <f>IF(IF(検索!J$5="00000",AH941,IF(検索!K$4=0,AH941+AI941,AH941*AI941)*IF(AND(検索!K$6=1,検索!J$7&lt;&gt;"00000"),AJ941,1)+IF(AND(検索!K$6=0,検索!J$7&lt;&gt;"00000"),AJ941,0))&gt;0,MAX($AK$2:AK940)+1,0)</f>
        <v>0</v>
      </c>
    </row>
    <row r="942" spans="8:37" ht="12.6" customHeight="1" x14ac:dyDescent="0.15">
      <c r="H942" s="153">
        <f t="shared" si="77"/>
        <v>0</v>
      </c>
      <c r="J942" s="158">
        <f>IFERROR(INDEX(単価!D$3:G$16,MATCH(D942,単価!B$3:B$16,0),1+((I942&gt;29)+(I942&gt;59)+(I942&gt;89))*INDEX(単価!A:A,MATCH(D942,単価!B:B,0))),0)</f>
        <v>0</v>
      </c>
      <c r="K942" s="153">
        <f>IFERROR(INDEX(単価!C:C,MATCH(D942,単価!B:B,0))&amp;IF(INDEX(単価!A:A,MATCH(D942,単価!B:B,0))=1,"（"&amp;INDEX(単価!D$2:G$2,1,1+(I942&gt;29)+(I942&gt;59)+(I942&gt;89))&amp;"）",""),D942)</f>
        <v>0</v>
      </c>
      <c r="L942" s="2">
        <f t="shared" ca="1" si="81"/>
        <v>108</v>
      </c>
      <c r="M942" s="14">
        <f>IF(OR(ISERROR(FIND(DBCS(検索!C$3),DBCS(B942))),検索!C$3=""),0,1)</f>
        <v>0</v>
      </c>
      <c r="N942" s="15">
        <f>IF(OR(ISERROR(FIND(DBCS(検索!D$3),DBCS(C942))),検索!D$3=""),0,1)</f>
        <v>0</v>
      </c>
      <c r="O942" s="15">
        <f>IF(OR(ISERROR(FIND(検索!E$3,D942)),検索!E$3=""),0,1)</f>
        <v>0</v>
      </c>
      <c r="P942" s="13">
        <f>IF(OR(ISERROR(FIND(検索!F$3,E942)),検索!F$3=""),0,1)</f>
        <v>0</v>
      </c>
      <c r="Q942" s="13">
        <f>IF(OR(ISERROR(FIND(検索!G$3,F942)),検索!G$3=""),0,1)</f>
        <v>0</v>
      </c>
      <c r="R942" s="13">
        <f>IF(OR(検索!J$3="00000",M942&amp;N942&amp;O942&amp;P942&amp;Q942&lt;&gt;検索!J$3),0,1)</f>
        <v>0</v>
      </c>
      <c r="S942" s="13">
        <f t="shared" si="78"/>
        <v>0</v>
      </c>
      <c r="T942" s="14">
        <f>IF(OR(ISERROR(FIND(DBCS(検索!C$5),DBCS(B942))),検索!C$5=""),0,1)</f>
        <v>0</v>
      </c>
      <c r="U942" s="15">
        <f>IF(OR(ISERROR(FIND(DBCS(検索!D$5),DBCS(C942))),検索!D$5=""),0,1)</f>
        <v>0</v>
      </c>
      <c r="V942" s="15">
        <f>IF(OR(ISERROR(FIND(検索!E$5,D942)),検索!E$5=""),0,1)</f>
        <v>0</v>
      </c>
      <c r="W942" s="15">
        <f>IF(OR(ISERROR(FIND(検索!F$5,E942)),検索!F$5=""),0,1)</f>
        <v>0</v>
      </c>
      <c r="X942" s="15">
        <f>IF(OR(ISERROR(FIND(検索!G$5,F942)),検索!G$5=""),0,1)</f>
        <v>0</v>
      </c>
      <c r="Y942" s="13">
        <f>IF(OR(検索!J$5="00000",T942&amp;U942&amp;V942&amp;W942&amp;X942&lt;&gt;検索!J$5),0,1)</f>
        <v>0</v>
      </c>
      <c r="Z942" s="16">
        <f t="shared" si="79"/>
        <v>0</v>
      </c>
      <c r="AA942" s="13">
        <f>IF(OR(ISERROR(FIND(DBCS(検索!C$7),DBCS(B942))),検索!C$7=""),0,1)</f>
        <v>0</v>
      </c>
      <c r="AB942" s="13">
        <f>IF(OR(ISERROR(FIND(DBCS(検索!D$7),DBCS(C942))),検索!D$7=""),0,1)</f>
        <v>0</v>
      </c>
      <c r="AC942" s="13">
        <f>IF(OR(ISERROR(FIND(検索!E$7,D942)),検索!E$7=""),0,1)</f>
        <v>0</v>
      </c>
      <c r="AD942" s="13">
        <f>IF(OR(ISERROR(FIND(検索!F$7,E942)),検索!F$7=""),0,1)</f>
        <v>0</v>
      </c>
      <c r="AE942" s="13">
        <f>IF(OR(ISERROR(FIND(検索!G$7,F942)),検索!G$7=""),0,1)</f>
        <v>0</v>
      </c>
      <c r="AF942" s="15">
        <f>IF(OR(検索!J$7="00000",AA942&amp;AB942&amp;AC942&amp;AD942&amp;AE942&lt;&gt;検索!J$7),0,1)</f>
        <v>0</v>
      </c>
      <c r="AG942" s="16">
        <f t="shared" si="80"/>
        <v>0</v>
      </c>
      <c r="AH942" s="13">
        <f>IF(検索!K$3=0,R942,S942)</f>
        <v>0</v>
      </c>
      <c r="AI942" s="13">
        <f>IF(検索!K$5=0,Y942,Z942)</f>
        <v>0</v>
      </c>
      <c r="AJ942" s="13">
        <f>IF(検索!K$7=0,AF942,AG942)</f>
        <v>0</v>
      </c>
      <c r="AK942" s="20">
        <f>IF(IF(検索!J$5="00000",AH942,IF(検索!K$4=0,AH942+AI942,AH942*AI942)*IF(AND(検索!K$6=1,検索!J$7&lt;&gt;"00000"),AJ942,1)+IF(AND(検索!K$6=0,検索!J$7&lt;&gt;"00000"),AJ942,0))&gt;0,MAX($AK$2:AK941)+1,0)</f>
        <v>0</v>
      </c>
    </row>
    <row r="943" spans="8:37" ht="12.6" customHeight="1" x14ac:dyDescent="0.15">
      <c r="H943" s="153">
        <f t="shared" si="77"/>
        <v>0</v>
      </c>
      <c r="J943" s="158">
        <f>IFERROR(INDEX(単価!D$3:G$16,MATCH(D943,単価!B$3:B$16,0),1+((I943&gt;29)+(I943&gt;59)+(I943&gt;89))*INDEX(単価!A:A,MATCH(D943,単価!B:B,0))),0)</f>
        <v>0</v>
      </c>
      <c r="K943" s="153">
        <f>IFERROR(INDEX(単価!C:C,MATCH(D943,単価!B:B,0))&amp;IF(INDEX(単価!A:A,MATCH(D943,単価!B:B,0))=1,"（"&amp;INDEX(単価!D$2:G$2,1,1+(I943&gt;29)+(I943&gt;59)+(I943&gt;89))&amp;"）",""),D943)</f>
        <v>0</v>
      </c>
      <c r="L943" s="2">
        <f t="shared" ca="1" si="81"/>
        <v>102</v>
      </c>
      <c r="M943" s="14">
        <f>IF(OR(ISERROR(FIND(DBCS(検索!C$3),DBCS(B943))),検索!C$3=""),0,1)</f>
        <v>0</v>
      </c>
      <c r="N943" s="15">
        <f>IF(OR(ISERROR(FIND(DBCS(検索!D$3),DBCS(C943))),検索!D$3=""),0,1)</f>
        <v>0</v>
      </c>
      <c r="O943" s="15">
        <f>IF(OR(ISERROR(FIND(検索!E$3,D943)),検索!E$3=""),0,1)</f>
        <v>0</v>
      </c>
      <c r="P943" s="13">
        <f>IF(OR(ISERROR(FIND(検索!F$3,E943)),検索!F$3=""),0,1)</f>
        <v>0</v>
      </c>
      <c r="Q943" s="13">
        <f>IF(OR(ISERROR(FIND(検索!G$3,F943)),検索!G$3=""),0,1)</f>
        <v>0</v>
      </c>
      <c r="R943" s="13">
        <f>IF(OR(検索!J$3="00000",M943&amp;N943&amp;O943&amp;P943&amp;Q943&lt;&gt;検索!J$3),0,1)</f>
        <v>0</v>
      </c>
      <c r="S943" s="13">
        <f t="shared" si="78"/>
        <v>0</v>
      </c>
      <c r="T943" s="14">
        <f>IF(OR(ISERROR(FIND(DBCS(検索!C$5),DBCS(B943))),検索!C$5=""),0,1)</f>
        <v>0</v>
      </c>
      <c r="U943" s="15">
        <f>IF(OR(ISERROR(FIND(DBCS(検索!D$5),DBCS(C943))),検索!D$5=""),0,1)</f>
        <v>0</v>
      </c>
      <c r="V943" s="15">
        <f>IF(OR(ISERROR(FIND(検索!E$5,D943)),検索!E$5=""),0,1)</f>
        <v>0</v>
      </c>
      <c r="W943" s="15">
        <f>IF(OR(ISERROR(FIND(検索!F$5,E943)),検索!F$5=""),0,1)</f>
        <v>0</v>
      </c>
      <c r="X943" s="15">
        <f>IF(OR(ISERROR(FIND(検索!G$5,F943)),検索!G$5=""),0,1)</f>
        <v>0</v>
      </c>
      <c r="Y943" s="13">
        <f>IF(OR(検索!J$5="00000",T943&amp;U943&amp;V943&amp;W943&amp;X943&lt;&gt;検索!J$5),0,1)</f>
        <v>0</v>
      </c>
      <c r="Z943" s="16">
        <f t="shared" si="79"/>
        <v>0</v>
      </c>
      <c r="AA943" s="13">
        <f>IF(OR(ISERROR(FIND(DBCS(検索!C$7),DBCS(B943))),検索!C$7=""),0,1)</f>
        <v>0</v>
      </c>
      <c r="AB943" s="13">
        <f>IF(OR(ISERROR(FIND(DBCS(検索!D$7),DBCS(C943))),検索!D$7=""),0,1)</f>
        <v>0</v>
      </c>
      <c r="AC943" s="13">
        <f>IF(OR(ISERROR(FIND(検索!E$7,D943)),検索!E$7=""),0,1)</f>
        <v>0</v>
      </c>
      <c r="AD943" s="13">
        <f>IF(OR(ISERROR(FIND(検索!F$7,E943)),検索!F$7=""),0,1)</f>
        <v>0</v>
      </c>
      <c r="AE943" s="13">
        <f>IF(OR(ISERROR(FIND(検索!G$7,F943)),検索!G$7=""),0,1)</f>
        <v>0</v>
      </c>
      <c r="AF943" s="15">
        <f>IF(OR(検索!J$7="00000",AA943&amp;AB943&amp;AC943&amp;AD943&amp;AE943&lt;&gt;検索!J$7),0,1)</f>
        <v>0</v>
      </c>
      <c r="AG943" s="16">
        <f t="shared" si="80"/>
        <v>0</v>
      </c>
      <c r="AH943" s="13">
        <f>IF(検索!K$3=0,R943,S943)</f>
        <v>0</v>
      </c>
      <c r="AI943" s="13">
        <f>IF(検索!K$5=0,Y943,Z943)</f>
        <v>0</v>
      </c>
      <c r="AJ943" s="13">
        <f>IF(検索!K$7=0,AF943,AG943)</f>
        <v>0</v>
      </c>
      <c r="AK943" s="20">
        <f>IF(IF(検索!J$5="00000",AH943,IF(検索!K$4=0,AH943+AI943,AH943*AI943)*IF(AND(検索!K$6=1,検索!J$7&lt;&gt;"00000"),AJ943,1)+IF(AND(検索!K$6=0,検索!J$7&lt;&gt;"00000"),AJ943,0))&gt;0,MAX($AK$2:AK942)+1,0)</f>
        <v>0</v>
      </c>
    </row>
    <row r="944" spans="8:37" ht="12.6" customHeight="1" x14ac:dyDescent="0.15">
      <c r="H944" s="153">
        <f t="shared" si="77"/>
        <v>0</v>
      </c>
      <c r="J944" s="158">
        <f>IFERROR(INDEX(単価!D$3:G$16,MATCH(D944,単価!B$3:B$16,0),1+((I944&gt;29)+(I944&gt;59)+(I944&gt;89))*INDEX(単価!A:A,MATCH(D944,単価!B:B,0))),0)</f>
        <v>0</v>
      </c>
      <c r="K944" s="153">
        <f>IFERROR(INDEX(単価!C:C,MATCH(D944,単価!B:B,0))&amp;IF(INDEX(単価!A:A,MATCH(D944,単価!B:B,0))=1,"（"&amp;INDEX(単価!D$2:G$2,1,1+(I944&gt;29)+(I944&gt;59)+(I944&gt;89))&amp;"）",""),D944)</f>
        <v>0</v>
      </c>
      <c r="L944" s="2">
        <f t="shared" ca="1" si="81"/>
        <v>107</v>
      </c>
      <c r="M944" s="14">
        <f>IF(OR(ISERROR(FIND(DBCS(検索!C$3),DBCS(B944))),検索!C$3=""),0,1)</f>
        <v>0</v>
      </c>
      <c r="N944" s="15">
        <f>IF(OR(ISERROR(FIND(DBCS(検索!D$3),DBCS(C944))),検索!D$3=""),0,1)</f>
        <v>0</v>
      </c>
      <c r="O944" s="15">
        <f>IF(OR(ISERROR(FIND(検索!E$3,D944)),検索!E$3=""),0,1)</f>
        <v>0</v>
      </c>
      <c r="P944" s="13">
        <f>IF(OR(ISERROR(FIND(検索!F$3,E944)),検索!F$3=""),0,1)</f>
        <v>0</v>
      </c>
      <c r="Q944" s="13">
        <f>IF(OR(ISERROR(FIND(検索!G$3,F944)),検索!G$3=""),0,1)</f>
        <v>0</v>
      </c>
      <c r="R944" s="13">
        <f>IF(OR(検索!J$3="00000",M944&amp;N944&amp;O944&amp;P944&amp;Q944&lt;&gt;検索!J$3),0,1)</f>
        <v>0</v>
      </c>
      <c r="S944" s="13">
        <f t="shared" si="78"/>
        <v>0</v>
      </c>
      <c r="T944" s="14">
        <f>IF(OR(ISERROR(FIND(DBCS(検索!C$5),DBCS(B944))),検索!C$5=""),0,1)</f>
        <v>0</v>
      </c>
      <c r="U944" s="15">
        <f>IF(OR(ISERROR(FIND(DBCS(検索!D$5),DBCS(C944))),検索!D$5=""),0,1)</f>
        <v>0</v>
      </c>
      <c r="V944" s="15">
        <f>IF(OR(ISERROR(FIND(検索!E$5,D944)),検索!E$5=""),0,1)</f>
        <v>0</v>
      </c>
      <c r="W944" s="15">
        <f>IF(OR(ISERROR(FIND(検索!F$5,E944)),検索!F$5=""),0,1)</f>
        <v>0</v>
      </c>
      <c r="X944" s="15">
        <f>IF(OR(ISERROR(FIND(検索!G$5,F944)),検索!G$5=""),0,1)</f>
        <v>0</v>
      </c>
      <c r="Y944" s="13">
        <f>IF(OR(検索!J$5="00000",T944&amp;U944&amp;V944&amp;W944&amp;X944&lt;&gt;検索!J$5),0,1)</f>
        <v>0</v>
      </c>
      <c r="Z944" s="16">
        <f t="shared" si="79"/>
        <v>0</v>
      </c>
      <c r="AA944" s="13">
        <f>IF(OR(ISERROR(FIND(DBCS(検索!C$7),DBCS(B944))),検索!C$7=""),0,1)</f>
        <v>0</v>
      </c>
      <c r="AB944" s="13">
        <f>IF(OR(ISERROR(FIND(DBCS(検索!D$7),DBCS(C944))),検索!D$7=""),0,1)</f>
        <v>0</v>
      </c>
      <c r="AC944" s="13">
        <f>IF(OR(ISERROR(FIND(検索!E$7,D944)),検索!E$7=""),0,1)</f>
        <v>0</v>
      </c>
      <c r="AD944" s="13">
        <f>IF(OR(ISERROR(FIND(検索!F$7,E944)),検索!F$7=""),0,1)</f>
        <v>0</v>
      </c>
      <c r="AE944" s="13">
        <f>IF(OR(ISERROR(FIND(検索!G$7,F944)),検索!G$7=""),0,1)</f>
        <v>0</v>
      </c>
      <c r="AF944" s="15">
        <f>IF(OR(検索!J$7="00000",AA944&amp;AB944&amp;AC944&amp;AD944&amp;AE944&lt;&gt;検索!J$7),0,1)</f>
        <v>0</v>
      </c>
      <c r="AG944" s="16">
        <f t="shared" si="80"/>
        <v>0</v>
      </c>
      <c r="AH944" s="13">
        <f>IF(検索!K$3=0,R944,S944)</f>
        <v>0</v>
      </c>
      <c r="AI944" s="13">
        <f>IF(検索!K$5=0,Y944,Z944)</f>
        <v>0</v>
      </c>
      <c r="AJ944" s="13">
        <f>IF(検索!K$7=0,AF944,AG944)</f>
        <v>0</v>
      </c>
      <c r="AK944" s="20">
        <f>IF(IF(検索!J$5="00000",AH944,IF(検索!K$4=0,AH944+AI944,AH944*AI944)*IF(AND(検索!K$6=1,検索!J$7&lt;&gt;"00000"),AJ944,1)+IF(AND(検索!K$6=0,検索!J$7&lt;&gt;"00000"),AJ944,0))&gt;0,MAX($AK$2:AK943)+1,0)</f>
        <v>0</v>
      </c>
    </row>
    <row r="945" spans="8:37" ht="12.6" customHeight="1" x14ac:dyDescent="0.15">
      <c r="H945" s="153">
        <f t="shared" si="77"/>
        <v>0</v>
      </c>
      <c r="J945" s="158">
        <f>IFERROR(INDEX(単価!D$3:G$16,MATCH(D945,単価!B$3:B$16,0),1+((I945&gt;29)+(I945&gt;59)+(I945&gt;89))*INDEX(単価!A:A,MATCH(D945,単価!B:B,0))),0)</f>
        <v>0</v>
      </c>
      <c r="K945" s="153">
        <f>IFERROR(INDEX(単価!C:C,MATCH(D945,単価!B:B,0))&amp;IF(INDEX(単価!A:A,MATCH(D945,単価!B:B,0))=1,"（"&amp;INDEX(単価!D$2:G$2,1,1+(I945&gt;29)+(I945&gt;59)+(I945&gt;89))&amp;"）",""),D945)</f>
        <v>0</v>
      </c>
      <c r="L945" s="2">
        <f t="shared" ca="1" si="81"/>
        <v>107</v>
      </c>
      <c r="M945" s="14">
        <f>IF(OR(ISERROR(FIND(DBCS(検索!C$3),DBCS(B945))),検索!C$3=""),0,1)</f>
        <v>0</v>
      </c>
      <c r="N945" s="15">
        <f>IF(OR(ISERROR(FIND(DBCS(検索!D$3),DBCS(C945))),検索!D$3=""),0,1)</f>
        <v>0</v>
      </c>
      <c r="O945" s="15">
        <f>IF(OR(ISERROR(FIND(検索!E$3,D945)),検索!E$3=""),0,1)</f>
        <v>0</v>
      </c>
      <c r="P945" s="13">
        <f>IF(OR(ISERROR(FIND(検索!F$3,E945)),検索!F$3=""),0,1)</f>
        <v>0</v>
      </c>
      <c r="Q945" s="13">
        <f>IF(OR(ISERROR(FIND(検索!G$3,F945)),検索!G$3=""),0,1)</f>
        <v>0</v>
      </c>
      <c r="R945" s="13">
        <f>IF(OR(検索!J$3="00000",M945&amp;N945&amp;O945&amp;P945&amp;Q945&lt;&gt;検索!J$3),0,1)</f>
        <v>0</v>
      </c>
      <c r="S945" s="13">
        <f t="shared" si="78"/>
        <v>0</v>
      </c>
      <c r="T945" s="14">
        <f>IF(OR(ISERROR(FIND(DBCS(検索!C$5),DBCS(B945))),検索!C$5=""),0,1)</f>
        <v>0</v>
      </c>
      <c r="U945" s="15">
        <f>IF(OR(ISERROR(FIND(DBCS(検索!D$5),DBCS(C945))),検索!D$5=""),0,1)</f>
        <v>0</v>
      </c>
      <c r="V945" s="15">
        <f>IF(OR(ISERROR(FIND(検索!E$5,D945)),検索!E$5=""),0,1)</f>
        <v>0</v>
      </c>
      <c r="W945" s="15">
        <f>IF(OR(ISERROR(FIND(検索!F$5,E945)),検索!F$5=""),0,1)</f>
        <v>0</v>
      </c>
      <c r="X945" s="15">
        <f>IF(OR(ISERROR(FIND(検索!G$5,F945)),検索!G$5=""),0,1)</f>
        <v>0</v>
      </c>
      <c r="Y945" s="13">
        <f>IF(OR(検索!J$5="00000",T945&amp;U945&amp;V945&amp;W945&amp;X945&lt;&gt;検索!J$5),0,1)</f>
        <v>0</v>
      </c>
      <c r="Z945" s="16">
        <f t="shared" si="79"/>
        <v>0</v>
      </c>
      <c r="AA945" s="13">
        <f>IF(OR(ISERROR(FIND(DBCS(検索!C$7),DBCS(B945))),検索!C$7=""),0,1)</f>
        <v>0</v>
      </c>
      <c r="AB945" s="13">
        <f>IF(OR(ISERROR(FIND(DBCS(検索!D$7),DBCS(C945))),検索!D$7=""),0,1)</f>
        <v>0</v>
      </c>
      <c r="AC945" s="13">
        <f>IF(OR(ISERROR(FIND(検索!E$7,D945)),検索!E$7=""),0,1)</f>
        <v>0</v>
      </c>
      <c r="AD945" s="13">
        <f>IF(OR(ISERROR(FIND(検索!F$7,E945)),検索!F$7=""),0,1)</f>
        <v>0</v>
      </c>
      <c r="AE945" s="13">
        <f>IF(OR(ISERROR(FIND(検索!G$7,F945)),検索!G$7=""),0,1)</f>
        <v>0</v>
      </c>
      <c r="AF945" s="15">
        <f>IF(OR(検索!J$7="00000",AA945&amp;AB945&amp;AC945&amp;AD945&amp;AE945&lt;&gt;検索!J$7),0,1)</f>
        <v>0</v>
      </c>
      <c r="AG945" s="16">
        <f t="shared" si="80"/>
        <v>0</v>
      </c>
      <c r="AH945" s="13">
        <f>IF(検索!K$3=0,R945,S945)</f>
        <v>0</v>
      </c>
      <c r="AI945" s="13">
        <f>IF(検索!K$5=0,Y945,Z945)</f>
        <v>0</v>
      </c>
      <c r="AJ945" s="13">
        <f>IF(検索!K$7=0,AF945,AG945)</f>
        <v>0</v>
      </c>
      <c r="AK945" s="20">
        <f>IF(IF(検索!J$5="00000",AH945,IF(検索!K$4=0,AH945+AI945,AH945*AI945)*IF(AND(検索!K$6=1,検索!J$7&lt;&gt;"00000"),AJ945,1)+IF(AND(検索!K$6=0,検索!J$7&lt;&gt;"00000"),AJ945,0))&gt;0,MAX($AK$2:AK944)+1,0)</f>
        <v>0</v>
      </c>
    </row>
    <row r="946" spans="8:37" ht="12.6" customHeight="1" x14ac:dyDescent="0.15">
      <c r="H946" s="153">
        <f t="shared" si="77"/>
        <v>0</v>
      </c>
      <c r="J946" s="158">
        <f>IFERROR(INDEX(単価!D$3:G$16,MATCH(D946,単価!B$3:B$16,0),1+((I946&gt;29)+(I946&gt;59)+(I946&gt;89))*INDEX(単価!A:A,MATCH(D946,単価!B:B,0))),0)</f>
        <v>0</v>
      </c>
      <c r="K946" s="153">
        <f>IFERROR(INDEX(単価!C:C,MATCH(D946,単価!B:B,0))&amp;IF(INDEX(単価!A:A,MATCH(D946,単価!B:B,0))=1,"（"&amp;INDEX(単価!D$2:G$2,1,1+(I946&gt;29)+(I946&gt;59)+(I946&gt;89))&amp;"）",""),D946)</f>
        <v>0</v>
      </c>
      <c r="L946" s="2">
        <f t="shared" ca="1" si="81"/>
        <v>108</v>
      </c>
      <c r="M946" s="14">
        <f>IF(OR(ISERROR(FIND(DBCS(検索!C$3),DBCS(B946))),検索!C$3=""),0,1)</f>
        <v>0</v>
      </c>
      <c r="N946" s="15">
        <f>IF(OR(ISERROR(FIND(DBCS(検索!D$3),DBCS(C946))),検索!D$3=""),0,1)</f>
        <v>0</v>
      </c>
      <c r="O946" s="15">
        <f>IF(OR(ISERROR(FIND(検索!E$3,D946)),検索!E$3=""),0,1)</f>
        <v>0</v>
      </c>
      <c r="P946" s="13">
        <f>IF(OR(ISERROR(FIND(検索!F$3,E946)),検索!F$3=""),0,1)</f>
        <v>0</v>
      </c>
      <c r="Q946" s="13">
        <f>IF(OR(ISERROR(FIND(検索!G$3,F946)),検索!G$3=""),0,1)</f>
        <v>0</v>
      </c>
      <c r="R946" s="13">
        <f>IF(OR(検索!J$3="00000",M946&amp;N946&amp;O946&amp;P946&amp;Q946&lt;&gt;検索!J$3),0,1)</f>
        <v>0</v>
      </c>
      <c r="S946" s="13">
        <f t="shared" si="78"/>
        <v>0</v>
      </c>
      <c r="T946" s="14">
        <f>IF(OR(ISERROR(FIND(DBCS(検索!C$5),DBCS(B946))),検索!C$5=""),0,1)</f>
        <v>0</v>
      </c>
      <c r="U946" s="15">
        <f>IF(OR(ISERROR(FIND(DBCS(検索!D$5),DBCS(C946))),検索!D$5=""),0,1)</f>
        <v>0</v>
      </c>
      <c r="V946" s="15">
        <f>IF(OR(ISERROR(FIND(検索!E$5,D946)),検索!E$5=""),0,1)</f>
        <v>0</v>
      </c>
      <c r="W946" s="15">
        <f>IF(OR(ISERROR(FIND(検索!F$5,E946)),検索!F$5=""),0,1)</f>
        <v>0</v>
      </c>
      <c r="X946" s="15">
        <f>IF(OR(ISERROR(FIND(検索!G$5,F946)),検索!G$5=""),0,1)</f>
        <v>0</v>
      </c>
      <c r="Y946" s="13">
        <f>IF(OR(検索!J$5="00000",T946&amp;U946&amp;V946&amp;W946&amp;X946&lt;&gt;検索!J$5),0,1)</f>
        <v>0</v>
      </c>
      <c r="Z946" s="16">
        <f t="shared" si="79"/>
        <v>0</v>
      </c>
      <c r="AA946" s="13">
        <f>IF(OR(ISERROR(FIND(DBCS(検索!C$7),DBCS(B946))),検索!C$7=""),0,1)</f>
        <v>0</v>
      </c>
      <c r="AB946" s="13">
        <f>IF(OR(ISERROR(FIND(DBCS(検索!D$7),DBCS(C946))),検索!D$7=""),0,1)</f>
        <v>0</v>
      </c>
      <c r="AC946" s="13">
        <f>IF(OR(ISERROR(FIND(検索!E$7,D946)),検索!E$7=""),0,1)</f>
        <v>0</v>
      </c>
      <c r="AD946" s="13">
        <f>IF(OR(ISERROR(FIND(検索!F$7,E946)),検索!F$7=""),0,1)</f>
        <v>0</v>
      </c>
      <c r="AE946" s="13">
        <f>IF(OR(ISERROR(FIND(検索!G$7,F946)),検索!G$7=""),0,1)</f>
        <v>0</v>
      </c>
      <c r="AF946" s="15">
        <f>IF(OR(検索!J$7="00000",AA946&amp;AB946&amp;AC946&amp;AD946&amp;AE946&lt;&gt;検索!J$7),0,1)</f>
        <v>0</v>
      </c>
      <c r="AG946" s="16">
        <f t="shared" si="80"/>
        <v>0</v>
      </c>
      <c r="AH946" s="13">
        <f>IF(検索!K$3=0,R946,S946)</f>
        <v>0</v>
      </c>
      <c r="AI946" s="13">
        <f>IF(検索!K$5=0,Y946,Z946)</f>
        <v>0</v>
      </c>
      <c r="AJ946" s="13">
        <f>IF(検索!K$7=0,AF946,AG946)</f>
        <v>0</v>
      </c>
      <c r="AK946" s="20">
        <f>IF(IF(検索!J$5="00000",AH946,IF(検索!K$4=0,AH946+AI946,AH946*AI946)*IF(AND(検索!K$6=1,検索!J$7&lt;&gt;"00000"),AJ946,1)+IF(AND(検索!K$6=0,検索!J$7&lt;&gt;"00000"),AJ946,0))&gt;0,MAX($AK$2:AK945)+1,0)</f>
        <v>0</v>
      </c>
    </row>
    <row r="947" spans="8:37" ht="12.6" customHeight="1" x14ac:dyDescent="0.15">
      <c r="H947" s="153">
        <f t="shared" si="77"/>
        <v>0</v>
      </c>
      <c r="J947" s="158">
        <f>IFERROR(INDEX(単価!D$3:G$16,MATCH(D947,単価!B$3:B$16,0),1+((I947&gt;29)+(I947&gt;59)+(I947&gt;89))*INDEX(単価!A:A,MATCH(D947,単価!B:B,0))),0)</f>
        <v>0</v>
      </c>
      <c r="K947" s="153">
        <f>IFERROR(INDEX(単価!C:C,MATCH(D947,単価!B:B,0))&amp;IF(INDEX(単価!A:A,MATCH(D947,単価!B:B,0))=1,"（"&amp;INDEX(単価!D$2:G$2,1,1+(I947&gt;29)+(I947&gt;59)+(I947&gt;89))&amp;"）",""),D947)</f>
        <v>0</v>
      </c>
      <c r="L947" s="2">
        <f t="shared" ca="1" si="81"/>
        <v>109</v>
      </c>
      <c r="M947" s="14">
        <f>IF(OR(ISERROR(FIND(DBCS(検索!C$3),DBCS(B947))),検索!C$3=""),0,1)</f>
        <v>0</v>
      </c>
      <c r="N947" s="15">
        <f>IF(OR(ISERROR(FIND(DBCS(検索!D$3),DBCS(C947))),検索!D$3=""),0,1)</f>
        <v>0</v>
      </c>
      <c r="O947" s="15">
        <f>IF(OR(ISERROR(FIND(検索!E$3,D947)),検索!E$3=""),0,1)</f>
        <v>0</v>
      </c>
      <c r="P947" s="13">
        <f>IF(OR(ISERROR(FIND(検索!F$3,E947)),検索!F$3=""),0,1)</f>
        <v>0</v>
      </c>
      <c r="Q947" s="13">
        <f>IF(OR(ISERROR(FIND(検索!G$3,F947)),検索!G$3=""),0,1)</f>
        <v>0</v>
      </c>
      <c r="R947" s="13">
        <f>IF(OR(検索!J$3="00000",M947&amp;N947&amp;O947&amp;P947&amp;Q947&lt;&gt;検索!J$3),0,1)</f>
        <v>0</v>
      </c>
      <c r="S947" s="13">
        <f t="shared" si="78"/>
        <v>0</v>
      </c>
      <c r="T947" s="14">
        <f>IF(OR(ISERROR(FIND(DBCS(検索!C$5),DBCS(B947))),検索!C$5=""),0,1)</f>
        <v>0</v>
      </c>
      <c r="U947" s="15">
        <f>IF(OR(ISERROR(FIND(DBCS(検索!D$5),DBCS(C947))),検索!D$5=""),0,1)</f>
        <v>0</v>
      </c>
      <c r="V947" s="15">
        <f>IF(OR(ISERROR(FIND(検索!E$5,D947)),検索!E$5=""),0,1)</f>
        <v>0</v>
      </c>
      <c r="W947" s="15">
        <f>IF(OR(ISERROR(FIND(検索!F$5,E947)),検索!F$5=""),0,1)</f>
        <v>0</v>
      </c>
      <c r="X947" s="15">
        <f>IF(OR(ISERROR(FIND(検索!G$5,F947)),検索!G$5=""),0,1)</f>
        <v>0</v>
      </c>
      <c r="Y947" s="13">
        <f>IF(OR(検索!J$5="00000",T947&amp;U947&amp;V947&amp;W947&amp;X947&lt;&gt;検索!J$5),0,1)</f>
        <v>0</v>
      </c>
      <c r="Z947" s="16">
        <f t="shared" si="79"/>
        <v>0</v>
      </c>
      <c r="AA947" s="13">
        <f>IF(OR(ISERROR(FIND(DBCS(検索!C$7),DBCS(B947))),検索!C$7=""),0,1)</f>
        <v>0</v>
      </c>
      <c r="AB947" s="13">
        <f>IF(OR(ISERROR(FIND(DBCS(検索!D$7),DBCS(C947))),検索!D$7=""),0,1)</f>
        <v>0</v>
      </c>
      <c r="AC947" s="13">
        <f>IF(OR(ISERROR(FIND(検索!E$7,D947)),検索!E$7=""),0,1)</f>
        <v>0</v>
      </c>
      <c r="AD947" s="13">
        <f>IF(OR(ISERROR(FIND(検索!F$7,E947)),検索!F$7=""),0,1)</f>
        <v>0</v>
      </c>
      <c r="AE947" s="13">
        <f>IF(OR(ISERROR(FIND(検索!G$7,F947)),検索!G$7=""),0,1)</f>
        <v>0</v>
      </c>
      <c r="AF947" s="15">
        <f>IF(OR(検索!J$7="00000",AA947&amp;AB947&amp;AC947&amp;AD947&amp;AE947&lt;&gt;検索!J$7),0,1)</f>
        <v>0</v>
      </c>
      <c r="AG947" s="16">
        <f t="shared" si="80"/>
        <v>0</v>
      </c>
      <c r="AH947" s="13">
        <f>IF(検索!K$3=0,R947,S947)</f>
        <v>0</v>
      </c>
      <c r="AI947" s="13">
        <f>IF(検索!K$5=0,Y947,Z947)</f>
        <v>0</v>
      </c>
      <c r="AJ947" s="13">
        <f>IF(検索!K$7=0,AF947,AG947)</f>
        <v>0</v>
      </c>
      <c r="AK947" s="20">
        <f>IF(IF(検索!J$5="00000",AH947,IF(検索!K$4=0,AH947+AI947,AH947*AI947)*IF(AND(検索!K$6=1,検索!J$7&lt;&gt;"00000"),AJ947,1)+IF(AND(検索!K$6=0,検索!J$7&lt;&gt;"00000"),AJ947,0))&gt;0,MAX($AK$2:AK946)+1,0)</f>
        <v>0</v>
      </c>
    </row>
    <row r="948" spans="8:37" ht="12.6" customHeight="1" x14ac:dyDescent="0.15">
      <c r="H948" s="153">
        <f t="shared" si="77"/>
        <v>0</v>
      </c>
      <c r="J948" s="158">
        <f>IFERROR(INDEX(単価!D$3:G$16,MATCH(D948,単価!B$3:B$16,0),1+((I948&gt;29)+(I948&gt;59)+(I948&gt;89))*INDEX(単価!A:A,MATCH(D948,単価!B:B,0))),0)</f>
        <v>0</v>
      </c>
      <c r="K948" s="153">
        <f>IFERROR(INDEX(単価!C:C,MATCH(D948,単価!B:B,0))&amp;IF(INDEX(単価!A:A,MATCH(D948,単価!B:B,0))=1,"（"&amp;INDEX(単価!D$2:G$2,1,1+(I948&gt;29)+(I948&gt;59)+(I948&gt;89))&amp;"）",""),D948)</f>
        <v>0</v>
      </c>
      <c r="L948" s="2">
        <f t="shared" ca="1" si="81"/>
        <v>104</v>
      </c>
      <c r="M948" s="14">
        <f>IF(OR(ISERROR(FIND(DBCS(検索!C$3),DBCS(B948))),検索!C$3=""),0,1)</f>
        <v>0</v>
      </c>
      <c r="N948" s="15">
        <f>IF(OR(ISERROR(FIND(DBCS(検索!D$3),DBCS(C948))),検索!D$3=""),0,1)</f>
        <v>0</v>
      </c>
      <c r="O948" s="15">
        <f>IF(OR(ISERROR(FIND(検索!E$3,D948)),検索!E$3=""),0,1)</f>
        <v>0</v>
      </c>
      <c r="P948" s="13">
        <f>IF(OR(ISERROR(FIND(検索!F$3,E948)),検索!F$3=""),0,1)</f>
        <v>0</v>
      </c>
      <c r="Q948" s="13">
        <f>IF(OR(ISERROR(FIND(検索!G$3,F948)),検索!G$3=""),0,1)</f>
        <v>0</v>
      </c>
      <c r="R948" s="13">
        <f>IF(OR(検索!J$3="00000",M948&amp;N948&amp;O948&amp;P948&amp;Q948&lt;&gt;検索!J$3),0,1)</f>
        <v>0</v>
      </c>
      <c r="S948" s="13">
        <f t="shared" si="78"/>
        <v>0</v>
      </c>
      <c r="T948" s="14">
        <f>IF(OR(ISERROR(FIND(DBCS(検索!C$5),DBCS(B948))),検索!C$5=""),0,1)</f>
        <v>0</v>
      </c>
      <c r="U948" s="15">
        <f>IF(OR(ISERROR(FIND(DBCS(検索!D$5),DBCS(C948))),検索!D$5=""),0,1)</f>
        <v>0</v>
      </c>
      <c r="V948" s="15">
        <f>IF(OR(ISERROR(FIND(検索!E$5,D948)),検索!E$5=""),0,1)</f>
        <v>0</v>
      </c>
      <c r="W948" s="15">
        <f>IF(OR(ISERROR(FIND(検索!F$5,E948)),検索!F$5=""),0,1)</f>
        <v>0</v>
      </c>
      <c r="X948" s="15">
        <f>IF(OR(ISERROR(FIND(検索!G$5,F948)),検索!G$5=""),0,1)</f>
        <v>0</v>
      </c>
      <c r="Y948" s="13">
        <f>IF(OR(検索!J$5="00000",T948&amp;U948&amp;V948&amp;W948&amp;X948&lt;&gt;検索!J$5),0,1)</f>
        <v>0</v>
      </c>
      <c r="Z948" s="16">
        <f t="shared" si="79"/>
        <v>0</v>
      </c>
      <c r="AA948" s="13">
        <f>IF(OR(ISERROR(FIND(DBCS(検索!C$7),DBCS(B948))),検索!C$7=""),0,1)</f>
        <v>0</v>
      </c>
      <c r="AB948" s="13">
        <f>IF(OR(ISERROR(FIND(DBCS(検索!D$7),DBCS(C948))),検索!D$7=""),0,1)</f>
        <v>0</v>
      </c>
      <c r="AC948" s="13">
        <f>IF(OR(ISERROR(FIND(検索!E$7,D948)),検索!E$7=""),0,1)</f>
        <v>0</v>
      </c>
      <c r="AD948" s="13">
        <f>IF(OR(ISERROR(FIND(検索!F$7,E948)),検索!F$7=""),0,1)</f>
        <v>0</v>
      </c>
      <c r="AE948" s="13">
        <f>IF(OR(ISERROR(FIND(検索!G$7,F948)),検索!G$7=""),0,1)</f>
        <v>0</v>
      </c>
      <c r="AF948" s="15">
        <f>IF(OR(検索!J$7="00000",AA948&amp;AB948&amp;AC948&amp;AD948&amp;AE948&lt;&gt;検索!J$7),0,1)</f>
        <v>0</v>
      </c>
      <c r="AG948" s="16">
        <f t="shared" si="80"/>
        <v>0</v>
      </c>
      <c r="AH948" s="13">
        <f>IF(検索!K$3=0,R948,S948)</f>
        <v>0</v>
      </c>
      <c r="AI948" s="13">
        <f>IF(検索!K$5=0,Y948,Z948)</f>
        <v>0</v>
      </c>
      <c r="AJ948" s="13">
        <f>IF(検索!K$7=0,AF948,AG948)</f>
        <v>0</v>
      </c>
      <c r="AK948" s="20">
        <f>IF(IF(検索!J$5="00000",AH948,IF(検索!K$4=0,AH948+AI948,AH948*AI948)*IF(AND(検索!K$6=1,検索!J$7&lt;&gt;"00000"),AJ948,1)+IF(AND(検索!K$6=0,検索!J$7&lt;&gt;"00000"),AJ948,0))&gt;0,MAX($AK$2:AK947)+1,0)</f>
        <v>0</v>
      </c>
    </row>
    <row r="949" spans="8:37" ht="12.6" customHeight="1" x14ac:dyDescent="0.15">
      <c r="H949" s="153">
        <f t="shared" si="77"/>
        <v>0</v>
      </c>
      <c r="J949" s="158">
        <f>IFERROR(INDEX(単価!D$3:G$16,MATCH(D949,単価!B$3:B$16,0),1+((I949&gt;29)+(I949&gt;59)+(I949&gt;89))*INDEX(単価!A:A,MATCH(D949,単価!B:B,0))),0)</f>
        <v>0</v>
      </c>
      <c r="K949" s="153">
        <f>IFERROR(INDEX(単価!C:C,MATCH(D949,単価!B:B,0))&amp;IF(INDEX(単価!A:A,MATCH(D949,単価!B:B,0))=1,"（"&amp;INDEX(単価!D$2:G$2,1,1+(I949&gt;29)+(I949&gt;59)+(I949&gt;89))&amp;"）",""),D949)</f>
        <v>0</v>
      </c>
      <c r="L949" s="2">
        <f t="shared" ca="1" si="81"/>
        <v>100</v>
      </c>
      <c r="M949" s="14">
        <f>IF(OR(ISERROR(FIND(DBCS(検索!C$3),DBCS(B949))),検索!C$3=""),0,1)</f>
        <v>0</v>
      </c>
      <c r="N949" s="15">
        <f>IF(OR(ISERROR(FIND(DBCS(検索!D$3),DBCS(C949))),検索!D$3=""),0,1)</f>
        <v>0</v>
      </c>
      <c r="O949" s="15">
        <f>IF(OR(ISERROR(FIND(検索!E$3,D949)),検索!E$3=""),0,1)</f>
        <v>0</v>
      </c>
      <c r="P949" s="13">
        <f>IF(OR(ISERROR(FIND(検索!F$3,E949)),検索!F$3=""),0,1)</f>
        <v>0</v>
      </c>
      <c r="Q949" s="13">
        <f>IF(OR(ISERROR(FIND(検索!G$3,F949)),検索!G$3=""),0,1)</f>
        <v>0</v>
      </c>
      <c r="R949" s="13">
        <f>IF(OR(検索!J$3="00000",M949&amp;N949&amp;O949&amp;P949&amp;Q949&lt;&gt;検索!J$3),0,1)</f>
        <v>0</v>
      </c>
      <c r="S949" s="13">
        <f t="shared" si="78"/>
        <v>0</v>
      </c>
      <c r="T949" s="14">
        <f>IF(OR(ISERROR(FIND(DBCS(検索!C$5),DBCS(B949))),検索!C$5=""),0,1)</f>
        <v>0</v>
      </c>
      <c r="U949" s="15">
        <f>IF(OR(ISERROR(FIND(DBCS(検索!D$5),DBCS(C949))),検索!D$5=""),0,1)</f>
        <v>0</v>
      </c>
      <c r="V949" s="15">
        <f>IF(OR(ISERROR(FIND(検索!E$5,D949)),検索!E$5=""),0,1)</f>
        <v>0</v>
      </c>
      <c r="W949" s="15">
        <f>IF(OR(ISERROR(FIND(検索!F$5,E949)),検索!F$5=""),0,1)</f>
        <v>0</v>
      </c>
      <c r="X949" s="15">
        <f>IF(OR(ISERROR(FIND(検索!G$5,F949)),検索!G$5=""),0,1)</f>
        <v>0</v>
      </c>
      <c r="Y949" s="13">
        <f>IF(OR(検索!J$5="00000",T949&amp;U949&amp;V949&amp;W949&amp;X949&lt;&gt;検索!J$5),0,1)</f>
        <v>0</v>
      </c>
      <c r="Z949" s="16">
        <f t="shared" si="79"/>
        <v>0</v>
      </c>
      <c r="AA949" s="13">
        <f>IF(OR(ISERROR(FIND(DBCS(検索!C$7),DBCS(B949))),検索!C$7=""),0,1)</f>
        <v>0</v>
      </c>
      <c r="AB949" s="13">
        <f>IF(OR(ISERROR(FIND(DBCS(検索!D$7),DBCS(C949))),検索!D$7=""),0,1)</f>
        <v>0</v>
      </c>
      <c r="AC949" s="13">
        <f>IF(OR(ISERROR(FIND(検索!E$7,D949)),検索!E$7=""),0,1)</f>
        <v>0</v>
      </c>
      <c r="AD949" s="13">
        <f>IF(OR(ISERROR(FIND(検索!F$7,E949)),検索!F$7=""),0,1)</f>
        <v>0</v>
      </c>
      <c r="AE949" s="13">
        <f>IF(OR(ISERROR(FIND(検索!G$7,F949)),検索!G$7=""),0,1)</f>
        <v>0</v>
      </c>
      <c r="AF949" s="15">
        <f>IF(OR(検索!J$7="00000",AA949&amp;AB949&amp;AC949&amp;AD949&amp;AE949&lt;&gt;検索!J$7),0,1)</f>
        <v>0</v>
      </c>
      <c r="AG949" s="16">
        <f t="shared" si="80"/>
        <v>0</v>
      </c>
      <c r="AH949" s="13">
        <f>IF(検索!K$3=0,R949,S949)</f>
        <v>0</v>
      </c>
      <c r="AI949" s="13">
        <f>IF(検索!K$5=0,Y949,Z949)</f>
        <v>0</v>
      </c>
      <c r="AJ949" s="13">
        <f>IF(検索!K$7=0,AF949,AG949)</f>
        <v>0</v>
      </c>
      <c r="AK949" s="20">
        <f>IF(IF(検索!J$5="00000",AH949,IF(検索!K$4=0,AH949+AI949,AH949*AI949)*IF(AND(検索!K$6=1,検索!J$7&lt;&gt;"00000"),AJ949,1)+IF(AND(検索!K$6=0,検索!J$7&lt;&gt;"00000"),AJ949,0))&gt;0,MAX($AK$2:AK948)+1,0)</f>
        <v>0</v>
      </c>
    </row>
    <row r="950" spans="8:37" ht="12.6" customHeight="1" x14ac:dyDescent="0.15">
      <c r="H950" s="153">
        <f t="shared" si="77"/>
        <v>0</v>
      </c>
      <c r="J950" s="158">
        <f>IFERROR(INDEX(単価!D$3:G$16,MATCH(D950,単価!B$3:B$16,0),1+((I950&gt;29)+(I950&gt;59)+(I950&gt;89))*INDEX(単価!A:A,MATCH(D950,単価!B:B,0))),0)</f>
        <v>0</v>
      </c>
      <c r="K950" s="153">
        <f>IFERROR(INDEX(単価!C:C,MATCH(D950,単価!B:B,0))&amp;IF(INDEX(単価!A:A,MATCH(D950,単価!B:B,0))=1,"（"&amp;INDEX(単価!D$2:G$2,1,1+(I950&gt;29)+(I950&gt;59)+(I950&gt;89))&amp;"）",""),D950)</f>
        <v>0</v>
      </c>
      <c r="L950" s="2">
        <f t="shared" ca="1" si="81"/>
        <v>109</v>
      </c>
      <c r="M950" s="14">
        <f>IF(OR(ISERROR(FIND(DBCS(検索!C$3),DBCS(B950))),検索!C$3=""),0,1)</f>
        <v>0</v>
      </c>
      <c r="N950" s="15">
        <f>IF(OR(ISERROR(FIND(DBCS(検索!D$3),DBCS(C950))),検索!D$3=""),0,1)</f>
        <v>0</v>
      </c>
      <c r="O950" s="15">
        <f>IF(OR(ISERROR(FIND(検索!E$3,D950)),検索!E$3=""),0,1)</f>
        <v>0</v>
      </c>
      <c r="P950" s="13">
        <f>IF(OR(ISERROR(FIND(検索!F$3,E950)),検索!F$3=""),0,1)</f>
        <v>0</v>
      </c>
      <c r="Q950" s="13">
        <f>IF(OR(ISERROR(FIND(検索!G$3,F950)),検索!G$3=""),0,1)</f>
        <v>0</v>
      </c>
      <c r="R950" s="13">
        <f>IF(OR(検索!J$3="00000",M950&amp;N950&amp;O950&amp;P950&amp;Q950&lt;&gt;検索!J$3),0,1)</f>
        <v>0</v>
      </c>
      <c r="S950" s="13">
        <f t="shared" si="78"/>
        <v>0</v>
      </c>
      <c r="T950" s="14">
        <f>IF(OR(ISERROR(FIND(DBCS(検索!C$5),DBCS(B950))),検索!C$5=""),0,1)</f>
        <v>0</v>
      </c>
      <c r="U950" s="15">
        <f>IF(OR(ISERROR(FIND(DBCS(検索!D$5),DBCS(C950))),検索!D$5=""),0,1)</f>
        <v>0</v>
      </c>
      <c r="V950" s="15">
        <f>IF(OR(ISERROR(FIND(検索!E$5,D950)),検索!E$5=""),0,1)</f>
        <v>0</v>
      </c>
      <c r="W950" s="15">
        <f>IF(OR(ISERROR(FIND(検索!F$5,E950)),検索!F$5=""),0,1)</f>
        <v>0</v>
      </c>
      <c r="X950" s="15">
        <f>IF(OR(ISERROR(FIND(検索!G$5,F950)),検索!G$5=""),0,1)</f>
        <v>0</v>
      </c>
      <c r="Y950" s="13">
        <f>IF(OR(検索!J$5="00000",T950&amp;U950&amp;V950&amp;W950&amp;X950&lt;&gt;検索!J$5),0,1)</f>
        <v>0</v>
      </c>
      <c r="Z950" s="16">
        <f t="shared" si="79"/>
        <v>0</v>
      </c>
      <c r="AA950" s="13">
        <f>IF(OR(ISERROR(FIND(DBCS(検索!C$7),DBCS(B950))),検索!C$7=""),0,1)</f>
        <v>0</v>
      </c>
      <c r="AB950" s="13">
        <f>IF(OR(ISERROR(FIND(DBCS(検索!D$7),DBCS(C950))),検索!D$7=""),0,1)</f>
        <v>0</v>
      </c>
      <c r="AC950" s="13">
        <f>IF(OR(ISERROR(FIND(検索!E$7,D950)),検索!E$7=""),0,1)</f>
        <v>0</v>
      </c>
      <c r="AD950" s="13">
        <f>IF(OR(ISERROR(FIND(検索!F$7,E950)),検索!F$7=""),0,1)</f>
        <v>0</v>
      </c>
      <c r="AE950" s="13">
        <f>IF(OR(ISERROR(FIND(検索!G$7,F950)),検索!G$7=""),0,1)</f>
        <v>0</v>
      </c>
      <c r="AF950" s="15">
        <f>IF(OR(検索!J$7="00000",AA950&amp;AB950&amp;AC950&amp;AD950&amp;AE950&lt;&gt;検索!J$7),0,1)</f>
        <v>0</v>
      </c>
      <c r="AG950" s="16">
        <f t="shared" si="80"/>
        <v>0</v>
      </c>
      <c r="AH950" s="13">
        <f>IF(検索!K$3=0,R950,S950)</f>
        <v>0</v>
      </c>
      <c r="AI950" s="13">
        <f>IF(検索!K$5=0,Y950,Z950)</f>
        <v>0</v>
      </c>
      <c r="AJ950" s="13">
        <f>IF(検索!K$7=0,AF950,AG950)</f>
        <v>0</v>
      </c>
      <c r="AK950" s="20">
        <f>IF(IF(検索!J$5="00000",AH950,IF(検索!K$4=0,AH950+AI950,AH950*AI950)*IF(AND(検索!K$6=1,検索!J$7&lt;&gt;"00000"),AJ950,1)+IF(AND(検索!K$6=0,検索!J$7&lt;&gt;"00000"),AJ950,0))&gt;0,MAX($AK$2:AK949)+1,0)</f>
        <v>0</v>
      </c>
    </row>
    <row r="951" spans="8:37" ht="12.6" customHeight="1" x14ac:dyDescent="0.15">
      <c r="H951" s="153">
        <f t="shared" si="77"/>
        <v>0</v>
      </c>
      <c r="J951" s="158">
        <f>IFERROR(INDEX(単価!D$3:G$16,MATCH(D951,単価!B$3:B$16,0),1+((I951&gt;29)+(I951&gt;59)+(I951&gt;89))*INDEX(単価!A:A,MATCH(D951,単価!B:B,0))),0)</f>
        <v>0</v>
      </c>
      <c r="K951" s="153">
        <f>IFERROR(INDEX(単価!C:C,MATCH(D951,単価!B:B,0))&amp;IF(INDEX(単価!A:A,MATCH(D951,単価!B:B,0))=1,"（"&amp;INDEX(単価!D$2:G$2,1,1+(I951&gt;29)+(I951&gt;59)+(I951&gt;89))&amp;"）",""),D951)</f>
        <v>0</v>
      </c>
      <c r="L951" s="2">
        <f t="shared" ca="1" si="81"/>
        <v>109</v>
      </c>
      <c r="M951" s="14">
        <f>IF(OR(ISERROR(FIND(DBCS(検索!C$3),DBCS(B951))),検索!C$3=""),0,1)</f>
        <v>0</v>
      </c>
      <c r="N951" s="15">
        <f>IF(OR(ISERROR(FIND(DBCS(検索!D$3),DBCS(C951))),検索!D$3=""),0,1)</f>
        <v>0</v>
      </c>
      <c r="O951" s="15">
        <f>IF(OR(ISERROR(FIND(検索!E$3,D951)),検索!E$3=""),0,1)</f>
        <v>0</v>
      </c>
      <c r="P951" s="13">
        <f>IF(OR(ISERROR(FIND(検索!F$3,E951)),検索!F$3=""),0,1)</f>
        <v>0</v>
      </c>
      <c r="Q951" s="13">
        <f>IF(OR(ISERROR(FIND(検索!G$3,F951)),検索!G$3=""),0,1)</f>
        <v>0</v>
      </c>
      <c r="R951" s="13">
        <f>IF(OR(検索!J$3="00000",M951&amp;N951&amp;O951&amp;P951&amp;Q951&lt;&gt;検索!J$3),0,1)</f>
        <v>0</v>
      </c>
      <c r="S951" s="13">
        <f t="shared" si="78"/>
        <v>0</v>
      </c>
      <c r="T951" s="14">
        <f>IF(OR(ISERROR(FIND(DBCS(検索!C$5),DBCS(B951))),検索!C$5=""),0,1)</f>
        <v>0</v>
      </c>
      <c r="U951" s="15">
        <f>IF(OR(ISERROR(FIND(DBCS(検索!D$5),DBCS(C951))),検索!D$5=""),0,1)</f>
        <v>0</v>
      </c>
      <c r="V951" s="15">
        <f>IF(OR(ISERROR(FIND(検索!E$5,D951)),検索!E$5=""),0,1)</f>
        <v>0</v>
      </c>
      <c r="W951" s="15">
        <f>IF(OR(ISERROR(FIND(検索!F$5,E951)),検索!F$5=""),0,1)</f>
        <v>0</v>
      </c>
      <c r="X951" s="15">
        <f>IF(OR(ISERROR(FIND(検索!G$5,F951)),検索!G$5=""),0,1)</f>
        <v>0</v>
      </c>
      <c r="Y951" s="13">
        <f>IF(OR(検索!J$5="00000",T951&amp;U951&amp;V951&amp;W951&amp;X951&lt;&gt;検索!J$5),0,1)</f>
        <v>0</v>
      </c>
      <c r="Z951" s="16">
        <f t="shared" si="79"/>
        <v>0</v>
      </c>
      <c r="AA951" s="13">
        <f>IF(OR(ISERROR(FIND(DBCS(検索!C$7),DBCS(B951))),検索!C$7=""),0,1)</f>
        <v>0</v>
      </c>
      <c r="AB951" s="13">
        <f>IF(OR(ISERROR(FIND(DBCS(検索!D$7),DBCS(C951))),検索!D$7=""),0,1)</f>
        <v>0</v>
      </c>
      <c r="AC951" s="13">
        <f>IF(OR(ISERROR(FIND(検索!E$7,D951)),検索!E$7=""),0,1)</f>
        <v>0</v>
      </c>
      <c r="AD951" s="13">
        <f>IF(OR(ISERROR(FIND(検索!F$7,E951)),検索!F$7=""),0,1)</f>
        <v>0</v>
      </c>
      <c r="AE951" s="13">
        <f>IF(OR(ISERROR(FIND(検索!G$7,F951)),検索!G$7=""),0,1)</f>
        <v>0</v>
      </c>
      <c r="AF951" s="15">
        <f>IF(OR(検索!J$7="00000",AA951&amp;AB951&amp;AC951&amp;AD951&amp;AE951&lt;&gt;検索!J$7),0,1)</f>
        <v>0</v>
      </c>
      <c r="AG951" s="16">
        <f t="shared" si="80"/>
        <v>0</v>
      </c>
      <c r="AH951" s="13">
        <f>IF(検索!K$3=0,R951,S951)</f>
        <v>0</v>
      </c>
      <c r="AI951" s="13">
        <f>IF(検索!K$5=0,Y951,Z951)</f>
        <v>0</v>
      </c>
      <c r="AJ951" s="13">
        <f>IF(検索!K$7=0,AF951,AG951)</f>
        <v>0</v>
      </c>
      <c r="AK951" s="20">
        <f>IF(IF(検索!J$5="00000",AH951,IF(検索!K$4=0,AH951+AI951,AH951*AI951)*IF(AND(検索!K$6=1,検索!J$7&lt;&gt;"00000"),AJ951,1)+IF(AND(検索!K$6=0,検索!J$7&lt;&gt;"00000"),AJ951,0))&gt;0,MAX($AK$2:AK950)+1,0)</f>
        <v>0</v>
      </c>
    </row>
    <row r="952" spans="8:37" ht="12.6" customHeight="1" x14ac:dyDescent="0.15">
      <c r="H952" s="153">
        <f t="shared" si="77"/>
        <v>0</v>
      </c>
      <c r="J952" s="158">
        <f>IFERROR(INDEX(単価!D$3:G$16,MATCH(D952,単価!B$3:B$16,0),1+((I952&gt;29)+(I952&gt;59)+(I952&gt;89))*INDEX(単価!A:A,MATCH(D952,単価!B:B,0))),0)</f>
        <v>0</v>
      </c>
      <c r="K952" s="153">
        <f>IFERROR(INDEX(単価!C:C,MATCH(D952,単価!B:B,0))&amp;IF(INDEX(単価!A:A,MATCH(D952,単価!B:B,0))=1,"（"&amp;INDEX(単価!D$2:G$2,1,1+(I952&gt;29)+(I952&gt;59)+(I952&gt;89))&amp;"）",""),D952)</f>
        <v>0</v>
      </c>
      <c r="L952" s="2">
        <f t="shared" ca="1" si="81"/>
        <v>104</v>
      </c>
      <c r="M952" s="14">
        <f>IF(OR(ISERROR(FIND(DBCS(検索!C$3),DBCS(B952))),検索!C$3=""),0,1)</f>
        <v>0</v>
      </c>
      <c r="N952" s="15">
        <f>IF(OR(ISERROR(FIND(DBCS(検索!D$3),DBCS(C952))),検索!D$3=""),0,1)</f>
        <v>0</v>
      </c>
      <c r="O952" s="15">
        <f>IF(OR(ISERROR(FIND(検索!E$3,D952)),検索!E$3=""),0,1)</f>
        <v>0</v>
      </c>
      <c r="P952" s="13">
        <f>IF(OR(ISERROR(FIND(検索!F$3,E952)),検索!F$3=""),0,1)</f>
        <v>0</v>
      </c>
      <c r="Q952" s="13">
        <f>IF(OR(ISERROR(FIND(検索!G$3,F952)),検索!G$3=""),0,1)</f>
        <v>0</v>
      </c>
      <c r="R952" s="13">
        <f>IF(OR(検索!J$3="00000",M952&amp;N952&amp;O952&amp;P952&amp;Q952&lt;&gt;検索!J$3),0,1)</f>
        <v>0</v>
      </c>
      <c r="S952" s="13">
        <f t="shared" si="78"/>
        <v>0</v>
      </c>
      <c r="T952" s="14">
        <f>IF(OR(ISERROR(FIND(DBCS(検索!C$5),DBCS(B952))),検索!C$5=""),0,1)</f>
        <v>0</v>
      </c>
      <c r="U952" s="15">
        <f>IF(OR(ISERROR(FIND(DBCS(検索!D$5),DBCS(C952))),検索!D$5=""),0,1)</f>
        <v>0</v>
      </c>
      <c r="V952" s="15">
        <f>IF(OR(ISERROR(FIND(検索!E$5,D952)),検索!E$5=""),0,1)</f>
        <v>0</v>
      </c>
      <c r="W952" s="15">
        <f>IF(OR(ISERROR(FIND(検索!F$5,E952)),検索!F$5=""),0,1)</f>
        <v>0</v>
      </c>
      <c r="X952" s="15">
        <f>IF(OR(ISERROR(FIND(検索!G$5,F952)),検索!G$5=""),0,1)</f>
        <v>0</v>
      </c>
      <c r="Y952" s="13">
        <f>IF(OR(検索!J$5="00000",T952&amp;U952&amp;V952&amp;W952&amp;X952&lt;&gt;検索!J$5),0,1)</f>
        <v>0</v>
      </c>
      <c r="Z952" s="16">
        <f t="shared" si="79"/>
        <v>0</v>
      </c>
      <c r="AA952" s="13">
        <f>IF(OR(ISERROR(FIND(DBCS(検索!C$7),DBCS(B952))),検索!C$7=""),0,1)</f>
        <v>0</v>
      </c>
      <c r="AB952" s="13">
        <f>IF(OR(ISERROR(FIND(DBCS(検索!D$7),DBCS(C952))),検索!D$7=""),0,1)</f>
        <v>0</v>
      </c>
      <c r="AC952" s="13">
        <f>IF(OR(ISERROR(FIND(検索!E$7,D952)),検索!E$7=""),0,1)</f>
        <v>0</v>
      </c>
      <c r="AD952" s="13">
        <f>IF(OR(ISERROR(FIND(検索!F$7,E952)),検索!F$7=""),0,1)</f>
        <v>0</v>
      </c>
      <c r="AE952" s="13">
        <f>IF(OR(ISERROR(FIND(検索!G$7,F952)),検索!G$7=""),0,1)</f>
        <v>0</v>
      </c>
      <c r="AF952" s="15">
        <f>IF(OR(検索!J$7="00000",AA952&amp;AB952&amp;AC952&amp;AD952&amp;AE952&lt;&gt;検索!J$7),0,1)</f>
        <v>0</v>
      </c>
      <c r="AG952" s="16">
        <f t="shared" si="80"/>
        <v>0</v>
      </c>
      <c r="AH952" s="13">
        <f>IF(検索!K$3=0,R952,S952)</f>
        <v>0</v>
      </c>
      <c r="AI952" s="13">
        <f>IF(検索!K$5=0,Y952,Z952)</f>
        <v>0</v>
      </c>
      <c r="AJ952" s="13">
        <f>IF(検索!K$7=0,AF952,AG952)</f>
        <v>0</v>
      </c>
      <c r="AK952" s="20">
        <f>IF(IF(検索!J$5="00000",AH952,IF(検索!K$4=0,AH952+AI952,AH952*AI952)*IF(AND(検索!K$6=1,検索!J$7&lt;&gt;"00000"),AJ952,1)+IF(AND(検索!K$6=0,検索!J$7&lt;&gt;"00000"),AJ952,0))&gt;0,MAX($AK$2:AK951)+1,0)</f>
        <v>0</v>
      </c>
    </row>
    <row r="953" spans="8:37" ht="12.6" customHeight="1" x14ac:dyDescent="0.15">
      <c r="H953" s="153">
        <f t="shared" si="77"/>
        <v>0</v>
      </c>
      <c r="J953" s="158">
        <f>IFERROR(INDEX(単価!D$3:G$16,MATCH(D953,単価!B$3:B$16,0),1+((I953&gt;29)+(I953&gt;59)+(I953&gt;89))*INDEX(単価!A:A,MATCH(D953,単価!B:B,0))),0)</f>
        <v>0</v>
      </c>
      <c r="K953" s="153">
        <f>IFERROR(INDEX(単価!C:C,MATCH(D953,単価!B:B,0))&amp;IF(INDEX(単価!A:A,MATCH(D953,単価!B:B,0))=1,"（"&amp;INDEX(単価!D$2:G$2,1,1+(I953&gt;29)+(I953&gt;59)+(I953&gt;89))&amp;"）",""),D953)</f>
        <v>0</v>
      </c>
      <c r="L953" s="2">
        <f t="shared" ca="1" si="81"/>
        <v>100</v>
      </c>
      <c r="M953" s="14">
        <f>IF(OR(ISERROR(FIND(DBCS(検索!C$3),DBCS(B953))),検索!C$3=""),0,1)</f>
        <v>0</v>
      </c>
      <c r="N953" s="15">
        <f>IF(OR(ISERROR(FIND(DBCS(検索!D$3),DBCS(C953))),検索!D$3=""),0,1)</f>
        <v>0</v>
      </c>
      <c r="O953" s="15">
        <f>IF(OR(ISERROR(FIND(検索!E$3,D953)),検索!E$3=""),0,1)</f>
        <v>0</v>
      </c>
      <c r="P953" s="13">
        <f>IF(OR(ISERROR(FIND(検索!F$3,E953)),検索!F$3=""),0,1)</f>
        <v>0</v>
      </c>
      <c r="Q953" s="13">
        <f>IF(OR(ISERROR(FIND(検索!G$3,F953)),検索!G$3=""),0,1)</f>
        <v>0</v>
      </c>
      <c r="R953" s="13">
        <f>IF(OR(検索!J$3="00000",M953&amp;N953&amp;O953&amp;P953&amp;Q953&lt;&gt;検索!J$3),0,1)</f>
        <v>0</v>
      </c>
      <c r="S953" s="13">
        <f t="shared" si="78"/>
        <v>0</v>
      </c>
      <c r="T953" s="14">
        <f>IF(OR(ISERROR(FIND(DBCS(検索!C$5),DBCS(B953))),検索!C$5=""),0,1)</f>
        <v>0</v>
      </c>
      <c r="U953" s="15">
        <f>IF(OR(ISERROR(FIND(DBCS(検索!D$5),DBCS(C953))),検索!D$5=""),0,1)</f>
        <v>0</v>
      </c>
      <c r="V953" s="15">
        <f>IF(OR(ISERROR(FIND(検索!E$5,D953)),検索!E$5=""),0,1)</f>
        <v>0</v>
      </c>
      <c r="W953" s="15">
        <f>IF(OR(ISERROR(FIND(検索!F$5,E953)),検索!F$5=""),0,1)</f>
        <v>0</v>
      </c>
      <c r="X953" s="15">
        <f>IF(OR(ISERROR(FIND(検索!G$5,F953)),検索!G$5=""),0,1)</f>
        <v>0</v>
      </c>
      <c r="Y953" s="13">
        <f>IF(OR(検索!J$5="00000",T953&amp;U953&amp;V953&amp;W953&amp;X953&lt;&gt;検索!J$5),0,1)</f>
        <v>0</v>
      </c>
      <c r="Z953" s="16">
        <f t="shared" si="79"/>
        <v>0</v>
      </c>
      <c r="AA953" s="13">
        <f>IF(OR(ISERROR(FIND(DBCS(検索!C$7),DBCS(B953))),検索!C$7=""),0,1)</f>
        <v>0</v>
      </c>
      <c r="AB953" s="13">
        <f>IF(OR(ISERROR(FIND(DBCS(検索!D$7),DBCS(C953))),検索!D$7=""),0,1)</f>
        <v>0</v>
      </c>
      <c r="AC953" s="13">
        <f>IF(OR(ISERROR(FIND(検索!E$7,D953)),検索!E$7=""),0,1)</f>
        <v>0</v>
      </c>
      <c r="AD953" s="13">
        <f>IF(OR(ISERROR(FIND(検索!F$7,E953)),検索!F$7=""),0,1)</f>
        <v>0</v>
      </c>
      <c r="AE953" s="13">
        <f>IF(OR(ISERROR(FIND(検索!G$7,F953)),検索!G$7=""),0,1)</f>
        <v>0</v>
      </c>
      <c r="AF953" s="15">
        <f>IF(OR(検索!J$7="00000",AA953&amp;AB953&amp;AC953&amp;AD953&amp;AE953&lt;&gt;検索!J$7),0,1)</f>
        <v>0</v>
      </c>
      <c r="AG953" s="16">
        <f t="shared" si="80"/>
        <v>0</v>
      </c>
      <c r="AH953" s="13">
        <f>IF(検索!K$3=0,R953,S953)</f>
        <v>0</v>
      </c>
      <c r="AI953" s="13">
        <f>IF(検索!K$5=0,Y953,Z953)</f>
        <v>0</v>
      </c>
      <c r="AJ953" s="13">
        <f>IF(検索!K$7=0,AF953,AG953)</f>
        <v>0</v>
      </c>
      <c r="AK953" s="20">
        <f>IF(IF(検索!J$5="00000",AH953,IF(検索!K$4=0,AH953+AI953,AH953*AI953)*IF(AND(検索!K$6=1,検索!J$7&lt;&gt;"00000"),AJ953,1)+IF(AND(検索!K$6=0,検索!J$7&lt;&gt;"00000"),AJ953,0))&gt;0,MAX($AK$2:AK952)+1,0)</f>
        <v>0</v>
      </c>
    </row>
    <row r="954" spans="8:37" ht="12.6" customHeight="1" x14ac:dyDescent="0.15">
      <c r="H954" s="153">
        <f t="shared" si="77"/>
        <v>0</v>
      </c>
      <c r="J954" s="158">
        <f>IFERROR(INDEX(単価!D$3:G$16,MATCH(D954,単価!B$3:B$16,0),1+((I954&gt;29)+(I954&gt;59)+(I954&gt;89))*INDEX(単価!A:A,MATCH(D954,単価!B:B,0))),0)</f>
        <v>0</v>
      </c>
      <c r="K954" s="153">
        <f>IFERROR(INDEX(単価!C:C,MATCH(D954,単価!B:B,0))&amp;IF(INDEX(単価!A:A,MATCH(D954,単価!B:B,0))=1,"（"&amp;INDEX(単価!D$2:G$2,1,1+(I954&gt;29)+(I954&gt;59)+(I954&gt;89))&amp;"）",""),D954)</f>
        <v>0</v>
      </c>
      <c r="L954" s="2">
        <f t="shared" ca="1" si="81"/>
        <v>105</v>
      </c>
      <c r="M954" s="14">
        <f>IF(OR(ISERROR(FIND(DBCS(検索!C$3),DBCS(B954))),検索!C$3=""),0,1)</f>
        <v>0</v>
      </c>
      <c r="N954" s="15">
        <f>IF(OR(ISERROR(FIND(DBCS(検索!D$3),DBCS(C954))),検索!D$3=""),0,1)</f>
        <v>0</v>
      </c>
      <c r="O954" s="15">
        <f>IF(OR(ISERROR(FIND(検索!E$3,D954)),検索!E$3=""),0,1)</f>
        <v>0</v>
      </c>
      <c r="P954" s="13">
        <f>IF(OR(ISERROR(FIND(検索!F$3,E954)),検索!F$3=""),0,1)</f>
        <v>0</v>
      </c>
      <c r="Q954" s="13">
        <f>IF(OR(ISERROR(FIND(検索!G$3,F954)),検索!G$3=""),0,1)</f>
        <v>0</v>
      </c>
      <c r="R954" s="13">
        <f>IF(OR(検索!J$3="00000",M954&amp;N954&amp;O954&amp;P954&amp;Q954&lt;&gt;検索!J$3),0,1)</f>
        <v>0</v>
      </c>
      <c r="S954" s="13">
        <f t="shared" si="78"/>
        <v>0</v>
      </c>
      <c r="T954" s="14">
        <f>IF(OR(ISERROR(FIND(DBCS(検索!C$5),DBCS(B954))),検索!C$5=""),0,1)</f>
        <v>0</v>
      </c>
      <c r="U954" s="15">
        <f>IF(OR(ISERROR(FIND(DBCS(検索!D$5),DBCS(C954))),検索!D$5=""),0,1)</f>
        <v>0</v>
      </c>
      <c r="V954" s="15">
        <f>IF(OR(ISERROR(FIND(検索!E$5,D954)),検索!E$5=""),0,1)</f>
        <v>0</v>
      </c>
      <c r="W954" s="15">
        <f>IF(OR(ISERROR(FIND(検索!F$5,E954)),検索!F$5=""),0,1)</f>
        <v>0</v>
      </c>
      <c r="X954" s="15">
        <f>IF(OR(ISERROR(FIND(検索!G$5,F954)),検索!G$5=""),0,1)</f>
        <v>0</v>
      </c>
      <c r="Y954" s="13">
        <f>IF(OR(検索!J$5="00000",T954&amp;U954&amp;V954&amp;W954&amp;X954&lt;&gt;検索!J$5),0,1)</f>
        <v>0</v>
      </c>
      <c r="Z954" s="16">
        <f t="shared" si="79"/>
        <v>0</v>
      </c>
      <c r="AA954" s="13">
        <f>IF(OR(ISERROR(FIND(DBCS(検索!C$7),DBCS(B954))),検索!C$7=""),0,1)</f>
        <v>0</v>
      </c>
      <c r="AB954" s="13">
        <f>IF(OR(ISERROR(FIND(DBCS(検索!D$7),DBCS(C954))),検索!D$7=""),0,1)</f>
        <v>0</v>
      </c>
      <c r="AC954" s="13">
        <f>IF(OR(ISERROR(FIND(検索!E$7,D954)),検索!E$7=""),0,1)</f>
        <v>0</v>
      </c>
      <c r="AD954" s="13">
        <f>IF(OR(ISERROR(FIND(検索!F$7,E954)),検索!F$7=""),0,1)</f>
        <v>0</v>
      </c>
      <c r="AE954" s="13">
        <f>IF(OR(ISERROR(FIND(検索!G$7,F954)),検索!G$7=""),0,1)</f>
        <v>0</v>
      </c>
      <c r="AF954" s="15">
        <f>IF(OR(検索!J$7="00000",AA954&amp;AB954&amp;AC954&amp;AD954&amp;AE954&lt;&gt;検索!J$7),0,1)</f>
        <v>0</v>
      </c>
      <c r="AG954" s="16">
        <f t="shared" si="80"/>
        <v>0</v>
      </c>
      <c r="AH954" s="13">
        <f>IF(検索!K$3=0,R954,S954)</f>
        <v>0</v>
      </c>
      <c r="AI954" s="13">
        <f>IF(検索!K$5=0,Y954,Z954)</f>
        <v>0</v>
      </c>
      <c r="AJ954" s="13">
        <f>IF(検索!K$7=0,AF954,AG954)</f>
        <v>0</v>
      </c>
      <c r="AK954" s="20">
        <f>IF(IF(検索!J$5="00000",AH954,IF(検索!K$4=0,AH954+AI954,AH954*AI954)*IF(AND(検索!K$6=1,検索!J$7&lt;&gt;"00000"),AJ954,1)+IF(AND(検索!K$6=0,検索!J$7&lt;&gt;"00000"),AJ954,0))&gt;0,MAX($AK$2:AK953)+1,0)</f>
        <v>0</v>
      </c>
    </row>
    <row r="955" spans="8:37" ht="12.6" customHeight="1" x14ac:dyDescent="0.15">
      <c r="H955" s="153">
        <f t="shared" si="77"/>
        <v>0</v>
      </c>
      <c r="J955" s="158">
        <f>IFERROR(INDEX(単価!D$3:G$16,MATCH(D955,単価!B$3:B$16,0),1+((I955&gt;29)+(I955&gt;59)+(I955&gt;89))*INDEX(単価!A:A,MATCH(D955,単価!B:B,0))),0)</f>
        <v>0</v>
      </c>
      <c r="K955" s="153">
        <f>IFERROR(INDEX(単価!C:C,MATCH(D955,単価!B:B,0))&amp;IF(INDEX(単価!A:A,MATCH(D955,単価!B:B,0))=1,"（"&amp;INDEX(単価!D$2:G$2,1,1+(I955&gt;29)+(I955&gt;59)+(I955&gt;89))&amp;"）",""),D955)</f>
        <v>0</v>
      </c>
      <c r="L955" s="2">
        <f t="shared" ca="1" si="81"/>
        <v>100</v>
      </c>
      <c r="M955" s="14">
        <f>IF(OR(ISERROR(FIND(DBCS(検索!C$3),DBCS(B955))),検索!C$3=""),0,1)</f>
        <v>0</v>
      </c>
      <c r="N955" s="15">
        <f>IF(OR(ISERROR(FIND(DBCS(検索!D$3),DBCS(C955))),検索!D$3=""),0,1)</f>
        <v>0</v>
      </c>
      <c r="O955" s="15">
        <f>IF(OR(ISERROR(FIND(検索!E$3,D955)),検索!E$3=""),0,1)</f>
        <v>0</v>
      </c>
      <c r="P955" s="13">
        <f>IF(OR(ISERROR(FIND(検索!F$3,E955)),検索!F$3=""),0,1)</f>
        <v>0</v>
      </c>
      <c r="Q955" s="13">
        <f>IF(OR(ISERROR(FIND(検索!G$3,F955)),検索!G$3=""),0,1)</f>
        <v>0</v>
      </c>
      <c r="R955" s="13">
        <f>IF(OR(検索!J$3="00000",M955&amp;N955&amp;O955&amp;P955&amp;Q955&lt;&gt;検索!J$3),0,1)</f>
        <v>0</v>
      </c>
      <c r="S955" s="13">
        <f t="shared" si="78"/>
        <v>0</v>
      </c>
      <c r="T955" s="14">
        <f>IF(OR(ISERROR(FIND(DBCS(検索!C$5),DBCS(B955))),検索!C$5=""),0,1)</f>
        <v>0</v>
      </c>
      <c r="U955" s="15">
        <f>IF(OR(ISERROR(FIND(DBCS(検索!D$5),DBCS(C955))),検索!D$5=""),0,1)</f>
        <v>0</v>
      </c>
      <c r="V955" s="15">
        <f>IF(OR(ISERROR(FIND(検索!E$5,D955)),検索!E$5=""),0,1)</f>
        <v>0</v>
      </c>
      <c r="W955" s="15">
        <f>IF(OR(ISERROR(FIND(検索!F$5,E955)),検索!F$5=""),0,1)</f>
        <v>0</v>
      </c>
      <c r="X955" s="15">
        <f>IF(OR(ISERROR(FIND(検索!G$5,F955)),検索!G$5=""),0,1)</f>
        <v>0</v>
      </c>
      <c r="Y955" s="13">
        <f>IF(OR(検索!J$5="00000",T955&amp;U955&amp;V955&amp;W955&amp;X955&lt;&gt;検索!J$5),0,1)</f>
        <v>0</v>
      </c>
      <c r="Z955" s="16">
        <f t="shared" si="79"/>
        <v>0</v>
      </c>
      <c r="AA955" s="13">
        <f>IF(OR(ISERROR(FIND(DBCS(検索!C$7),DBCS(B955))),検索!C$7=""),0,1)</f>
        <v>0</v>
      </c>
      <c r="AB955" s="13">
        <f>IF(OR(ISERROR(FIND(DBCS(検索!D$7),DBCS(C955))),検索!D$7=""),0,1)</f>
        <v>0</v>
      </c>
      <c r="AC955" s="13">
        <f>IF(OR(ISERROR(FIND(検索!E$7,D955)),検索!E$7=""),0,1)</f>
        <v>0</v>
      </c>
      <c r="AD955" s="13">
        <f>IF(OR(ISERROR(FIND(検索!F$7,E955)),検索!F$7=""),0,1)</f>
        <v>0</v>
      </c>
      <c r="AE955" s="13">
        <f>IF(OR(ISERROR(FIND(検索!G$7,F955)),検索!G$7=""),0,1)</f>
        <v>0</v>
      </c>
      <c r="AF955" s="15">
        <f>IF(OR(検索!J$7="00000",AA955&amp;AB955&amp;AC955&amp;AD955&amp;AE955&lt;&gt;検索!J$7),0,1)</f>
        <v>0</v>
      </c>
      <c r="AG955" s="16">
        <f t="shared" si="80"/>
        <v>0</v>
      </c>
      <c r="AH955" s="13">
        <f>IF(検索!K$3=0,R955,S955)</f>
        <v>0</v>
      </c>
      <c r="AI955" s="13">
        <f>IF(検索!K$5=0,Y955,Z955)</f>
        <v>0</v>
      </c>
      <c r="AJ955" s="13">
        <f>IF(検索!K$7=0,AF955,AG955)</f>
        <v>0</v>
      </c>
      <c r="AK955" s="20">
        <f>IF(IF(検索!J$5="00000",AH955,IF(検索!K$4=0,AH955+AI955,AH955*AI955)*IF(AND(検索!K$6=1,検索!J$7&lt;&gt;"00000"),AJ955,1)+IF(AND(検索!K$6=0,検索!J$7&lt;&gt;"00000"),AJ955,0))&gt;0,MAX($AK$2:AK954)+1,0)</f>
        <v>0</v>
      </c>
    </row>
    <row r="956" spans="8:37" ht="12.6" customHeight="1" x14ac:dyDescent="0.15">
      <c r="H956" s="153">
        <f t="shared" si="77"/>
        <v>0</v>
      </c>
      <c r="J956" s="158">
        <f>IFERROR(INDEX(単価!D$3:G$16,MATCH(D956,単価!B$3:B$16,0),1+((I956&gt;29)+(I956&gt;59)+(I956&gt;89))*INDEX(単価!A:A,MATCH(D956,単価!B:B,0))),0)</f>
        <v>0</v>
      </c>
      <c r="K956" s="153">
        <f>IFERROR(INDEX(単価!C:C,MATCH(D956,単価!B:B,0))&amp;IF(INDEX(単価!A:A,MATCH(D956,単価!B:B,0))=1,"（"&amp;INDEX(単価!D$2:G$2,1,1+(I956&gt;29)+(I956&gt;59)+(I956&gt;89))&amp;"）",""),D956)</f>
        <v>0</v>
      </c>
      <c r="L956" s="2">
        <f t="shared" ca="1" si="81"/>
        <v>105</v>
      </c>
      <c r="M956" s="14">
        <f>IF(OR(ISERROR(FIND(DBCS(検索!C$3),DBCS(B956))),検索!C$3=""),0,1)</f>
        <v>0</v>
      </c>
      <c r="N956" s="15">
        <f>IF(OR(ISERROR(FIND(DBCS(検索!D$3),DBCS(C956))),検索!D$3=""),0,1)</f>
        <v>0</v>
      </c>
      <c r="O956" s="15">
        <f>IF(OR(ISERROR(FIND(検索!E$3,D956)),検索!E$3=""),0,1)</f>
        <v>0</v>
      </c>
      <c r="P956" s="13">
        <f>IF(OR(ISERROR(FIND(検索!F$3,E956)),検索!F$3=""),0,1)</f>
        <v>0</v>
      </c>
      <c r="Q956" s="13">
        <f>IF(OR(ISERROR(FIND(検索!G$3,F956)),検索!G$3=""),0,1)</f>
        <v>0</v>
      </c>
      <c r="R956" s="13">
        <f>IF(OR(検索!J$3="00000",M956&amp;N956&amp;O956&amp;P956&amp;Q956&lt;&gt;検索!J$3),0,1)</f>
        <v>0</v>
      </c>
      <c r="S956" s="13">
        <f t="shared" si="78"/>
        <v>0</v>
      </c>
      <c r="T956" s="14">
        <f>IF(OR(ISERROR(FIND(DBCS(検索!C$5),DBCS(B956))),検索!C$5=""),0,1)</f>
        <v>0</v>
      </c>
      <c r="U956" s="15">
        <f>IF(OR(ISERROR(FIND(DBCS(検索!D$5),DBCS(C956))),検索!D$5=""),0,1)</f>
        <v>0</v>
      </c>
      <c r="V956" s="15">
        <f>IF(OR(ISERROR(FIND(検索!E$5,D956)),検索!E$5=""),0,1)</f>
        <v>0</v>
      </c>
      <c r="W956" s="15">
        <f>IF(OR(ISERROR(FIND(検索!F$5,E956)),検索!F$5=""),0,1)</f>
        <v>0</v>
      </c>
      <c r="X956" s="15">
        <f>IF(OR(ISERROR(FIND(検索!G$5,F956)),検索!G$5=""),0,1)</f>
        <v>0</v>
      </c>
      <c r="Y956" s="13">
        <f>IF(OR(検索!J$5="00000",T956&amp;U956&amp;V956&amp;W956&amp;X956&lt;&gt;検索!J$5),0,1)</f>
        <v>0</v>
      </c>
      <c r="Z956" s="16">
        <f t="shared" si="79"/>
        <v>0</v>
      </c>
      <c r="AA956" s="13">
        <f>IF(OR(ISERROR(FIND(DBCS(検索!C$7),DBCS(B956))),検索!C$7=""),0,1)</f>
        <v>0</v>
      </c>
      <c r="AB956" s="13">
        <f>IF(OR(ISERROR(FIND(DBCS(検索!D$7),DBCS(C956))),検索!D$7=""),0,1)</f>
        <v>0</v>
      </c>
      <c r="AC956" s="13">
        <f>IF(OR(ISERROR(FIND(検索!E$7,D956)),検索!E$7=""),0,1)</f>
        <v>0</v>
      </c>
      <c r="AD956" s="13">
        <f>IF(OR(ISERROR(FIND(検索!F$7,E956)),検索!F$7=""),0,1)</f>
        <v>0</v>
      </c>
      <c r="AE956" s="13">
        <f>IF(OR(ISERROR(FIND(検索!G$7,F956)),検索!G$7=""),0,1)</f>
        <v>0</v>
      </c>
      <c r="AF956" s="15">
        <f>IF(OR(検索!J$7="00000",AA956&amp;AB956&amp;AC956&amp;AD956&amp;AE956&lt;&gt;検索!J$7),0,1)</f>
        <v>0</v>
      </c>
      <c r="AG956" s="16">
        <f t="shared" si="80"/>
        <v>0</v>
      </c>
      <c r="AH956" s="13">
        <f>IF(検索!K$3=0,R956,S956)</f>
        <v>0</v>
      </c>
      <c r="AI956" s="13">
        <f>IF(検索!K$5=0,Y956,Z956)</f>
        <v>0</v>
      </c>
      <c r="AJ956" s="13">
        <f>IF(検索!K$7=0,AF956,AG956)</f>
        <v>0</v>
      </c>
      <c r="AK956" s="20">
        <f>IF(IF(検索!J$5="00000",AH956,IF(検索!K$4=0,AH956+AI956,AH956*AI956)*IF(AND(検索!K$6=1,検索!J$7&lt;&gt;"00000"),AJ956,1)+IF(AND(検索!K$6=0,検索!J$7&lt;&gt;"00000"),AJ956,0))&gt;0,MAX($AK$2:AK955)+1,0)</f>
        <v>0</v>
      </c>
    </row>
    <row r="957" spans="8:37" ht="12.6" customHeight="1" x14ac:dyDescent="0.15">
      <c r="H957" s="153">
        <f t="shared" si="77"/>
        <v>0</v>
      </c>
      <c r="J957" s="158">
        <f>IFERROR(INDEX(単価!D$3:G$16,MATCH(D957,単価!B$3:B$16,0),1+((I957&gt;29)+(I957&gt;59)+(I957&gt;89))*INDEX(単価!A:A,MATCH(D957,単価!B:B,0))),0)</f>
        <v>0</v>
      </c>
      <c r="K957" s="153">
        <f>IFERROR(INDEX(単価!C:C,MATCH(D957,単価!B:B,0))&amp;IF(INDEX(単価!A:A,MATCH(D957,単価!B:B,0))=1,"（"&amp;INDEX(単価!D$2:G$2,1,1+(I957&gt;29)+(I957&gt;59)+(I957&gt;89))&amp;"）",""),D957)</f>
        <v>0</v>
      </c>
      <c r="L957" s="2">
        <f t="shared" ca="1" si="81"/>
        <v>109</v>
      </c>
      <c r="M957" s="14">
        <f>IF(OR(ISERROR(FIND(DBCS(検索!C$3),DBCS(B957))),検索!C$3=""),0,1)</f>
        <v>0</v>
      </c>
      <c r="N957" s="15">
        <f>IF(OR(ISERROR(FIND(DBCS(検索!D$3),DBCS(C957))),検索!D$3=""),0,1)</f>
        <v>0</v>
      </c>
      <c r="O957" s="15">
        <f>IF(OR(ISERROR(FIND(検索!E$3,D957)),検索!E$3=""),0,1)</f>
        <v>0</v>
      </c>
      <c r="P957" s="13">
        <f>IF(OR(ISERROR(FIND(検索!F$3,E957)),検索!F$3=""),0,1)</f>
        <v>0</v>
      </c>
      <c r="Q957" s="13">
        <f>IF(OR(ISERROR(FIND(検索!G$3,F957)),検索!G$3=""),0,1)</f>
        <v>0</v>
      </c>
      <c r="R957" s="13">
        <f>IF(OR(検索!J$3="00000",M957&amp;N957&amp;O957&amp;P957&amp;Q957&lt;&gt;検索!J$3),0,1)</f>
        <v>0</v>
      </c>
      <c r="S957" s="13">
        <f t="shared" si="78"/>
        <v>0</v>
      </c>
      <c r="T957" s="14">
        <f>IF(OR(ISERROR(FIND(DBCS(検索!C$5),DBCS(B957))),検索!C$5=""),0,1)</f>
        <v>0</v>
      </c>
      <c r="U957" s="15">
        <f>IF(OR(ISERROR(FIND(DBCS(検索!D$5),DBCS(C957))),検索!D$5=""),0,1)</f>
        <v>0</v>
      </c>
      <c r="V957" s="15">
        <f>IF(OR(ISERROR(FIND(検索!E$5,D957)),検索!E$5=""),0,1)</f>
        <v>0</v>
      </c>
      <c r="W957" s="15">
        <f>IF(OR(ISERROR(FIND(検索!F$5,E957)),検索!F$5=""),0,1)</f>
        <v>0</v>
      </c>
      <c r="X957" s="15">
        <f>IF(OR(ISERROR(FIND(検索!G$5,F957)),検索!G$5=""),0,1)</f>
        <v>0</v>
      </c>
      <c r="Y957" s="13">
        <f>IF(OR(検索!J$5="00000",T957&amp;U957&amp;V957&amp;W957&amp;X957&lt;&gt;検索!J$5),0,1)</f>
        <v>0</v>
      </c>
      <c r="Z957" s="16">
        <f t="shared" si="79"/>
        <v>0</v>
      </c>
      <c r="AA957" s="13">
        <f>IF(OR(ISERROR(FIND(DBCS(検索!C$7),DBCS(B957))),検索!C$7=""),0,1)</f>
        <v>0</v>
      </c>
      <c r="AB957" s="13">
        <f>IF(OR(ISERROR(FIND(DBCS(検索!D$7),DBCS(C957))),検索!D$7=""),0,1)</f>
        <v>0</v>
      </c>
      <c r="AC957" s="13">
        <f>IF(OR(ISERROR(FIND(検索!E$7,D957)),検索!E$7=""),0,1)</f>
        <v>0</v>
      </c>
      <c r="AD957" s="13">
        <f>IF(OR(ISERROR(FIND(検索!F$7,E957)),検索!F$7=""),0,1)</f>
        <v>0</v>
      </c>
      <c r="AE957" s="13">
        <f>IF(OR(ISERROR(FIND(検索!G$7,F957)),検索!G$7=""),0,1)</f>
        <v>0</v>
      </c>
      <c r="AF957" s="15">
        <f>IF(OR(検索!J$7="00000",AA957&amp;AB957&amp;AC957&amp;AD957&amp;AE957&lt;&gt;検索!J$7),0,1)</f>
        <v>0</v>
      </c>
      <c r="AG957" s="16">
        <f t="shared" si="80"/>
        <v>0</v>
      </c>
      <c r="AH957" s="13">
        <f>IF(検索!K$3=0,R957,S957)</f>
        <v>0</v>
      </c>
      <c r="AI957" s="13">
        <f>IF(検索!K$5=0,Y957,Z957)</f>
        <v>0</v>
      </c>
      <c r="AJ957" s="13">
        <f>IF(検索!K$7=0,AF957,AG957)</f>
        <v>0</v>
      </c>
      <c r="AK957" s="20">
        <f>IF(IF(検索!J$5="00000",AH957,IF(検索!K$4=0,AH957+AI957,AH957*AI957)*IF(AND(検索!K$6=1,検索!J$7&lt;&gt;"00000"),AJ957,1)+IF(AND(検索!K$6=0,検索!J$7&lt;&gt;"00000"),AJ957,0))&gt;0,MAX($AK$2:AK956)+1,0)</f>
        <v>0</v>
      </c>
    </row>
    <row r="958" spans="8:37" ht="12.6" customHeight="1" x14ac:dyDescent="0.15">
      <c r="H958" s="153">
        <f t="shared" si="77"/>
        <v>0</v>
      </c>
      <c r="J958" s="158">
        <f>IFERROR(INDEX(単価!D$3:G$16,MATCH(D958,単価!B$3:B$16,0),1+((I958&gt;29)+(I958&gt;59)+(I958&gt;89))*INDEX(単価!A:A,MATCH(D958,単価!B:B,0))),0)</f>
        <v>0</v>
      </c>
      <c r="K958" s="153">
        <f>IFERROR(INDEX(単価!C:C,MATCH(D958,単価!B:B,0))&amp;IF(INDEX(単価!A:A,MATCH(D958,単価!B:B,0))=1,"（"&amp;INDEX(単価!D$2:G$2,1,1+(I958&gt;29)+(I958&gt;59)+(I958&gt;89))&amp;"）",""),D958)</f>
        <v>0</v>
      </c>
      <c r="L958" s="2">
        <f t="shared" ca="1" si="81"/>
        <v>106</v>
      </c>
      <c r="M958" s="14">
        <f>IF(OR(ISERROR(FIND(DBCS(検索!C$3),DBCS(B958))),検索!C$3=""),0,1)</f>
        <v>0</v>
      </c>
      <c r="N958" s="15">
        <f>IF(OR(ISERROR(FIND(DBCS(検索!D$3),DBCS(C958))),検索!D$3=""),0,1)</f>
        <v>0</v>
      </c>
      <c r="O958" s="15">
        <f>IF(OR(ISERROR(FIND(検索!E$3,D958)),検索!E$3=""),0,1)</f>
        <v>0</v>
      </c>
      <c r="P958" s="13">
        <f>IF(OR(ISERROR(FIND(検索!F$3,E958)),検索!F$3=""),0,1)</f>
        <v>0</v>
      </c>
      <c r="Q958" s="13">
        <f>IF(OR(ISERROR(FIND(検索!G$3,F958)),検索!G$3=""),0,1)</f>
        <v>0</v>
      </c>
      <c r="R958" s="13">
        <f>IF(OR(検索!J$3="00000",M958&amp;N958&amp;O958&amp;P958&amp;Q958&lt;&gt;検索!J$3),0,1)</f>
        <v>0</v>
      </c>
      <c r="S958" s="13">
        <f t="shared" si="78"/>
        <v>0</v>
      </c>
      <c r="T958" s="14">
        <f>IF(OR(ISERROR(FIND(DBCS(検索!C$5),DBCS(B958))),検索!C$5=""),0,1)</f>
        <v>0</v>
      </c>
      <c r="U958" s="15">
        <f>IF(OR(ISERROR(FIND(DBCS(検索!D$5),DBCS(C958))),検索!D$5=""),0,1)</f>
        <v>0</v>
      </c>
      <c r="V958" s="15">
        <f>IF(OR(ISERROR(FIND(検索!E$5,D958)),検索!E$5=""),0,1)</f>
        <v>0</v>
      </c>
      <c r="W958" s="15">
        <f>IF(OR(ISERROR(FIND(検索!F$5,E958)),検索!F$5=""),0,1)</f>
        <v>0</v>
      </c>
      <c r="X958" s="15">
        <f>IF(OR(ISERROR(FIND(検索!G$5,F958)),検索!G$5=""),0,1)</f>
        <v>0</v>
      </c>
      <c r="Y958" s="13">
        <f>IF(OR(検索!J$5="00000",T958&amp;U958&amp;V958&amp;W958&amp;X958&lt;&gt;検索!J$5),0,1)</f>
        <v>0</v>
      </c>
      <c r="Z958" s="16">
        <f t="shared" si="79"/>
        <v>0</v>
      </c>
      <c r="AA958" s="13">
        <f>IF(OR(ISERROR(FIND(DBCS(検索!C$7),DBCS(B958))),検索!C$7=""),0,1)</f>
        <v>0</v>
      </c>
      <c r="AB958" s="13">
        <f>IF(OR(ISERROR(FIND(DBCS(検索!D$7),DBCS(C958))),検索!D$7=""),0,1)</f>
        <v>0</v>
      </c>
      <c r="AC958" s="13">
        <f>IF(OR(ISERROR(FIND(検索!E$7,D958)),検索!E$7=""),0,1)</f>
        <v>0</v>
      </c>
      <c r="AD958" s="13">
        <f>IF(OR(ISERROR(FIND(検索!F$7,E958)),検索!F$7=""),0,1)</f>
        <v>0</v>
      </c>
      <c r="AE958" s="13">
        <f>IF(OR(ISERROR(FIND(検索!G$7,F958)),検索!G$7=""),0,1)</f>
        <v>0</v>
      </c>
      <c r="AF958" s="15">
        <f>IF(OR(検索!J$7="00000",AA958&amp;AB958&amp;AC958&amp;AD958&amp;AE958&lt;&gt;検索!J$7),0,1)</f>
        <v>0</v>
      </c>
      <c r="AG958" s="16">
        <f t="shared" si="80"/>
        <v>0</v>
      </c>
      <c r="AH958" s="13">
        <f>IF(検索!K$3=0,R958,S958)</f>
        <v>0</v>
      </c>
      <c r="AI958" s="13">
        <f>IF(検索!K$5=0,Y958,Z958)</f>
        <v>0</v>
      </c>
      <c r="AJ958" s="13">
        <f>IF(検索!K$7=0,AF958,AG958)</f>
        <v>0</v>
      </c>
      <c r="AK958" s="20">
        <f>IF(IF(検索!J$5="00000",AH958,IF(検索!K$4=0,AH958+AI958,AH958*AI958)*IF(AND(検索!K$6=1,検索!J$7&lt;&gt;"00000"),AJ958,1)+IF(AND(検索!K$6=0,検索!J$7&lt;&gt;"00000"),AJ958,0))&gt;0,MAX($AK$2:AK957)+1,0)</f>
        <v>0</v>
      </c>
    </row>
    <row r="959" spans="8:37" ht="12.6" customHeight="1" x14ac:dyDescent="0.15">
      <c r="H959" s="153">
        <f t="shared" si="77"/>
        <v>0</v>
      </c>
      <c r="J959" s="158">
        <f>IFERROR(INDEX(単価!D$3:G$16,MATCH(D959,単価!B$3:B$16,0),1+((I959&gt;29)+(I959&gt;59)+(I959&gt;89))*INDEX(単価!A:A,MATCH(D959,単価!B:B,0))),0)</f>
        <v>0</v>
      </c>
      <c r="K959" s="153">
        <f>IFERROR(INDEX(単価!C:C,MATCH(D959,単価!B:B,0))&amp;IF(INDEX(単価!A:A,MATCH(D959,単価!B:B,0))=1,"（"&amp;INDEX(単価!D$2:G$2,1,1+(I959&gt;29)+(I959&gt;59)+(I959&gt;89))&amp;"）",""),D959)</f>
        <v>0</v>
      </c>
      <c r="L959" s="2">
        <f t="shared" ca="1" si="81"/>
        <v>106</v>
      </c>
      <c r="M959" s="14">
        <f>IF(OR(ISERROR(FIND(DBCS(検索!C$3),DBCS(B959))),検索!C$3=""),0,1)</f>
        <v>0</v>
      </c>
      <c r="N959" s="15">
        <f>IF(OR(ISERROR(FIND(DBCS(検索!D$3),DBCS(C959))),検索!D$3=""),0,1)</f>
        <v>0</v>
      </c>
      <c r="O959" s="15">
        <f>IF(OR(ISERROR(FIND(検索!E$3,D959)),検索!E$3=""),0,1)</f>
        <v>0</v>
      </c>
      <c r="P959" s="13">
        <f>IF(OR(ISERROR(FIND(検索!F$3,E959)),検索!F$3=""),0,1)</f>
        <v>0</v>
      </c>
      <c r="Q959" s="13">
        <f>IF(OR(ISERROR(FIND(検索!G$3,F959)),検索!G$3=""),0,1)</f>
        <v>0</v>
      </c>
      <c r="R959" s="13">
        <f>IF(OR(検索!J$3="00000",M959&amp;N959&amp;O959&amp;P959&amp;Q959&lt;&gt;検索!J$3),0,1)</f>
        <v>0</v>
      </c>
      <c r="S959" s="13">
        <f t="shared" si="78"/>
        <v>0</v>
      </c>
      <c r="T959" s="14">
        <f>IF(OR(ISERROR(FIND(DBCS(検索!C$5),DBCS(B959))),検索!C$5=""),0,1)</f>
        <v>0</v>
      </c>
      <c r="U959" s="15">
        <f>IF(OR(ISERROR(FIND(DBCS(検索!D$5),DBCS(C959))),検索!D$5=""),0,1)</f>
        <v>0</v>
      </c>
      <c r="V959" s="15">
        <f>IF(OR(ISERROR(FIND(検索!E$5,D959)),検索!E$5=""),0,1)</f>
        <v>0</v>
      </c>
      <c r="W959" s="15">
        <f>IF(OR(ISERROR(FIND(検索!F$5,E959)),検索!F$5=""),0,1)</f>
        <v>0</v>
      </c>
      <c r="X959" s="15">
        <f>IF(OR(ISERROR(FIND(検索!G$5,F959)),検索!G$5=""),0,1)</f>
        <v>0</v>
      </c>
      <c r="Y959" s="13">
        <f>IF(OR(検索!J$5="00000",T959&amp;U959&amp;V959&amp;W959&amp;X959&lt;&gt;検索!J$5),0,1)</f>
        <v>0</v>
      </c>
      <c r="Z959" s="16">
        <f t="shared" si="79"/>
        <v>0</v>
      </c>
      <c r="AA959" s="13">
        <f>IF(OR(ISERROR(FIND(DBCS(検索!C$7),DBCS(B959))),検索!C$7=""),0,1)</f>
        <v>0</v>
      </c>
      <c r="AB959" s="13">
        <f>IF(OR(ISERROR(FIND(DBCS(検索!D$7),DBCS(C959))),検索!D$7=""),0,1)</f>
        <v>0</v>
      </c>
      <c r="AC959" s="13">
        <f>IF(OR(ISERROR(FIND(検索!E$7,D959)),検索!E$7=""),0,1)</f>
        <v>0</v>
      </c>
      <c r="AD959" s="13">
        <f>IF(OR(ISERROR(FIND(検索!F$7,E959)),検索!F$7=""),0,1)</f>
        <v>0</v>
      </c>
      <c r="AE959" s="13">
        <f>IF(OR(ISERROR(FIND(検索!G$7,F959)),検索!G$7=""),0,1)</f>
        <v>0</v>
      </c>
      <c r="AF959" s="15">
        <f>IF(OR(検索!J$7="00000",AA959&amp;AB959&amp;AC959&amp;AD959&amp;AE959&lt;&gt;検索!J$7),0,1)</f>
        <v>0</v>
      </c>
      <c r="AG959" s="16">
        <f t="shared" si="80"/>
        <v>0</v>
      </c>
      <c r="AH959" s="13">
        <f>IF(検索!K$3=0,R959,S959)</f>
        <v>0</v>
      </c>
      <c r="AI959" s="13">
        <f>IF(検索!K$5=0,Y959,Z959)</f>
        <v>0</v>
      </c>
      <c r="AJ959" s="13">
        <f>IF(検索!K$7=0,AF959,AG959)</f>
        <v>0</v>
      </c>
      <c r="AK959" s="20">
        <f>IF(IF(検索!J$5="00000",AH959,IF(検索!K$4=0,AH959+AI959,AH959*AI959)*IF(AND(検索!K$6=1,検索!J$7&lt;&gt;"00000"),AJ959,1)+IF(AND(検索!K$6=0,検索!J$7&lt;&gt;"00000"),AJ959,0))&gt;0,MAX($AK$2:AK958)+1,0)</f>
        <v>0</v>
      </c>
    </row>
    <row r="960" spans="8:37" ht="12.6" customHeight="1" x14ac:dyDescent="0.15">
      <c r="H960" s="153">
        <f t="shared" si="77"/>
        <v>0</v>
      </c>
      <c r="J960" s="158">
        <f>IFERROR(INDEX(単価!D$3:G$16,MATCH(D960,単価!B$3:B$16,0),1+((I960&gt;29)+(I960&gt;59)+(I960&gt;89))*INDEX(単価!A:A,MATCH(D960,単価!B:B,0))),0)</f>
        <v>0</v>
      </c>
      <c r="K960" s="153">
        <f>IFERROR(INDEX(単価!C:C,MATCH(D960,単価!B:B,0))&amp;IF(INDEX(単価!A:A,MATCH(D960,単価!B:B,0))=1,"（"&amp;INDEX(単価!D$2:G$2,1,1+(I960&gt;29)+(I960&gt;59)+(I960&gt;89))&amp;"）",""),D960)</f>
        <v>0</v>
      </c>
      <c r="L960" s="2">
        <f t="shared" ca="1" si="81"/>
        <v>104</v>
      </c>
      <c r="M960" s="14">
        <f>IF(OR(ISERROR(FIND(DBCS(検索!C$3),DBCS(B960))),検索!C$3=""),0,1)</f>
        <v>0</v>
      </c>
      <c r="N960" s="15">
        <f>IF(OR(ISERROR(FIND(DBCS(検索!D$3),DBCS(C960))),検索!D$3=""),0,1)</f>
        <v>0</v>
      </c>
      <c r="O960" s="15">
        <f>IF(OR(ISERROR(FIND(検索!E$3,D960)),検索!E$3=""),0,1)</f>
        <v>0</v>
      </c>
      <c r="P960" s="13">
        <f>IF(OR(ISERROR(FIND(検索!F$3,E960)),検索!F$3=""),0,1)</f>
        <v>0</v>
      </c>
      <c r="Q960" s="13">
        <f>IF(OR(ISERROR(FIND(検索!G$3,F960)),検索!G$3=""),0,1)</f>
        <v>0</v>
      </c>
      <c r="R960" s="13">
        <f>IF(OR(検索!J$3="00000",M960&amp;N960&amp;O960&amp;P960&amp;Q960&lt;&gt;検索!J$3),0,1)</f>
        <v>0</v>
      </c>
      <c r="S960" s="13">
        <f t="shared" si="78"/>
        <v>0</v>
      </c>
      <c r="T960" s="14">
        <f>IF(OR(ISERROR(FIND(DBCS(検索!C$5),DBCS(B960))),検索!C$5=""),0,1)</f>
        <v>0</v>
      </c>
      <c r="U960" s="15">
        <f>IF(OR(ISERROR(FIND(DBCS(検索!D$5),DBCS(C960))),検索!D$5=""),0,1)</f>
        <v>0</v>
      </c>
      <c r="V960" s="15">
        <f>IF(OR(ISERROR(FIND(検索!E$5,D960)),検索!E$5=""),0,1)</f>
        <v>0</v>
      </c>
      <c r="W960" s="15">
        <f>IF(OR(ISERROR(FIND(検索!F$5,E960)),検索!F$5=""),0,1)</f>
        <v>0</v>
      </c>
      <c r="X960" s="15">
        <f>IF(OR(ISERROR(FIND(検索!G$5,F960)),検索!G$5=""),0,1)</f>
        <v>0</v>
      </c>
      <c r="Y960" s="13">
        <f>IF(OR(検索!J$5="00000",T960&amp;U960&amp;V960&amp;W960&amp;X960&lt;&gt;検索!J$5),0,1)</f>
        <v>0</v>
      </c>
      <c r="Z960" s="16">
        <f t="shared" si="79"/>
        <v>0</v>
      </c>
      <c r="AA960" s="13">
        <f>IF(OR(ISERROR(FIND(DBCS(検索!C$7),DBCS(B960))),検索!C$7=""),0,1)</f>
        <v>0</v>
      </c>
      <c r="AB960" s="13">
        <f>IF(OR(ISERROR(FIND(DBCS(検索!D$7),DBCS(C960))),検索!D$7=""),0,1)</f>
        <v>0</v>
      </c>
      <c r="AC960" s="13">
        <f>IF(OR(ISERROR(FIND(検索!E$7,D960)),検索!E$7=""),0,1)</f>
        <v>0</v>
      </c>
      <c r="AD960" s="13">
        <f>IF(OR(ISERROR(FIND(検索!F$7,E960)),検索!F$7=""),0,1)</f>
        <v>0</v>
      </c>
      <c r="AE960" s="13">
        <f>IF(OR(ISERROR(FIND(検索!G$7,F960)),検索!G$7=""),0,1)</f>
        <v>0</v>
      </c>
      <c r="AF960" s="15">
        <f>IF(OR(検索!J$7="00000",AA960&amp;AB960&amp;AC960&amp;AD960&amp;AE960&lt;&gt;検索!J$7),0,1)</f>
        <v>0</v>
      </c>
      <c r="AG960" s="16">
        <f t="shared" si="80"/>
        <v>0</v>
      </c>
      <c r="AH960" s="13">
        <f>IF(検索!K$3=0,R960,S960)</f>
        <v>0</v>
      </c>
      <c r="AI960" s="13">
        <f>IF(検索!K$5=0,Y960,Z960)</f>
        <v>0</v>
      </c>
      <c r="AJ960" s="13">
        <f>IF(検索!K$7=0,AF960,AG960)</f>
        <v>0</v>
      </c>
      <c r="AK960" s="20">
        <f>IF(IF(検索!J$5="00000",AH960,IF(検索!K$4=0,AH960+AI960,AH960*AI960)*IF(AND(検索!K$6=1,検索!J$7&lt;&gt;"00000"),AJ960,1)+IF(AND(検索!K$6=0,検索!J$7&lt;&gt;"00000"),AJ960,0))&gt;0,MAX($AK$2:AK959)+1,0)</f>
        <v>0</v>
      </c>
    </row>
    <row r="961" spans="8:37" ht="12.6" customHeight="1" x14ac:dyDescent="0.15">
      <c r="H961" s="153">
        <f t="shared" si="77"/>
        <v>0</v>
      </c>
      <c r="J961" s="158">
        <f>IFERROR(INDEX(単価!D$3:G$16,MATCH(D961,単価!B$3:B$16,0),1+((I961&gt;29)+(I961&gt;59)+(I961&gt;89))*INDEX(単価!A:A,MATCH(D961,単価!B:B,0))),0)</f>
        <v>0</v>
      </c>
      <c r="K961" s="153">
        <f>IFERROR(INDEX(単価!C:C,MATCH(D961,単価!B:B,0))&amp;IF(INDEX(単価!A:A,MATCH(D961,単価!B:B,0))=1,"（"&amp;INDEX(単価!D$2:G$2,1,1+(I961&gt;29)+(I961&gt;59)+(I961&gt;89))&amp;"）",""),D961)</f>
        <v>0</v>
      </c>
      <c r="L961" s="2">
        <f t="shared" ca="1" si="81"/>
        <v>106</v>
      </c>
      <c r="M961" s="14">
        <f>IF(OR(ISERROR(FIND(DBCS(検索!C$3),DBCS(B961))),検索!C$3=""),0,1)</f>
        <v>0</v>
      </c>
      <c r="N961" s="15">
        <f>IF(OR(ISERROR(FIND(DBCS(検索!D$3),DBCS(C961))),検索!D$3=""),0,1)</f>
        <v>0</v>
      </c>
      <c r="O961" s="15">
        <f>IF(OR(ISERROR(FIND(検索!E$3,D961)),検索!E$3=""),0,1)</f>
        <v>0</v>
      </c>
      <c r="P961" s="13">
        <f>IF(OR(ISERROR(FIND(検索!F$3,E961)),検索!F$3=""),0,1)</f>
        <v>0</v>
      </c>
      <c r="Q961" s="13">
        <f>IF(OR(ISERROR(FIND(検索!G$3,F961)),検索!G$3=""),0,1)</f>
        <v>0</v>
      </c>
      <c r="R961" s="13">
        <f>IF(OR(検索!J$3="00000",M961&amp;N961&amp;O961&amp;P961&amp;Q961&lt;&gt;検索!J$3),0,1)</f>
        <v>0</v>
      </c>
      <c r="S961" s="13">
        <f t="shared" si="78"/>
        <v>0</v>
      </c>
      <c r="T961" s="14">
        <f>IF(OR(ISERROR(FIND(DBCS(検索!C$5),DBCS(B961))),検索!C$5=""),0,1)</f>
        <v>0</v>
      </c>
      <c r="U961" s="15">
        <f>IF(OR(ISERROR(FIND(DBCS(検索!D$5),DBCS(C961))),検索!D$5=""),0,1)</f>
        <v>0</v>
      </c>
      <c r="V961" s="15">
        <f>IF(OR(ISERROR(FIND(検索!E$5,D961)),検索!E$5=""),0,1)</f>
        <v>0</v>
      </c>
      <c r="W961" s="15">
        <f>IF(OR(ISERROR(FIND(検索!F$5,E961)),検索!F$5=""),0,1)</f>
        <v>0</v>
      </c>
      <c r="X961" s="15">
        <f>IF(OR(ISERROR(FIND(検索!G$5,F961)),検索!G$5=""),0,1)</f>
        <v>0</v>
      </c>
      <c r="Y961" s="13">
        <f>IF(OR(検索!J$5="00000",T961&amp;U961&amp;V961&amp;W961&amp;X961&lt;&gt;検索!J$5),0,1)</f>
        <v>0</v>
      </c>
      <c r="Z961" s="16">
        <f t="shared" si="79"/>
        <v>0</v>
      </c>
      <c r="AA961" s="13">
        <f>IF(OR(ISERROR(FIND(DBCS(検索!C$7),DBCS(B961))),検索!C$7=""),0,1)</f>
        <v>0</v>
      </c>
      <c r="AB961" s="13">
        <f>IF(OR(ISERROR(FIND(DBCS(検索!D$7),DBCS(C961))),検索!D$7=""),0,1)</f>
        <v>0</v>
      </c>
      <c r="AC961" s="13">
        <f>IF(OR(ISERROR(FIND(検索!E$7,D961)),検索!E$7=""),0,1)</f>
        <v>0</v>
      </c>
      <c r="AD961" s="13">
        <f>IF(OR(ISERROR(FIND(検索!F$7,E961)),検索!F$7=""),0,1)</f>
        <v>0</v>
      </c>
      <c r="AE961" s="13">
        <f>IF(OR(ISERROR(FIND(検索!G$7,F961)),検索!G$7=""),0,1)</f>
        <v>0</v>
      </c>
      <c r="AF961" s="15">
        <f>IF(OR(検索!J$7="00000",AA961&amp;AB961&amp;AC961&amp;AD961&amp;AE961&lt;&gt;検索!J$7),0,1)</f>
        <v>0</v>
      </c>
      <c r="AG961" s="16">
        <f t="shared" si="80"/>
        <v>0</v>
      </c>
      <c r="AH961" s="13">
        <f>IF(検索!K$3=0,R961,S961)</f>
        <v>0</v>
      </c>
      <c r="AI961" s="13">
        <f>IF(検索!K$5=0,Y961,Z961)</f>
        <v>0</v>
      </c>
      <c r="AJ961" s="13">
        <f>IF(検索!K$7=0,AF961,AG961)</f>
        <v>0</v>
      </c>
      <c r="AK961" s="20">
        <f>IF(IF(検索!J$5="00000",AH961,IF(検索!K$4=0,AH961+AI961,AH961*AI961)*IF(AND(検索!K$6=1,検索!J$7&lt;&gt;"00000"),AJ961,1)+IF(AND(検索!K$6=0,検索!J$7&lt;&gt;"00000"),AJ961,0))&gt;0,MAX($AK$2:AK960)+1,0)</f>
        <v>0</v>
      </c>
    </row>
    <row r="962" spans="8:37" ht="12.6" customHeight="1" x14ac:dyDescent="0.15">
      <c r="H962" s="153">
        <f t="shared" ref="H962:H1025" si="82">SUMIF(B$2:B$1177,B962,J$2:J$1177)</f>
        <v>0</v>
      </c>
      <c r="J962" s="158">
        <f>IFERROR(INDEX(単価!D$3:G$16,MATCH(D962,単価!B$3:B$16,0),1+((I962&gt;29)+(I962&gt;59)+(I962&gt;89))*INDEX(単価!A:A,MATCH(D962,単価!B:B,0))),0)</f>
        <v>0</v>
      </c>
      <c r="K962" s="153">
        <f>IFERROR(INDEX(単価!C:C,MATCH(D962,単価!B:B,0))&amp;IF(INDEX(単価!A:A,MATCH(D962,単価!B:B,0))=1,"（"&amp;INDEX(単価!D$2:G$2,1,1+(I962&gt;29)+(I962&gt;59)+(I962&gt;89))&amp;"）",""),D962)</f>
        <v>0</v>
      </c>
      <c r="L962" s="2">
        <f t="shared" ca="1" si="81"/>
        <v>105</v>
      </c>
      <c r="M962" s="14">
        <f>IF(OR(ISERROR(FIND(DBCS(検索!C$3),DBCS(B962))),検索!C$3=""),0,1)</f>
        <v>0</v>
      </c>
      <c r="N962" s="15">
        <f>IF(OR(ISERROR(FIND(DBCS(検索!D$3),DBCS(C962))),検索!D$3=""),0,1)</f>
        <v>0</v>
      </c>
      <c r="O962" s="15">
        <f>IF(OR(ISERROR(FIND(検索!E$3,D962)),検索!E$3=""),0,1)</f>
        <v>0</v>
      </c>
      <c r="P962" s="13">
        <f>IF(OR(ISERROR(FIND(検索!F$3,E962)),検索!F$3=""),0,1)</f>
        <v>0</v>
      </c>
      <c r="Q962" s="13">
        <f>IF(OR(ISERROR(FIND(検索!G$3,F962)),検索!G$3=""),0,1)</f>
        <v>0</v>
      </c>
      <c r="R962" s="13">
        <f>IF(OR(検索!J$3="00000",M962&amp;N962&amp;O962&amp;P962&amp;Q962&lt;&gt;検索!J$3),0,1)</f>
        <v>0</v>
      </c>
      <c r="S962" s="13">
        <f t="shared" si="78"/>
        <v>0</v>
      </c>
      <c r="T962" s="14">
        <f>IF(OR(ISERROR(FIND(DBCS(検索!C$5),DBCS(B962))),検索!C$5=""),0,1)</f>
        <v>0</v>
      </c>
      <c r="U962" s="15">
        <f>IF(OR(ISERROR(FIND(DBCS(検索!D$5),DBCS(C962))),検索!D$5=""),0,1)</f>
        <v>0</v>
      </c>
      <c r="V962" s="15">
        <f>IF(OR(ISERROR(FIND(検索!E$5,D962)),検索!E$5=""),0,1)</f>
        <v>0</v>
      </c>
      <c r="W962" s="15">
        <f>IF(OR(ISERROR(FIND(検索!F$5,E962)),検索!F$5=""),0,1)</f>
        <v>0</v>
      </c>
      <c r="X962" s="15">
        <f>IF(OR(ISERROR(FIND(検索!G$5,F962)),検索!G$5=""),0,1)</f>
        <v>0</v>
      </c>
      <c r="Y962" s="13">
        <f>IF(OR(検索!J$5="00000",T962&amp;U962&amp;V962&amp;W962&amp;X962&lt;&gt;検索!J$5),0,1)</f>
        <v>0</v>
      </c>
      <c r="Z962" s="16">
        <f t="shared" si="79"/>
        <v>0</v>
      </c>
      <c r="AA962" s="13">
        <f>IF(OR(ISERROR(FIND(DBCS(検索!C$7),DBCS(B962))),検索!C$7=""),0,1)</f>
        <v>0</v>
      </c>
      <c r="AB962" s="13">
        <f>IF(OR(ISERROR(FIND(DBCS(検索!D$7),DBCS(C962))),検索!D$7=""),0,1)</f>
        <v>0</v>
      </c>
      <c r="AC962" s="13">
        <f>IF(OR(ISERROR(FIND(検索!E$7,D962)),検索!E$7=""),0,1)</f>
        <v>0</v>
      </c>
      <c r="AD962" s="13">
        <f>IF(OR(ISERROR(FIND(検索!F$7,E962)),検索!F$7=""),0,1)</f>
        <v>0</v>
      </c>
      <c r="AE962" s="13">
        <f>IF(OR(ISERROR(FIND(検索!G$7,F962)),検索!G$7=""),0,1)</f>
        <v>0</v>
      </c>
      <c r="AF962" s="15">
        <f>IF(OR(検索!J$7="00000",AA962&amp;AB962&amp;AC962&amp;AD962&amp;AE962&lt;&gt;検索!J$7),0,1)</f>
        <v>0</v>
      </c>
      <c r="AG962" s="16">
        <f t="shared" si="80"/>
        <v>0</v>
      </c>
      <c r="AH962" s="13">
        <f>IF(検索!K$3=0,R962,S962)</f>
        <v>0</v>
      </c>
      <c r="AI962" s="13">
        <f>IF(検索!K$5=0,Y962,Z962)</f>
        <v>0</v>
      </c>
      <c r="AJ962" s="13">
        <f>IF(検索!K$7=0,AF962,AG962)</f>
        <v>0</v>
      </c>
      <c r="AK962" s="20">
        <f>IF(IF(検索!J$5="00000",AH962,IF(検索!K$4=0,AH962+AI962,AH962*AI962)*IF(AND(検索!K$6=1,検索!J$7&lt;&gt;"00000"),AJ962,1)+IF(AND(検索!K$6=0,検索!J$7&lt;&gt;"00000"),AJ962,0))&gt;0,MAX($AK$2:AK961)+1,0)</f>
        <v>0</v>
      </c>
    </row>
    <row r="963" spans="8:37" ht="12.6" customHeight="1" x14ac:dyDescent="0.15">
      <c r="H963" s="153">
        <f t="shared" si="82"/>
        <v>0</v>
      </c>
      <c r="J963" s="158">
        <f>IFERROR(INDEX(単価!D$3:G$16,MATCH(D963,単価!B$3:B$16,0),1+((I963&gt;29)+(I963&gt;59)+(I963&gt;89))*INDEX(単価!A:A,MATCH(D963,単価!B:B,0))),0)</f>
        <v>0</v>
      </c>
      <c r="K963" s="153">
        <f>IFERROR(INDEX(単価!C:C,MATCH(D963,単価!B:B,0))&amp;IF(INDEX(単価!A:A,MATCH(D963,単価!B:B,0))=1,"（"&amp;INDEX(単価!D$2:G$2,1,1+(I963&gt;29)+(I963&gt;59)+(I963&gt;89))&amp;"）",""),D963)</f>
        <v>0</v>
      </c>
      <c r="L963" s="2">
        <f t="shared" ca="1" si="81"/>
        <v>101</v>
      </c>
      <c r="M963" s="14">
        <f>IF(OR(ISERROR(FIND(DBCS(検索!C$3),DBCS(B963))),検索!C$3=""),0,1)</f>
        <v>0</v>
      </c>
      <c r="N963" s="15">
        <f>IF(OR(ISERROR(FIND(DBCS(検索!D$3),DBCS(C963))),検索!D$3=""),0,1)</f>
        <v>0</v>
      </c>
      <c r="O963" s="15">
        <f>IF(OR(ISERROR(FIND(検索!E$3,D963)),検索!E$3=""),0,1)</f>
        <v>0</v>
      </c>
      <c r="P963" s="13">
        <f>IF(OR(ISERROR(FIND(検索!F$3,E963)),検索!F$3=""),0,1)</f>
        <v>0</v>
      </c>
      <c r="Q963" s="13">
        <f>IF(OR(ISERROR(FIND(検索!G$3,F963)),検索!G$3=""),0,1)</f>
        <v>0</v>
      </c>
      <c r="R963" s="13">
        <f>IF(OR(検索!J$3="00000",M963&amp;N963&amp;O963&amp;P963&amp;Q963&lt;&gt;検索!J$3),0,1)</f>
        <v>0</v>
      </c>
      <c r="S963" s="13">
        <f t="shared" si="78"/>
        <v>0</v>
      </c>
      <c r="T963" s="14">
        <f>IF(OR(ISERROR(FIND(DBCS(検索!C$5),DBCS(B963))),検索!C$5=""),0,1)</f>
        <v>0</v>
      </c>
      <c r="U963" s="15">
        <f>IF(OR(ISERROR(FIND(DBCS(検索!D$5),DBCS(C963))),検索!D$5=""),0,1)</f>
        <v>0</v>
      </c>
      <c r="V963" s="15">
        <f>IF(OR(ISERROR(FIND(検索!E$5,D963)),検索!E$5=""),0,1)</f>
        <v>0</v>
      </c>
      <c r="W963" s="15">
        <f>IF(OR(ISERROR(FIND(検索!F$5,E963)),検索!F$5=""),0,1)</f>
        <v>0</v>
      </c>
      <c r="X963" s="15">
        <f>IF(OR(ISERROR(FIND(検索!G$5,F963)),検索!G$5=""),0,1)</f>
        <v>0</v>
      </c>
      <c r="Y963" s="13">
        <f>IF(OR(検索!J$5="00000",T963&amp;U963&amp;V963&amp;W963&amp;X963&lt;&gt;検索!J$5),0,1)</f>
        <v>0</v>
      </c>
      <c r="Z963" s="16">
        <f t="shared" si="79"/>
        <v>0</v>
      </c>
      <c r="AA963" s="13">
        <f>IF(OR(ISERROR(FIND(DBCS(検索!C$7),DBCS(B963))),検索!C$7=""),0,1)</f>
        <v>0</v>
      </c>
      <c r="AB963" s="13">
        <f>IF(OR(ISERROR(FIND(DBCS(検索!D$7),DBCS(C963))),検索!D$7=""),0,1)</f>
        <v>0</v>
      </c>
      <c r="AC963" s="13">
        <f>IF(OR(ISERROR(FIND(検索!E$7,D963)),検索!E$7=""),0,1)</f>
        <v>0</v>
      </c>
      <c r="AD963" s="13">
        <f>IF(OR(ISERROR(FIND(検索!F$7,E963)),検索!F$7=""),0,1)</f>
        <v>0</v>
      </c>
      <c r="AE963" s="13">
        <f>IF(OR(ISERROR(FIND(検索!G$7,F963)),検索!G$7=""),0,1)</f>
        <v>0</v>
      </c>
      <c r="AF963" s="15">
        <f>IF(OR(検索!J$7="00000",AA963&amp;AB963&amp;AC963&amp;AD963&amp;AE963&lt;&gt;検索!J$7),0,1)</f>
        <v>0</v>
      </c>
      <c r="AG963" s="16">
        <f t="shared" si="80"/>
        <v>0</v>
      </c>
      <c r="AH963" s="13">
        <f>IF(検索!K$3=0,R963,S963)</f>
        <v>0</v>
      </c>
      <c r="AI963" s="13">
        <f>IF(検索!K$5=0,Y963,Z963)</f>
        <v>0</v>
      </c>
      <c r="AJ963" s="13">
        <f>IF(検索!K$7=0,AF963,AG963)</f>
        <v>0</v>
      </c>
      <c r="AK963" s="20">
        <f>IF(IF(検索!J$5="00000",AH963,IF(検索!K$4=0,AH963+AI963,AH963*AI963)*IF(AND(検索!K$6=1,検索!J$7&lt;&gt;"00000"),AJ963,1)+IF(AND(検索!K$6=0,検索!J$7&lt;&gt;"00000"),AJ963,0))&gt;0,MAX($AK$2:AK962)+1,0)</f>
        <v>0</v>
      </c>
    </row>
    <row r="964" spans="8:37" ht="12.6" customHeight="1" x14ac:dyDescent="0.15">
      <c r="H964" s="153">
        <f t="shared" si="82"/>
        <v>0</v>
      </c>
      <c r="J964" s="158">
        <f>IFERROR(INDEX(単価!D$3:G$16,MATCH(D964,単価!B$3:B$16,0),1+((I964&gt;29)+(I964&gt;59)+(I964&gt;89))*INDEX(単価!A:A,MATCH(D964,単価!B:B,0))),0)</f>
        <v>0</v>
      </c>
      <c r="K964" s="153">
        <f>IFERROR(INDEX(単価!C:C,MATCH(D964,単価!B:B,0))&amp;IF(INDEX(単価!A:A,MATCH(D964,単価!B:B,0))=1,"（"&amp;INDEX(単価!D$2:G$2,1,1+(I964&gt;29)+(I964&gt;59)+(I964&gt;89))&amp;"）",""),D964)</f>
        <v>0</v>
      </c>
      <c r="L964" s="2">
        <f t="shared" ca="1" si="81"/>
        <v>100</v>
      </c>
      <c r="M964" s="14">
        <f>IF(OR(ISERROR(FIND(DBCS(検索!C$3),DBCS(B964))),検索!C$3=""),0,1)</f>
        <v>0</v>
      </c>
      <c r="N964" s="15">
        <f>IF(OR(ISERROR(FIND(DBCS(検索!D$3),DBCS(C964))),検索!D$3=""),0,1)</f>
        <v>0</v>
      </c>
      <c r="O964" s="15">
        <f>IF(OR(ISERROR(FIND(検索!E$3,D964)),検索!E$3=""),0,1)</f>
        <v>0</v>
      </c>
      <c r="P964" s="13">
        <f>IF(OR(ISERROR(FIND(検索!F$3,E964)),検索!F$3=""),0,1)</f>
        <v>0</v>
      </c>
      <c r="Q964" s="13">
        <f>IF(OR(ISERROR(FIND(検索!G$3,F964)),検索!G$3=""),0,1)</f>
        <v>0</v>
      </c>
      <c r="R964" s="13">
        <f>IF(OR(検索!J$3="00000",M964&amp;N964&amp;O964&amp;P964&amp;Q964&lt;&gt;検索!J$3),0,1)</f>
        <v>0</v>
      </c>
      <c r="S964" s="13">
        <f t="shared" si="78"/>
        <v>0</v>
      </c>
      <c r="T964" s="14">
        <f>IF(OR(ISERROR(FIND(DBCS(検索!C$5),DBCS(B964))),検索!C$5=""),0,1)</f>
        <v>0</v>
      </c>
      <c r="U964" s="15">
        <f>IF(OR(ISERROR(FIND(DBCS(検索!D$5),DBCS(C964))),検索!D$5=""),0,1)</f>
        <v>0</v>
      </c>
      <c r="V964" s="15">
        <f>IF(OR(ISERROR(FIND(検索!E$5,D964)),検索!E$5=""),0,1)</f>
        <v>0</v>
      </c>
      <c r="W964" s="15">
        <f>IF(OR(ISERROR(FIND(検索!F$5,E964)),検索!F$5=""),0,1)</f>
        <v>0</v>
      </c>
      <c r="X964" s="15">
        <f>IF(OR(ISERROR(FIND(検索!G$5,F964)),検索!G$5=""),0,1)</f>
        <v>0</v>
      </c>
      <c r="Y964" s="13">
        <f>IF(OR(検索!J$5="00000",T964&amp;U964&amp;V964&amp;W964&amp;X964&lt;&gt;検索!J$5),0,1)</f>
        <v>0</v>
      </c>
      <c r="Z964" s="16">
        <f t="shared" si="79"/>
        <v>0</v>
      </c>
      <c r="AA964" s="13">
        <f>IF(OR(ISERROR(FIND(DBCS(検索!C$7),DBCS(B964))),検索!C$7=""),0,1)</f>
        <v>0</v>
      </c>
      <c r="AB964" s="13">
        <f>IF(OR(ISERROR(FIND(DBCS(検索!D$7),DBCS(C964))),検索!D$7=""),0,1)</f>
        <v>0</v>
      </c>
      <c r="AC964" s="13">
        <f>IF(OR(ISERROR(FIND(検索!E$7,D964)),検索!E$7=""),0,1)</f>
        <v>0</v>
      </c>
      <c r="AD964" s="13">
        <f>IF(OR(ISERROR(FIND(検索!F$7,E964)),検索!F$7=""),0,1)</f>
        <v>0</v>
      </c>
      <c r="AE964" s="13">
        <f>IF(OR(ISERROR(FIND(検索!G$7,F964)),検索!G$7=""),0,1)</f>
        <v>0</v>
      </c>
      <c r="AF964" s="15">
        <f>IF(OR(検索!J$7="00000",AA964&amp;AB964&amp;AC964&amp;AD964&amp;AE964&lt;&gt;検索!J$7),0,1)</f>
        <v>0</v>
      </c>
      <c r="AG964" s="16">
        <f t="shared" si="80"/>
        <v>0</v>
      </c>
      <c r="AH964" s="13">
        <f>IF(検索!K$3=0,R964,S964)</f>
        <v>0</v>
      </c>
      <c r="AI964" s="13">
        <f>IF(検索!K$5=0,Y964,Z964)</f>
        <v>0</v>
      </c>
      <c r="AJ964" s="13">
        <f>IF(検索!K$7=0,AF964,AG964)</f>
        <v>0</v>
      </c>
      <c r="AK964" s="20">
        <f>IF(IF(検索!J$5="00000",AH964,IF(検索!K$4=0,AH964+AI964,AH964*AI964)*IF(AND(検索!K$6=1,検索!J$7&lt;&gt;"00000"),AJ964,1)+IF(AND(検索!K$6=0,検索!J$7&lt;&gt;"00000"),AJ964,0))&gt;0,MAX($AK$2:AK963)+1,0)</f>
        <v>0</v>
      </c>
    </row>
    <row r="965" spans="8:37" ht="12.6" customHeight="1" x14ac:dyDescent="0.15">
      <c r="H965" s="153">
        <f t="shared" si="82"/>
        <v>0</v>
      </c>
      <c r="J965" s="158">
        <f>IFERROR(INDEX(単価!D$3:G$16,MATCH(D965,単価!B$3:B$16,0),1+((I965&gt;29)+(I965&gt;59)+(I965&gt;89))*INDEX(単価!A:A,MATCH(D965,単価!B:B,0))),0)</f>
        <v>0</v>
      </c>
      <c r="K965" s="153">
        <f>IFERROR(INDEX(単価!C:C,MATCH(D965,単価!B:B,0))&amp;IF(INDEX(単価!A:A,MATCH(D965,単価!B:B,0))=1,"（"&amp;INDEX(単価!D$2:G$2,1,1+(I965&gt;29)+(I965&gt;59)+(I965&gt;89))&amp;"）",""),D965)</f>
        <v>0</v>
      </c>
      <c r="L965" s="2">
        <f t="shared" ca="1" si="81"/>
        <v>108</v>
      </c>
      <c r="M965" s="14">
        <f>IF(OR(ISERROR(FIND(DBCS(検索!C$3),DBCS(B965))),検索!C$3=""),0,1)</f>
        <v>0</v>
      </c>
      <c r="N965" s="15">
        <f>IF(OR(ISERROR(FIND(DBCS(検索!D$3),DBCS(C965))),検索!D$3=""),0,1)</f>
        <v>0</v>
      </c>
      <c r="O965" s="15">
        <f>IF(OR(ISERROR(FIND(検索!E$3,D965)),検索!E$3=""),0,1)</f>
        <v>0</v>
      </c>
      <c r="P965" s="13">
        <f>IF(OR(ISERROR(FIND(検索!F$3,E965)),検索!F$3=""),0,1)</f>
        <v>0</v>
      </c>
      <c r="Q965" s="13">
        <f>IF(OR(ISERROR(FIND(検索!G$3,F965)),検索!G$3=""),0,1)</f>
        <v>0</v>
      </c>
      <c r="R965" s="13">
        <f>IF(OR(検索!J$3="00000",M965&amp;N965&amp;O965&amp;P965&amp;Q965&lt;&gt;検索!J$3),0,1)</f>
        <v>0</v>
      </c>
      <c r="S965" s="13">
        <f t="shared" si="78"/>
        <v>0</v>
      </c>
      <c r="T965" s="14">
        <f>IF(OR(ISERROR(FIND(DBCS(検索!C$5),DBCS(B965))),検索!C$5=""),0,1)</f>
        <v>0</v>
      </c>
      <c r="U965" s="15">
        <f>IF(OR(ISERROR(FIND(DBCS(検索!D$5),DBCS(C965))),検索!D$5=""),0,1)</f>
        <v>0</v>
      </c>
      <c r="V965" s="15">
        <f>IF(OR(ISERROR(FIND(検索!E$5,D965)),検索!E$5=""),0,1)</f>
        <v>0</v>
      </c>
      <c r="W965" s="15">
        <f>IF(OR(ISERROR(FIND(検索!F$5,E965)),検索!F$5=""),0,1)</f>
        <v>0</v>
      </c>
      <c r="X965" s="15">
        <f>IF(OR(ISERROR(FIND(検索!G$5,F965)),検索!G$5=""),0,1)</f>
        <v>0</v>
      </c>
      <c r="Y965" s="13">
        <f>IF(OR(検索!J$5="00000",T965&amp;U965&amp;V965&amp;W965&amp;X965&lt;&gt;検索!J$5),0,1)</f>
        <v>0</v>
      </c>
      <c r="Z965" s="16">
        <f t="shared" si="79"/>
        <v>0</v>
      </c>
      <c r="AA965" s="13">
        <f>IF(OR(ISERROR(FIND(DBCS(検索!C$7),DBCS(B965))),検索!C$7=""),0,1)</f>
        <v>0</v>
      </c>
      <c r="AB965" s="13">
        <f>IF(OR(ISERROR(FIND(DBCS(検索!D$7),DBCS(C965))),検索!D$7=""),0,1)</f>
        <v>0</v>
      </c>
      <c r="AC965" s="13">
        <f>IF(OR(ISERROR(FIND(検索!E$7,D965)),検索!E$7=""),0,1)</f>
        <v>0</v>
      </c>
      <c r="AD965" s="13">
        <f>IF(OR(ISERROR(FIND(検索!F$7,E965)),検索!F$7=""),0,1)</f>
        <v>0</v>
      </c>
      <c r="AE965" s="13">
        <f>IF(OR(ISERROR(FIND(検索!G$7,F965)),検索!G$7=""),0,1)</f>
        <v>0</v>
      </c>
      <c r="AF965" s="15">
        <f>IF(OR(検索!J$7="00000",AA965&amp;AB965&amp;AC965&amp;AD965&amp;AE965&lt;&gt;検索!J$7),0,1)</f>
        <v>0</v>
      </c>
      <c r="AG965" s="16">
        <f t="shared" si="80"/>
        <v>0</v>
      </c>
      <c r="AH965" s="13">
        <f>IF(検索!K$3=0,R965,S965)</f>
        <v>0</v>
      </c>
      <c r="AI965" s="13">
        <f>IF(検索!K$5=0,Y965,Z965)</f>
        <v>0</v>
      </c>
      <c r="AJ965" s="13">
        <f>IF(検索!K$7=0,AF965,AG965)</f>
        <v>0</v>
      </c>
      <c r="AK965" s="20">
        <f>IF(IF(検索!J$5="00000",AH965,IF(検索!K$4=0,AH965+AI965,AH965*AI965)*IF(AND(検索!K$6=1,検索!J$7&lt;&gt;"00000"),AJ965,1)+IF(AND(検索!K$6=0,検索!J$7&lt;&gt;"00000"),AJ965,0))&gt;0,MAX($AK$2:AK964)+1,0)</f>
        <v>0</v>
      </c>
    </row>
    <row r="966" spans="8:37" ht="12.6" customHeight="1" x14ac:dyDescent="0.15">
      <c r="H966" s="153">
        <f t="shared" si="82"/>
        <v>0</v>
      </c>
      <c r="J966" s="158">
        <f>IFERROR(INDEX(単価!D$3:G$16,MATCH(D966,単価!B$3:B$16,0),1+((I966&gt;29)+(I966&gt;59)+(I966&gt;89))*INDEX(単価!A:A,MATCH(D966,単価!B:B,0))),0)</f>
        <v>0</v>
      </c>
      <c r="K966" s="153">
        <f>IFERROR(INDEX(単価!C:C,MATCH(D966,単価!B:B,0))&amp;IF(INDEX(単価!A:A,MATCH(D966,単価!B:B,0))=1,"（"&amp;INDEX(単価!D$2:G$2,1,1+(I966&gt;29)+(I966&gt;59)+(I966&gt;89))&amp;"）",""),D966)</f>
        <v>0</v>
      </c>
      <c r="L966" s="2">
        <f t="shared" ca="1" si="81"/>
        <v>101</v>
      </c>
      <c r="M966" s="14">
        <f>IF(OR(ISERROR(FIND(DBCS(検索!C$3),DBCS(B966))),検索!C$3=""),0,1)</f>
        <v>0</v>
      </c>
      <c r="N966" s="15">
        <f>IF(OR(ISERROR(FIND(DBCS(検索!D$3),DBCS(C966))),検索!D$3=""),0,1)</f>
        <v>0</v>
      </c>
      <c r="O966" s="15">
        <f>IF(OR(ISERROR(FIND(検索!E$3,D966)),検索!E$3=""),0,1)</f>
        <v>0</v>
      </c>
      <c r="P966" s="13">
        <f>IF(OR(ISERROR(FIND(検索!F$3,E966)),検索!F$3=""),0,1)</f>
        <v>0</v>
      </c>
      <c r="Q966" s="13">
        <f>IF(OR(ISERROR(FIND(検索!G$3,F966)),検索!G$3=""),0,1)</f>
        <v>0</v>
      </c>
      <c r="R966" s="13">
        <f>IF(OR(検索!J$3="00000",M966&amp;N966&amp;O966&amp;P966&amp;Q966&lt;&gt;検索!J$3),0,1)</f>
        <v>0</v>
      </c>
      <c r="S966" s="13">
        <f t="shared" si="78"/>
        <v>0</v>
      </c>
      <c r="T966" s="14">
        <f>IF(OR(ISERROR(FIND(DBCS(検索!C$5),DBCS(B966))),検索!C$5=""),0,1)</f>
        <v>0</v>
      </c>
      <c r="U966" s="15">
        <f>IF(OR(ISERROR(FIND(DBCS(検索!D$5),DBCS(C966))),検索!D$5=""),0,1)</f>
        <v>0</v>
      </c>
      <c r="V966" s="15">
        <f>IF(OR(ISERROR(FIND(検索!E$5,D966)),検索!E$5=""),0,1)</f>
        <v>0</v>
      </c>
      <c r="W966" s="15">
        <f>IF(OR(ISERROR(FIND(検索!F$5,E966)),検索!F$5=""),0,1)</f>
        <v>0</v>
      </c>
      <c r="X966" s="15">
        <f>IF(OR(ISERROR(FIND(検索!G$5,F966)),検索!G$5=""),0,1)</f>
        <v>0</v>
      </c>
      <c r="Y966" s="13">
        <f>IF(OR(検索!J$5="00000",T966&amp;U966&amp;V966&amp;W966&amp;X966&lt;&gt;検索!J$5),0,1)</f>
        <v>0</v>
      </c>
      <c r="Z966" s="16">
        <f t="shared" si="79"/>
        <v>0</v>
      </c>
      <c r="AA966" s="13">
        <f>IF(OR(ISERROR(FIND(DBCS(検索!C$7),DBCS(B966))),検索!C$7=""),0,1)</f>
        <v>0</v>
      </c>
      <c r="AB966" s="13">
        <f>IF(OR(ISERROR(FIND(DBCS(検索!D$7),DBCS(C966))),検索!D$7=""),0,1)</f>
        <v>0</v>
      </c>
      <c r="AC966" s="13">
        <f>IF(OR(ISERROR(FIND(検索!E$7,D966)),検索!E$7=""),0,1)</f>
        <v>0</v>
      </c>
      <c r="AD966" s="13">
        <f>IF(OR(ISERROR(FIND(検索!F$7,E966)),検索!F$7=""),0,1)</f>
        <v>0</v>
      </c>
      <c r="AE966" s="13">
        <f>IF(OR(ISERROR(FIND(検索!G$7,F966)),検索!G$7=""),0,1)</f>
        <v>0</v>
      </c>
      <c r="AF966" s="15">
        <f>IF(OR(検索!J$7="00000",AA966&amp;AB966&amp;AC966&amp;AD966&amp;AE966&lt;&gt;検索!J$7),0,1)</f>
        <v>0</v>
      </c>
      <c r="AG966" s="16">
        <f t="shared" si="80"/>
        <v>0</v>
      </c>
      <c r="AH966" s="13">
        <f>IF(検索!K$3=0,R966,S966)</f>
        <v>0</v>
      </c>
      <c r="AI966" s="13">
        <f>IF(検索!K$5=0,Y966,Z966)</f>
        <v>0</v>
      </c>
      <c r="AJ966" s="13">
        <f>IF(検索!K$7=0,AF966,AG966)</f>
        <v>0</v>
      </c>
      <c r="AK966" s="20">
        <f>IF(IF(検索!J$5="00000",AH966,IF(検索!K$4=0,AH966+AI966,AH966*AI966)*IF(AND(検索!K$6=1,検索!J$7&lt;&gt;"00000"),AJ966,1)+IF(AND(検索!K$6=0,検索!J$7&lt;&gt;"00000"),AJ966,0))&gt;0,MAX($AK$2:AK965)+1,0)</f>
        <v>0</v>
      </c>
    </row>
    <row r="967" spans="8:37" ht="12.6" customHeight="1" x14ac:dyDescent="0.15">
      <c r="H967" s="153">
        <f t="shared" si="82"/>
        <v>0</v>
      </c>
      <c r="J967" s="158">
        <f>IFERROR(INDEX(単価!D$3:G$16,MATCH(D967,単価!B$3:B$16,0),1+((I967&gt;29)+(I967&gt;59)+(I967&gt;89))*INDEX(単価!A:A,MATCH(D967,単価!B:B,0))),0)</f>
        <v>0</v>
      </c>
      <c r="K967" s="153">
        <f>IFERROR(INDEX(単価!C:C,MATCH(D967,単価!B:B,0))&amp;IF(INDEX(単価!A:A,MATCH(D967,単価!B:B,0))=1,"（"&amp;INDEX(単価!D$2:G$2,1,1+(I967&gt;29)+(I967&gt;59)+(I967&gt;89))&amp;"）",""),D967)</f>
        <v>0</v>
      </c>
      <c r="L967" s="2">
        <f t="shared" ca="1" si="81"/>
        <v>106</v>
      </c>
      <c r="M967" s="14">
        <f>IF(OR(ISERROR(FIND(DBCS(検索!C$3),DBCS(B967))),検索!C$3=""),0,1)</f>
        <v>0</v>
      </c>
      <c r="N967" s="15">
        <f>IF(OR(ISERROR(FIND(DBCS(検索!D$3),DBCS(C967))),検索!D$3=""),0,1)</f>
        <v>0</v>
      </c>
      <c r="O967" s="15">
        <f>IF(OR(ISERROR(FIND(検索!E$3,D967)),検索!E$3=""),0,1)</f>
        <v>0</v>
      </c>
      <c r="P967" s="13">
        <f>IF(OR(ISERROR(FIND(検索!F$3,E967)),検索!F$3=""),0,1)</f>
        <v>0</v>
      </c>
      <c r="Q967" s="13">
        <f>IF(OR(ISERROR(FIND(検索!G$3,F967)),検索!G$3=""),0,1)</f>
        <v>0</v>
      </c>
      <c r="R967" s="13">
        <f>IF(OR(検索!J$3="00000",M967&amp;N967&amp;O967&amp;P967&amp;Q967&lt;&gt;検索!J$3),0,1)</f>
        <v>0</v>
      </c>
      <c r="S967" s="13">
        <f t="shared" si="78"/>
        <v>0</v>
      </c>
      <c r="T967" s="14">
        <f>IF(OR(ISERROR(FIND(DBCS(検索!C$5),DBCS(B967))),検索!C$5=""),0,1)</f>
        <v>0</v>
      </c>
      <c r="U967" s="15">
        <f>IF(OR(ISERROR(FIND(DBCS(検索!D$5),DBCS(C967))),検索!D$5=""),0,1)</f>
        <v>0</v>
      </c>
      <c r="V967" s="15">
        <f>IF(OR(ISERROR(FIND(検索!E$5,D967)),検索!E$5=""),0,1)</f>
        <v>0</v>
      </c>
      <c r="W967" s="15">
        <f>IF(OR(ISERROR(FIND(検索!F$5,E967)),検索!F$5=""),0,1)</f>
        <v>0</v>
      </c>
      <c r="X967" s="15">
        <f>IF(OR(ISERROR(FIND(検索!G$5,F967)),検索!G$5=""),0,1)</f>
        <v>0</v>
      </c>
      <c r="Y967" s="13">
        <f>IF(OR(検索!J$5="00000",T967&amp;U967&amp;V967&amp;W967&amp;X967&lt;&gt;検索!J$5),0,1)</f>
        <v>0</v>
      </c>
      <c r="Z967" s="16">
        <f t="shared" si="79"/>
        <v>0</v>
      </c>
      <c r="AA967" s="13">
        <f>IF(OR(ISERROR(FIND(DBCS(検索!C$7),DBCS(B967))),検索!C$7=""),0,1)</f>
        <v>0</v>
      </c>
      <c r="AB967" s="13">
        <f>IF(OR(ISERROR(FIND(DBCS(検索!D$7),DBCS(C967))),検索!D$7=""),0,1)</f>
        <v>0</v>
      </c>
      <c r="AC967" s="13">
        <f>IF(OR(ISERROR(FIND(検索!E$7,D967)),検索!E$7=""),0,1)</f>
        <v>0</v>
      </c>
      <c r="AD967" s="13">
        <f>IF(OR(ISERROR(FIND(検索!F$7,E967)),検索!F$7=""),0,1)</f>
        <v>0</v>
      </c>
      <c r="AE967" s="13">
        <f>IF(OR(ISERROR(FIND(検索!G$7,F967)),検索!G$7=""),0,1)</f>
        <v>0</v>
      </c>
      <c r="AF967" s="15">
        <f>IF(OR(検索!J$7="00000",AA967&amp;AB967&amp;AC967&amp;AD967&amp;AE967&lt;&gt;検索!J$7),0,1)</f>
        <v>0</v>
      </c>
      <c r="AG967" s="16">
        <f t="shared" si="80"/>
        <v>0</v>
      </c>
      <c r="AH967" s="13">
        <f>IF(検索!K$3=0,R967,S967)</f>
        <v>0</v>
      </c>
      <c r="AI967" s="13">
        <f>IF(検索!K$5=0,Y967,Z967)</f>
        <v>0</v>
      </c>
      <c r="AJ967" s="13">
        <f>IF(検索!K$7=0,AF967,AG967)</f>
        <v>0</v>
      </c>
      <c r="AK967" s="20">
        <f>IF(IF(検索!J$5="00000",AH967,IF(検索!K$4=0,AH967+AI967,AH967*AI967)*IF(AND(検索!K$6=1,検索!J$7&lt;&gt;"00000"),AJ967,1)+IF(AND(検索!K$6=0,検索!J$7&lt;&gt;"00000"),AJ967,0))&gt;0,MAX($AK$2:AK966)+1,0)</f>
        <v>0</v>
      </c>
    </row>
    <row r="968" spans="8:37" ht="12.6" customHeight="1" x14ac:dyDescent="0.15">
      <c r="H968" s="153">
        <f t="shared" si="82"/>
        <v>0</v>
      </c>
      <c r="J968" s="158">
        <f>IFERROR(INDEX(単価!D$3:G$16,MATCH(D968,単価!B$3:B$16,0),1+((I968&gt;29)+(I968&gt;59)+(I968&gt;89))*INDEX(単価!A:A,MATCH(D968,単価!B:B,0))),0)</f>
        <v>0</v>
      </c>
      <c r="K968" s="153">
        <f>IFERROR(INDEX(単価!C:C,MATCH(D968,単価!B:B,0))&amp;IF(INDEX(単価!A:A,MATCH(D968,単価!B:B,0))=1,"（"&amp;INDEX(単価!D$2:G$2,1,1+(I968&gt;29)+(I968&gt;59)+(I968&gt;89))&amp;"）",""),D968)</f>
        <v>0</v>
      </c>
      <c r="L968" s="2">
        <f t="shared" ca="1" si="81"/>
        <v>107</v>
      </c>
      <c r="M968" s="14">
        <f>IF(OR(ISERROR(FIND(DBCS(検索!C$3),DBCS(B968))),検索!C$3=""),0,1)</f>
        <v>0</v>
      </c>
      <c r="N968" s="15">
        <f>IF(OR(ISERROR(FIND(DBCS(検索!D$3),DBCS(C968))),検索!D$3=""),0,1)</f>
        <v>0</v>
      </c>
      <c r="O968" s="15">
        <f>IF(OR(ISERROR(FIND(検索!E$3,D968)),検索!E$3=""),0,1)</f>
        <v>0</v>
      </c>
      <c r="P968" s="13">
        <f>IF(OR(ISERROR(FIND(検索!F$3,E968)),検索!F$3=""),0,1)</f>
        <v>0</v>
      </c>
      <c r="Q968" s="13">
        <f>IF(OR(ISERROR(FIND(検索!G$3,F968)),検索!G$3=""),0,1)</f>
        <v>0</v>
      </c>
      <c r="R968" s="13">
        <f>IF(OR(検索!J$3="00000",M968&amp;N968&amp;O968&amp;P968&amp;Q968&lt;&gt;検索!J$3),0,1)</f>
        <v>0</v>
      </c>
      <c r="S968" s="13">
        <f t="shared" si="78"/>
        <v>0</v>
      </c>
      <c r="T968" s="14">
        <f>IF(OR(ISERROR(FIND(DBCS(検索!C$5),DBCS(B968))),検索!C$5=""),0,1)</f>
        <v>0</v>
      </c>
      <c r="U968" s="15">
        <f>IF(OR(ISERROR(FIND(DBCS(検索!D$5),DBCS(C968))),検索!D$5=""),0,1)</f>
        <v>0</v>
      </c>
      <c r="V968" s="15">
        <f>IF(OR(ISERROR(FIND(検索!E$5,D968)),検索!E$5=""),0,1)</f>
        <v>0</v>
      </c>
      <c r="W968" s="15">
        <f>IF(OR(ISERROR(FIND(検索!F$5,E968)),検索!F$5=""),0,1)</f>
        <v>0</v>
      </c>
      <c r="X968" s="15">
        <f>IF(OR(ISERROR(FIND(検索!G$5,F968)),検索!G$5=""),0,1)</f>
        <v>0</v>
      </c>
      <c r="Y968" s="13">
        <f>IF(OR(検索!J$5="00000",T968&amp;U968&amp;V968&amp;W968&amp;X968&lt;&gt;検索!J$5),0,1)</f>
        <v>0</v>
      </c>
      <c r="Z968" s="16">
        <f t="shared" si="79"/>
        <v>0</v>
      </c>
      <c r="AA968" s="13">
        <f>IF(OR(ISERROR(FIND(DBCS(検索!C$7),DBCS(B968))),検索!C$7=""),0,1)</f>
        <v>0</v>
      </c>
      <c r="AB968" s="13">
        <f>IF(OR(ISERROR(FIND(DBCS(検索!D$7),DBCS(C968))),検索!D$7=""),0,1)</f>
        <v>0</v>
      </c>
      <c r="AC968" s="13">
        <f>IF(OR(ISERROR(FIND(検索!E$7,D968)),検索!E$7=""),0,1)</f>
        <v>0</v>
      </c>
      <c r="AD968" s="13">
        <f>IF(OR(ISERROR(FIND(検索!F$7,E968)),検索!F$7=""),0,1)</f>
        <v>0</v>
      </c>
      <c r="AE968" s="13">
        <f>IF(OR(ISERROR(FIND(検索!G$7,F968)),検索!G$7=""),0,1)</f>
        <v>0</v>
      </c>
      <c r="AF968" s="15">
        <f>IF(OR(検索!J$7="00000",AA968&amp;AB968&amp;AC968&amp;AD968&amp;AE968&lt;&gt;検索!J$7),0,1)</f>
        <v>0</v>
      </c>
      <c r="AG968" s="16">
        <f t="shared" si="80"/>
        <v>0</v>
      </c>
      <c r="AH968" s="13">
        <f>IF(検索!K$3=0,R968,S968)</f>
        <v>0</v>
      </c>
      <c r="AI968" s="13">
        <f>IF(検索!K$5=0,Y968,Z968)</f>
        <v>0</v>
      </c>
      <c r="AJ968" s="13">
        <f>IF(検索!K$7=0,AF968,AG968)</f>
        <v>0</v>
      </c>
      <c r="AK968" s="20">
        <f>IF(IF(検索!J$5="00000",AH968,IF(検索!K$4=0,AH968+AI968,AH968*AI968)*IF(AND(検索!K$6=1,検索!J$7&lt;&gt;"00000"),AJ968,1)+IF(AND(検索!K$6=0,検索!J$7&lt;&gt;"00000"),AJ968,0))&gt;0,MAX($AK$2:AK967)+1,0)</f>
        <v>0</v>
      </c>
    </row>
    <row r="969" spans="8:37" ht="12.6" customHeight="1" x14ac:dyDescent="0.15">
      <c r="H969" s="153">
        <f t="shared" si="82"/>
        <v>0</v>
      </c>
      <c r="J969" s="158">
        <f>IFERROR(INDEX(単価!D$3:G$16,MATCH(D969,単価!B$3:B$16,0),1+((I969&gt;29)+(I969&gt;59)+(I969&gt;89))*INDEX(単価!A:A,MATCH(D969,単価!B:B,0))),0)</f>
        <v>0</v>
      </c>
      <c r="K969" s="153">
        <f>IFERROR(INDEX(単価!C:C,MATCH(D969,単価!B:B,0))&amp;IF(INDEX(単価!A:A,MATCH(D969,単価!B:B,0))=1,"（"&amp;INDEX(単価!D$2:G$2,1,1+(I969&gt;29)+(I969&gt;59)+(I969&gt;89))&amp;"）",""),D969)</f>
        <v>0</v>
      </c>
      <c r="L969" s="2">
        <f t="shared" ca="1" si="81"/>
        <v>105</v>
      </c>
      <c r="M969" s="14">
        <f>IF(OR(ISERROR(FIND(DBCS(検索!C$3),DBCS(B969))),検索!C$3=""),0,1)</f>
        <v>0</v>
      </c>
      <c r="N969" s="15">
        <f>IF(OR(ISERROR(FIND(DBCS(検索!D$3),DBCS(C969))),検索!D$3=""),0,1)</f>
        <v>0</v>
      </c>
      <c r="O969" s="15">
        <f>IF(OR(ISERROR(FIND(検索!E$3,D969)),検索!E$3=""),0,1)</f>
        <v>0</v>
      </c>
      <c r="P969" s="13">
        <f>IF(OR(ISERROR(FIND(検索!F$3,E969)),検索!F$3=""),0,1)</f>
        <v>0</v>
      </c>
      <c r="Q969" s="13">
        <f>IF(OR(ISERROR(FIND(検索!G$3,F969)),検索!G$3=""),0,1)</f>
        <v>0</v>
      </c>
      <c r="R969" s="13">
        <f>IF(OR(検索!J$3="00000",M969&amp;N969&amp;O969&amp;P969&amp;Q969&lt;&gt;検索!J$3),0,1)</f>
        <v>0</v>
      </c>
      <c r="S969" s="13">
        <f t="shared" si="78"/>
        <v>0</v>
      </c>
      <c r="T969" s="14">
        <f>IF(OR(ISERROR(FIND(DBCS(検索!C$5),DBCS(B969))),検索!C$5=""),0,1)</f>
        <v>0</v>
      </c>
      <c r="U969" s="15">
        <f>IF(OR(ISERROR(FIND(DBCS(検索!D$5),DBCS(C969))),検索!D$5=""),0,1)</f>
        <v>0</v>
      </c>
      <c r="V969" s="15">
        <f>IF(OR(ISERROR(FIND(検索!E$5,D969)),検索!E$5=""),0,1)</f>
        <v>0</v>
      </c>
      <c r="W969" s="15">
        <f>IF(OR(ISERROR(FIND(検索!F$5,E969)),検索!F$5=""),0,1)</f>
        <v>0</v>
      </c>
      <c r="X969" s="15">
        <f>IF(OR(ISERROR(FIND(検索!G$5,F969)),検索!G$5=""),0,1)</f>
        <v>0</v>
      </c>
      <c r="Y969" s="13">
        <f>IF(OR(検索!J$5="00000",T969&amp;U969&amp;V969&amp;W969&amp;X969&lt;&gt;検索!J$5),0,1)</f>
        <v>0</v>
      </c>
      <c r="Z969" s="16">
        <f t="shared" si="79"/>
        <v>0</v>
      </c>
      <c r="AA969" s="13">
        <f>IF(OR(ISERROR(FIND(DBCS(検索!C$7),DBCS(B969))),検索!C$7=""),0,1)</f>
        <v>0</v>
      </c>
      <c r="AB969" s="13">
        <f>IF(OR(ISERROR(FIND(DBCS(検索!D$7),DBCS(C969))),検索!D$7=""),0,1)</f>
        <v>0</v>
      </c>
      <c r="AC969" s="13">
        <f>IF(OR(ISERROR(FIND(検索!E$7,D969)),検索!E$7=""),0,1)</f>
        <v>0</v>
      </c>
      <c r="AD969" s="13">
        <f>IF(OR(ISERROR(FIND(検索!F$7,E969)),検索!F$7=""),0,1)</f>
        <v>0</v>
      </c>
      <c r="AE969" s="13">
        <f>IF(OR(ISERROR(FIND(検索!G$7,F969)),検索!G$7=""),0,1)</f>
        <v>0</v>
      </c>
      <c r="AF969" s="15">
        <f>IF(OR(検索!J$7="00000",AA969&amp;AB969&amp;AC969&amp;AD969&amp;AE969&lt;&gt;検索!J$7),0,1)</f>
        <v>0</v>
      </c>
      <c r="AG969" s="16">
        <f t="shared" si="80"/>
        <v>0</v>
      </c>
      <c r="AH969" s="13">
        <f>IF(検索!K$3=0,R969,S969)</f>
        <v>0</v>
      </c>
      <c r="AI969" s="13">
        <f>IF(検索!K$5=0,Y969,Z969)</f>
        <v>0</v>
      </c>
      <c r="AJ969" s="13">
        <f>IF(検索!K$7=0,AF969,AG969)</f>
        <v>0</v>
      </c>
      <c r="AK969" s="20">
        <f>IF(IF(検索!J$5="00000",AH969,IF(検索!K$4=0,AH969+AI969,AH969*AI969)*IF(AND(検索!K$6=1,検索!J$7&lt;&gt;"00000"),AJ969,1)+IF(AND(検索!K$6=0,検索!J$7&lt;&gt;"00000"),AJ969,0))&gt;0,MAX($AK$2:AK968)+1,0)</f>
        <v>0</v>
      </c>
    </row>
    <row r="970" spans="8:37" ht="12.6" customHeight="1" x14ac:dyDescent="0.15">
      <c r="H970" s="153">
        <f t="shared" si="82"/>
        <v>0</v>
      </c>
      <c r="J970" s="158">
        <f>IFERROR(INDEX(単価!D$3:G$16,MATCH(D970,単価!B$3:B$16,0),1+((I970&gt;29)+(I970&gt;59)+(I970&gt;89))*INDEX(単価!A:A,MATCH(D970,単価!B:B,0))),0)</f>
        <v>0</v>
      </c>
      <c r="K970" s="153">
        <f>IFERROR(INDEX(単価!C:C,MATCH(D970,単価!B:B,0))&amp;IF(INDEX(単価!A:A,MATCH(D970,単価!B:B,0))=1,"（"&amp;INDEX(単価!D$2:G$2,1,1+(I970&gt;29)+(I970&gt;59)+(I970&gt;89))&amp;"）",""),D970)</f>
        <v>0</v>
      </c>
      <c r="L970" s="2">
        <f t="shared" ca="1" si="81"/>
        <v>101</v>
      </c>
      <c r="M970" s="14">
        <f>IF(OR(ISERROR(FIND(DBCS(検索!C$3),DBCS(B970))),検索!C$3=""),0,1)</f>
        <v>0</v>
      </c>
      <c r="N970" s="15">
        <f>IF(OR(ISERROR(FIND(DBCS(検索!D$3),DBCS(C970))),検索!D$3=""),0,1)</f>
        <v>0</v>
      </c>
      <c r="O970" s="15">
        <f>IF(OR(ISERROR(FIND(検索!E$3,D970)),検索!E$3=""),0,1)</f>
        <v>0</v>
      </c>
      <c r="P970" s="13">
        <f>IF(OR(ISERROR(FIND(検索!F$3,E970)),検索!F$3=""),0,1)</f>
        <v>0</v>
      </c>
      <c r="Q970" s="13">
        <f>IF(OR(ISERROR(FIND(検索!G$3,F970)),検索!G$3=""),0,1)</f>
        <v>0</v>
      </c>
      <c r="R970" s="13">
        <f>IF(OR(検索!J$3="00000",M970&amp;N970&amp;O970&amp;P970&amp;Q970&lt;&gt;検索!J$3),0,1)</f>
        <v>0</v>
      </c>
      <c r="S970" s="13">
        <f t="shared" si="78"/>
        <v>0</v>
      </c>
      <c r="T970" s="14">
        <f>IF(OR(ISERROR(FIND(DBCS(検索!C$5),DBCS(B970))),検索!C$5=""),0,1)</f>
        <v>0</v>
      </c>
      <c r="U970" s="15">
        <f>IF(OR(ISERROR(FIND(DBCS(検索!D$5),DBCS(C970))),検索!D$5=""),0,1)</f>
        <v>0</v>
      </c>
      <c r="V970" s="15">
        <f>IF(OR(ISERROR(FIND(検索!E$5,D970)),検索!E$5=""),0,1)</f>
        <v>0</v>
      </c>
      <c r="W970" s="15">
        <f>IF(OR(ISERROR(FIND(検索!F$5,E970)),検索!F$5=""),0,1)</f>
        <v>0</v>
      </c>
      <c r="X970" s="15">
        <f>IF(OR(ISERROR(FIND(検索!G$5,F970)),検索!G$5=""),0,1)</f>
        <v>0</v>
      </c>
      <c r="Y970" s="13">
        <f>IF(OR(検索!J$5="00000",T970&amp;U970&amp;V970&amp;W970&amp;X970&lt;&gt;検索!J$5),0,1)</f>
        <v>0</v>
      </c>
      <c r="Z970" s="16">
        <f t="shared" si="79"/>
        <v>0</v>
      </c>
      <c r="AA970" s="13">
        <f>IF(OR(ISERROR(FIND(DBCS(検索!C$7),DBCS(B970))),検索!C$7=""),0,1)</f>
        <v>0</v>
      </c>
      <c r="AB970" s="13">
        <f>IF(OR(ISERROR(FIND(DBCS(検索!D$7),DBCS(C970))),検索!D$7=""),0,1)</f>
        <v>0</v>
      </c>
      <c r="AC970" s="13">
        <f>IF(OR(ISERROR(FIND(検索!E$7,D970)),検索!E$7=""),0,1)</f>
        <v>0</v>
      </c>
      <c r="AD970" s="13">
        <f>IF(OR(ISERROR(FIND(検索!F$7,E970)),検索!F$7=""),0,1)</f>
        <v>0</v>
      </c>
      <c r="AE970" s="13">
        <f>IF(OR(ISERROR(FIND(検索!G$7,F970)),検索!G$7=""),0,1)</f>
        <v>0</v>
      </c>
      <c r="AF970" s="15">
        <f>IF(OR(検索!J$7="00000",AA970&amp;AB970&amp;AC970&amp;AD970&amp;AE970&lt;&gt;検索!J$7),0,1)</f>
        <v>0</v>
      </c>
      <c r="AG970" s="16">
        <f t="shared" si="80"/>
        <v>0</v>
      </c>
      <c r="AH970" s="13">
        <f>IF(検索!K$3=0,R970,S970)</f>
        <v>0</v>
      </c>
      <c r="AI970" s="13">
        <f>IF(検索!K$5=0,Y970,Z970)</f>
        <v>0</v>
      </c>
      <c r="AJ970" s="13">
        <f>IF(検索!K$7=0,AF970,AG970)</f>
        <v>0</v>
      </c>
      <c r="AK970" s="20">
        <f>IF(IF(検索!J$5="00000",AH970,IF(検索!K$4=0,AH970+AI970,AH970*AI970)*IF(AND(検索!K$6=1,検索!J$7&lt;&gt;"00000"),AJ970,1)+IF(AND(検索!K$6=0,検索!J$7&lt;&gt;"00000"),AJ970,0))&gt;0,MAX($AK$2:AK969)+1,0)</f>
        <v>0</v>
      </c>
    </row>
    <row r="971" spans="8:37" ht="12.6" customHeight="1" x14ac:dyDescent="0.15">
      <c r="H971" s="153">
        <f t="shared" si="82"/>
        <v>0</v>
      </c>
      <c r="J971" s="158">
        <f>IFERROR(INDEX(単価!D$3:G$16,MATCH(D971,単価!B$3:B$16,0),1+((I971&gt;29)+(I971&gt;59)+(I971&gt;89))*INDEX(単価!A:A,MATCH(D971,単価!B:B,0))),0)</f>
        <v>0</v>
      </c>
      <c r="K971" s="153">
        <f>IFERROR(INDEX(単価!C:C,MATCH(D971,単価!B:B,0))&amp;IF(INDEX(単価!A:A,MATCH(D971,単価!B:B,0))=1,"（"&amp;INDEX(単価!D$2:G$2,1,1+(I971&gt;29)+(I971&gt;59)+(I971&gt;89))&amp;"）",""),D971)</f>
        <v>0</v>
      </c>
      <c r="L971" s="2">
        <f t="shared" ca="1" si="81"/>
        <v>106</v>
      </c>
      <c r="M971" s="14">
        <f>IF(OR(ISERROR(FIND(DBCS(検索!C$3),DBCS(B971))),検索!C$3=""),0,1)</f>
        <v>0</v>
      </c>
      <c r="N971" s="15">
        <f>IF(OR(ISERROR(FIND(DBCS(検索!D$3),DBCS(C971))),検索!D$3=""),0,1)</f>
        <v>0</v>
      </c>
      <c r="O971" s="15">
        <f>IF(OR(ISERROR(FIND(検索!E$3,D971)),検索!E$3=""),0,1)</f>
        <v>0</v>
      </c>
      <c r="P971" s="13">
        <f>IF(OR(ISERROR(FIND(検索!F$3,E971)),検索!F$3=""),0,1)</f>
        <v>0</v>
      </c>
      <c r="Q971" s="13">
        <f>IF(OR(ISERROR(FIND(検索!G$3,F971)),検索!G$3=""),0,1)</f>
        <v>0</v>
      </c>
      <c r="R971" s="13">
        <f>IF(OR(検索!J$3="00000",M971&amp;N971&amp;O971&amp;P971&amp;Q971&lt;&gt;検索!J$3),0,1)</f>
        <v>0</v>
      </c>
      <c r="S971" s="13">
        <f t="shared" si="78"/>
        <v>0</v>
      </c>
      <c r="T971" s="14">
        <f>IF(OR(ISERROR(FIND(DBCS(検索!C$5),DBCS(B971))),検索!C$5=""),0,1)</f>
        <v>0</v>
      </c>
      <c r="U971" s="15">
        <f>IF(OR(ISERROR(FIND(DBCS(検索!D$5),DBCS(C971))),検索!D$5=""),0,1)</f>
        <v>0</v>
      </c>
      <c r="V971" s="15">
        <f>IF(OR(ISERROR(FIND(検索!E$5,D971)),検索!E$5=""),0,1)</f>
        <v>0</v>
      </c>
      <c r="W971" s="15">
        <f>IF(OR(ISERROR(FIND(検索!F$5,E971)),検索!F$5=""),0,1)</f>
        <v>0</v>
      </c>
      <c r="X971" s="15">
        <f>IF(OR(ISERROR(FIND(検索!G$5,F971)),検索!G$5=""),0,1)</f>
        <v>0</v>
      </c>
      <c r="Y971" s="13">
        <f>IF(OR(検索!J$5="00000",T971&amp;U971&amp;V971&amp;W971&amp;X971&lt;&gt;検索!J$5),0,1)</f>
        <v>0</v>
      </c>
      <c r="Z971" s="16">
        <f t="shared" si="79"/>
        <v>0</v>
      </c>
      <c r="AA971" s="13">
        <f>IF(OR(ISERROR(FIND(DBCS(検索!C$7),DBCS(B971))),検索!C$7=""),0,1)</f>
        <v>0</v>
      </c>
      <c r="AB971" s="13">
        <f>IF(OR(ISERROR(FIND(DBCS(検索!D$7),DBCS(C971))),検索!D$7=""),0,1)</f>
        <v>0</v>
      </c>
      <c r="AC971" s="13">
        <f>IF(OR(ISERROR(FIND(検索!E$7,D971)),検索!E$7=""),0,1)</f>
        <v>0</v>
      </c>
      <c r="AD971" s="13">
        <f>IF(OR(ISERROR(FIND(検索!F$7,E971)),検索!F$7=""),0,1)</f>
        <v>0</v>
      </c>
      <c r="AE971" s="13">
        <f>IF(OR(ISERROR(FIND(検索!G$7,F971)),検索!G$7=""),0,1)</f>
        <v>0</v>
      </c>
      <c r="AF971" s="15">
        <f>IF(OR(検索!J$7="00000",AA971&amp;AB971&amp;AC971&amp;AD971&amp;AE971&lt;&gt;検索!J$7),0,1)</f>
        <v>0</v>
      </c>
      <c r="AG971" s="16">
        <f t="shared" si="80"/>
        <v>0</v>
      </c>
      <c r="AH971" s="13">
        <f>IF(検索!K$3=0,R971,S971)</f>
        <v>0</v>
      </c>
      <c r="AI971" s="13">
        <f>IF(検索!K$5=0,Y971,Z971)</f>
        <v>0</v>
      </c>
      <c r="AJ971" s="13">
        <f>IF(検索!K$7=0,AF971,AG971)</f>
        <v>0</v>
      </c>
      <c r="AK971" s="20">
        <f>IF(IF(検索!J$5="00000",AH971,IF(検索!K$4=0,AH971+AI971,AH971*AI971)*IF(AND(検索!K$6=1,検索!J$7&lt;&gt;"00000"),AJ971,1)+IF(AND(検索!K$6=0,検索!J$7&lt;&gt;"00000"),AJ971,0))&gt;0,MAX($AK$2:AK970)+1,0)</f>
        <v>0</v>
      </c>
    </row>
    <row r="972" spans="8:37" ht="12.6" customHeight="1" x14ac:dyDescent="0.15">
      <c r="H972" s="153">
        <f t="shared" si="82"/>
        <v>0</v>
      </c>
      <c r="J972" s="158">
        <f>IFERROR(INDEX(単価!D$3:G$16,MATCH(D972,単価!B$3:B$16,0),1+((I972&gt;29)+(I972&gt;59)+(I972&gt;89))*INDEX(単価!A:A,MATCH(D972,単価!B:B,0))),0)</f>
        <v>0</v>
      </c>
      <c r="K972" s="153">
        <f>IFERROR(INDEX(単価!C:C,MATCH(D972,単価!B:B,0))&amp;IF(INDEX(単価!A:A,MATCH(D972,単価!B:B,0))=1,"（"&amp;INDEX(単価!D$2:G$2,1,1+(I972&gt;29)+(I972&gt;59)+(I972&gt;89))&amp;"）",""),D972)</f>
        <v>0</v>
      </c>
      <c r="L972" s="2">
        <f t="shared" ca="1" si="81"/>
        <v>102</v>
      </c>
      <c r="M972" s="14">
        <f>IF(OR(ISERROR(FIND(DBCS(検索!C$3),DBCS(B972))),検索!C$3=""),0,1)</f>
        <v>0</v>
      </c>
      <c r="N972" s="15">
        <f>IF(OR(ISERROR(FIND(DBCS(検索!D$3),DBCS(C972))),検索!D$3=""),0,1)</f>
        <v>0</v>
      </c>
      <c r="O972" s="15">
        <f>IF(OR(ISERROR(FIND(検索!E$3,D972)),検索!E$3=""),0,1)</f>
        <v>0</v>
      </c>
      <c r="P972" s="13">
        <f>IF(OR(ISERROR(FIND(検索!F$3,E972)),検索!F$3=""),0,1)</f>
        <v>0</v>
      </c>
      <c r="Q972" s="13">
        <f>IF(OR(ISERROR(FIND(検索!G$3,F972)),検索!G$3=""),0,1)</f>
        <v>0</v>
      </c>
      <c r="R972" s="13">
        <f>IF(OR(検索!J$3="00000",M972&amp;N972&amp;O972&amp;P972&amp;Q972&lt;&gt;検索!J$3),0,1)</f>
        <v>0</v>
      </c>
      <c r="S972" s="13">
        <f t="shared" si="78"/>
        <v>0</v>
      </c>
      <c r="T972" s="14">
        <f>IF(OR(ISERROR(FIND(DBCS(検索!C$5),DBCS(B972))),検索!C$5=""),0,1)</f>
        <v>0</v>
      </c>
      <c r="U972" s="15">
        <f>IF(OR(ISERROR(FIND(DBCS(検索!D$5),DBCS(C972))),検索!D$5=""),0,1)</f>
        <v>0</v>
      </c>
      <c r="V972" s="15">
        <f>IF(OR(ISERROR(FIND(検索!E$5,D972)),検索!E$5=""),0,1)</f>
        <v>0</v>
      </c>
      <c r="W972" s="15">
        <f>IF(OR(ISERROR(FIND(検索!F$5,E972)),検索!F$5=""),0,1)</f>
        <v>0</v>
      </c>
      <c r="X972" s="15">
        <f>IF(OR(ISERROR(FIND(検索!G$5,F972)),検索!G$5=""),0,1)</f>
        <v>0</v>
      </c>
      <c r="Y972" s="13">
        <f>IF(OR(検索!J$5="00000",T972&amp;U972&amp;V972&amp;W972&amp;X972&lt;&gt;検索!J$5),0,1)</f>
        <v>0</v>
      </c>
      <c r="Z972" s="16">
        <f t="shared" si="79"/>
        <v>0</v>
      </c>
      <c r="AA972" s="13">
        <f>IF(OR(ISERROR(FIND(DBCS(検索!C$7),DBCS(B972))),検索!C$7=""),0,1)</f>
        <v>0</v>
      </c>
      <c r="AB972" s="13">
        <f>IF(OR(ISERROR(FIND(DBCS(検索!D$7),DBCS(C972))),検索!D$7=""),0,1)</f>
        <v>0</v>
      </c>
      <c r="AC972" s="13">
        <f>IF(OR(ISERROR(FIND(検索!E$7,D972)),検索!E$7=""),0,1)</f>
        <v>0</v>
      </c>
      <c r="AD972" s="13">
        <f>IF(OR(ISERROR(FIND(検索!F$7,E972)),検索!F$7=""),0,1)</f>
        <v>0</v>
      </c>
      <c r="AE972" s="13">
        <f>IF(OR(ISERROR(FIND(検索!G$7,F972)),検索!G$7=""),0,1)</f>
        <v>0</v>
      </c>
      <c r="AF972" s="15">
        <f>IF(OR(検索!J$7="00000",AA972&amp;AB972&amp;AC972&amp;AD972&amp;AE972&lt;&gt;検索!J$7),0,1)</f>
        <v>0</v>
      </c>
      <c r="AG972" s="16">
        <f t="shared" si="80"/>
        <v>0</v>
      </c>
      <c r="AH972" s="13">
        <f>IF(検索!K$3=0,R972,S972)</f>
        <v>0</v>
      </c>
      <c r="AI972" s="13">
        <f>IF(検索!K$5=0,Y972,Z972)</f>
        <v>0</v>
      </c>
      <c r="AJ972" s="13">
        <f>IF(検索!K$7=0,AF972,AG972)</f>
        <v>0</v>
      </c>
      <c r="AK972" s="20">
        <f>IF(IF(検索!J$5="00000",AH972,IF(検索!K$4=0,AH972+AI972,AH972*AI972)*IF(AND(検索!K$6=1,検索!J$7&lt;&gt;"00000"),AJ972,1)+IF(AND(検索!K$6=0,検索!J$7&lt;&gt;"00000"),AJ972,0))&gt;0,MAX($AK$2:AK971)+1,0)</f>
        <v>0</v>
      </c>
    </row>
    <row r="973" spans="8:37" ht="12.6" customHeight="1" x14ac:dyDescent="0.15">
      <c r="H973" s="153">
        <f t="shared" si="82"/>
        <v>0</v>
      </c>
      <c r="J973" s="158">
        <f>IFERROR(INDEX(単価!D$3:G$16,MATCH(D973,単価!B$3:B$16,0),1+((I973&gt;29)+(I973&gt;59)+(I973&gt;89))*INDEX(単価!A:A,MATCH(D973,単価!B:B,0))),0)</f>
        <v>0</v>
      </c>
      <c r="K973" s="153">
        <f>IFERROR(INDEX(単価!C:C,MATCH(D973,単価!B:B,0))&amp;IF(INDEX(単価!A:A,MATCH(D973,単価!B:B,0))=1,"（"&amp;INDEX(単価!D$2:G$2,1,1+(I973&gt;29)+(I973&gt;59)+(I973&gt;89))&amp;"）",""),D973)</f>
        <v>0</v>
      </c>
      <c r="L973" s="2">
        <f t="shared" ca="1" si="81"/>
        <v>100</v>
      </c>
      <c r="M973" s="14">
        <f>IF(OR(ISERROR(FIND(DBCS(検索!C$3),DBCS(B973))),検索!C$3=""),0,1)</f>
        <v>0</v>
      </c>
      <c r="N973" s="15">
        <f>IF(OR(ISERROR(FIND(DBCS(検索!D$3),DBCS(C973))),検索!D$3=""),0,1)</f>
        <v>0</v>
      </c>
      <c r="O973" s="15">
        <f>IF(OR(ISERROR(FIND(検索!E$3,D973)),検索!E$3=""),0,1)</f>
        <v>0</v>
      </c>
      <c r="P973" s="13">
        <f>IF(OR(ISERROR(FIND(検索!F$3,E973)),検索!F$3=""),0,1)</f>
        <v>0</v>
      </c>
      <c r="Q973" s="13">
        <f>IF(OR(ISERROR(FIND(検索!G$3,F973)),検索!G$3=""),0,1)</f>
        <v>0</v>
      </c>
      <c r="R973" s="13">
        <f>IF(OR(検索!J$3="00000",M973&amp;N973&amp;O973&amp;P973&amp;Q973&lt;&gt;検索!J$3),0,1)</f>
        <v>0</v>
      </c>
      <c r="S973" s="13">
        <f t="shared" si="78"/>
        <v>0</v>
      </c>
      <c r="T973" s="14">
        <f>IF(OR(ISERROR(FIND(DBCS(検索!C$5),DBCS(B973))),検索!C$5=""),0,1)</f>
        <v>0</v>
      </c>
      <c r="U973" s="15">
        <f>IF(OR(ISERROR(FIND(DBCS(検索!D$5),DBCS(C973))),検索!D$5=""),0,1)</f>
        <v>0</v>
      </c>
      <c r="V973" s="15">
        <f>IF(OR(ISERROR(FIND(検索!E$5,D973)),検索!E$5=""),0,1)</f>
        <v>0</v>
      </c>
      <c r="W973" s="15">
        <f>IF(OR(ISERROR(FIND(検索!F$5,E973)),検索!F$5=""),0,1)</f>
        <v>0</v>
      </c>
      <c r="X973" s="15">
        <f>IF(OR(ISERROR(FIND(検索!G$5,F973)),検索!G$5=""),0,1)</f>
        <v>0</v>
      </c>
      <c r="Y973" s="13">
        <f>IF(OR(検索!J$5="00000",T973&amp;U973&amp;V973&amp;W973&amp;X973&lt;&gt;検索!J$5),0,1)</f>
        <v>0</v>
      </c>
      <c r="Z973" s="16">
        <f t="shared" si="79"/>
        <v>0</v>
      </c>
      <c r="AA973" s="13">
        <f>IF(OR(ISERROR(FIND(DBCS(検索!C$7),DBCS(B973))),検索!C$7=""),0,1)</f>
        <v>0</v>
      </c>
      <c r="AB973" s="13">
        <f>IF(OR(ISERROR(FIND(DBCS(検索!D$7),DBCS(C973))),検索!D$7=""),0,1)</f>
        <v>0</v>
      </c>
      <c r="AC973" s="13">
        <f>IF(OR(ISERROR(FIND(検索!E$7,D973)),検索!E$7=""),0,1)</f>
        <v>0</v>
      </c>
      <c r="AD973" s="13">
        <f>IF(OR(ISERROR(FIND(検索!F$7,E973)),検索!F$7=""),0,1)</f>
        <v>0</v>
      </c>
      <c r="AE973" s="13">
        <f>IF(OR(ISERROR(FIND(検索!G$7,F973)),検索!G$7=""),0,1)</f>
        <v>0</v>
      </c>
      <c r="AF973" s="15">
        <f>IF(OR(検索!J$7="00000",AA973&amp;AB973&amp;AC973&amp;AD973&amp;AE973&lt;&gt;検索!J$7),0,1)</f>
        <v>0</v>
      </c>
      <c r="AG973" s="16">
        <f t="shared" si="80"/>
        <v>0</v>
      </c>
      <c r="AH973" s="13">
        <f>IF(検索!K$3=0,R973,S973)</f>
        <v>0</v>
      </c>
      <c r="AI973" s="13">
        <f>IF(検索!K$5=0,Y973,Z973)</f>
        <v>0</v>
      </c>
      <c r="AJ973" s="13">
        <f>IF(検索!K$7=0,AF973,AG973)</f>
        <v>0</v>
      </c>
      <c r="AK973" s="20">
        <f>IF(IF(検索!J$5="00000",AH973,IF(検索!K$4=0,AH973+AI973,AH973*AI973)*IF(AND(検索!K$6=1,検索!J$7&lt;&gt;"00000"),AJ973,1)+IF(AND(検索!K$6=0,検索!J$7&lt;&gt;"00000"),AJ973,0))&gt;0,MAX($AK$2:AK972)+1,0)</f>
        <v>0</v>
      </c>
    </row>
    <row r="974" spans="8:37" ht="12.6" customHeight="1" x14ac:dyDescent="0.15">
      <c r="H974" s="153">
        <f t="shared" si="82"/>
        <v>0</v>
      </c>
      <c r="J974" s="158">
        <f>IFERROR(INDEX(単価!D$3:G$16,MATCH(D974,単価!B$3:B$16,0),1+((I974&gt;29)+(I974&gt;59)+(I974&gt;89))*INDEX(単価!A:A,MATCH(D974,単価!B:B,0))),0)</f>
        <v>0</v>
      </c>
      <c r="K974" s="153">
        <f>IFERROR(INDEX(単価!C:C,MATCH(D974,単価!B:B,0))&amp;IF(INDEX(単価!A:A,MATCH(D974,単価!B:B,0))=1,"（"&amp;INDEX(単価!D$2:G$2,1,1+(I974&gt;29)+(I974&gt;59)+(I974&gt;89))&amp;"）",""),D974)</f>
        <v>0</v>
      </c>
      <c r="L974" s="2">
        <f t="shared" ca="1" si="81"/>
        <v>103</v>
      </c>
      <c r="M974" s="14">
        <f>IF(OR(ISERROR(FIND(DBCS(検索!C$3),DBCS(B974))),検索!C$3=""),0,1)</f>
        <v>0</v>
      </c>
      <c r="N974" s="15">
        <f>IF(OR(ISERROR(FIND(DBCS(検索!D$3),DBCS(C974))),検索!D$3=""),0,1)</f>
        <v>0</v>
      </c>
      <c r="O974" s="15">
        <f>IF(OR(ISERROR(FIND(検索!E$3,D974)),検索!E$3=""),0,1)</f>
        <v>0</v>
      </c>
      <c r="P974" s="13">
        <f>IF(OR(ISERROR(FIND(検索!F$3,E974)),検索!F$3=""),0,1)</f>
        <v>0</v>
      </c>
      <c r="Q974" s="13">
        <f>IF(OR(ISERROR(FIND(検索!G$3,F974)),検索!G$3=""),0,1)</f>
        <v>0</v>
      </c>
      <c r="R974" s="13">
        <f>IF(OR(検索!J$3="00000",M974&amp;N974&amp;O974&amp;P974&amp;Q974&lt;&gt;検索!J$3),0,1)</f>
        <v>0</v>
      </c>
      <c r="S974" s="13">
        <f t="shared" si="78"/>
        <v>0</v>
      </c>
      <c r="T974" s="14">
        <f>IF(OR(ISERROR(FIND(DBCS(検索!C$5),DBCS(B974))),検索!C$5=""),0,1)</f>
        <v>0</v>
      </c>
      <c r="U974" s="15">
        <f>IF(OR(ISERROR(FIND(DBCS(検索!D$5),DBCS(C974))),検索!D$5=""),0,1)</f>
        <v>0</v>
      </c>
      <c r="V974" s="15">
        <f>IF(OR(ISERROR(FIND(検索!E$5,D974)),検索!E$5=""),0,1)</f>
        <v>0</v>
      </c>
      <c r="W974" s="15">
        <f>IF(OR(ISERROR(FIND(検索!F$5,E974)),検索!F$5=""),0,1)</f>
        <v>0</v>
      </c>
      <c r="X974" s="15">
        <f>IF(OR(ISERROR(FIND(検索!G$5,F974)),検索!G$5=""),0,1)</f>
        <v>0</v>
      </c>
      <c r="Y974" s="13">
        <f>IF(OR(検索!J$5="00000",T974&amp;U974&amp;V974&amp;W974&amp;X974&lt;&gt;検索!J$5),0,1)</f>
        <v>0</v>
      </c>
      <c r="Z974" s="16">
        <f t="shared" si="79"/>
        <v>0</v>
      </c>
      <c r="AA974" s="13">
        <f>IF(OR(ISERROR(FIND(DBCS(検索!C$7),DBCS(B974))),検索!C$7=""),0,1)</f>
        <v>0</v>
      </c>
      <c r="AB974" s="13">
        <f>IF(OR(ISERROR(FIND(DBCS(検索!D$7),DBCS(C974))),検索!D$7=""),0,1)</f>
        <v>0</v>
      </c>
      <c r="AC974" s="13">
        <f>IF(OR(ISERROR(FIND(検索!E$7,D974)),検索!E$7=""),0,1)</f>
        <v>0</v>
      </c>
      <c r="AD974" s="13">
        <f>IF(OR(ISERROR(FIND(検索!F$7,E974)),検索!F$7=""),0,1)</f>
        <v>0</v>
      </c>
      <c r="AE974" s="13">
        <f>IF(OR(ISERROR(FIND(検索!G$7,F974)),検索!G$7=""),0,1)</f>
        <v>0</v>
      </c>
      <c r="AF974" s="15">
        <f>IF(OR(検索!J$7="00000",AA974&amp;AB974&amp;AC974&amp;AD974&amp;AE974&lt;&gt;検索!J$7),0,1)</f>
        <v>0</v>
      </c>
      <c r="AG974" s="16">
        <f t="shared" si="80"/>
        <v>0</v>
      </c>
      <c r="AH974" s="13">
        <f>IF(検索!K$3=0,R974,S974)</f>
        <v>0</v>
      </c>
      <c r="AI974" s="13">
        <f>IF(検索!K$5=0,Y974,Z974)</f>
        <v>0</v>
      </c>
      <c r="AJ974" s="13">
        <f>IF(検索!K$7=0,AF974,AG974)</f>
        <v>0</v>
      </c>
      <c r="AK974" s="20">
        <f>IF(IF(検索!J$5="00000",AH974,IF(検索!K$4=0,AH974+AI974,AH974*AI974)*IF(AND(検索!K$6=1,検索!J$7&lt;&gt;"00000"),AJ974,1)+IF(AND(検索!K$6=0,検索!J$7&lt;&gt;"00000"),AJ974,0))&gt;0,MAX($AK$2:AK973)+1,0)</f>
        <v>0</v>
      </c>
    </row>
    <row r="975" spans="8:37" ht="12.6" customHeight="1" x14ac:dyDescent="0.15">
      <c r="H975" s="153">
        <f t="shared" si="82"/>
        <v>0</v>
      </c>
      <c r="J975" s="158">
        <f>IFERROR(INDEX(単価!D$3:G$16,MATCH(D975,単価!B$3:B$16,0),1+((I975&gt;29)+(I975&gt;59)+(I975&gt;89))*INDEX(単価!A:A,MATCH(D975,単価!B:B,0))),0)</f>
        <v>0</v>
      </c>
      <c r="K975" s="153">
        <f>IFERROR(INDEX(単価!C:C,MATCH(D975,単価!B:B,0))&amp;IF(INDEX(単価!A:A,MATCH(D975,単価!B:B,0))=1,"（"&amp;INDEX(単価!D$2:G$2,1,1+(I975&gt;29)+(I975&gt;59)+(I975&gt;89))&amp;"）",""),D975)</f>
        <v>0</v>
      </c>
      <c r="L975" s="2">
        <f t="shared" ca="1" si="81"/>
        <v>102</v>
      </c>
      <c r="M975" s="14">
        <f>IF(OR(ISERROR(FIND(DBCS(検索!C$3),DBCS(B975))),検索!C$3=""),0,1)</f>
        <v>0</v>
      </c>
      <c r="N975" s="15">
        <f>IF(OR(ISERROR(FIND(DBCS(検索!D$3),DBCS(C975))),検索!D$3=""),0,1)</f>
        <v>0</v>
      </c>
      <c r="O975" s="15">
        <f>IF(OR(ISERROR(FIND(検索!E$3,D975)),検索!E$3=""),0,1)</f>
        <v>0</v>
      </c>
      <c r="P975" s="13">
        <f>IF(OR(ISERROR(FIND(検索!F$3,E975)),検索!F$3=""),0,1)</f>
        <v>0</v>
      </c>
      <c r="Q975" s="13">
        <f>IF(OR(ISERROR(FIND(検索!G$3,F975)),検索!G$3=""),0,1)</f>
        <v>0</v>
      </c>
      <c r="R975" s="13">
        <f>IF(OR(検索!J$3="00000",M975&amp;N975&amp;O975&amp;P975&amp;Q975&lt;&gt;検索!J$3),0,1)</f>
        <v>0</v>
      </c>
      <c r="S975" s="13">
        <f t="shared" si="78"/>
        <v>0</v>
      </c>
      <c r="T975" s="14">
        <f>IF(OR(ISERROR(FIND(DBCS(検索!C$5),DBCS(B975))),検索!C$5=""),0,1)</f>
        <v>0</v>
      </c>
      <c r="U975" s="15">
        <f>IF(OR(ISERROR(FIND(DBCS(検索!D$5),DBCS(C975))),検索!D$5=""),0,1)</f>
        <v>0</v>
      </c>
      <c r="V975" s="15">
        <f>IF(OR(ISERROR(FIND(検索!E$5,D975)),検索!E$5=""),0,1)</f>
        <v>0</v>
      </c>
      <c r="W975" s="15">
        <f>IF(OR(ISERROR(FIND(検索!F$5,E975)),検索!F$5=""),0,1)</f>
        <v>0</v>
      </c>
      <c r="X975" s="15">
        <f>IF(OR(ISERROR(FIND(検索!G$5,F975)),検索!G$5=""),0,1)</f>
        <v>0</v>
      </c>
      <c r="Y975" s="13">
        <f>IF(OR(検索!J$5="00000",T975&amp;U975&amp;V975&amp;W975&amp;X975&lt;&gt;検索!J$5),0,1)</f>
        <v>0</v>
      </c>
      <c r="Z975" s="16">
        <f t="shared" si="79"/>
        <v>0</v>
      </c>
      <c r="AA975" s="13">
        <f>IF(OR(ISERROR(FIND(DBCS(検索!C$7),DBCS(B975))),検索!C$7=""),0,1)</f>
        <v>0</v>
      </c>
      <c r="AB975" s="13">
        <f>IF(OR(ISERROR(FIND(DBCS(検索!D$7),DBCS(C975))),検索!D$7=""),0,1)</f>
        <v>0</v>
      </c>
      <c r="AC975" s="13">
        <f>IF(OR(ISERROR(FIND(検索!E$7,D975)),検索!E$7=""),0,1)</f>
        <v>0</v>
      </c>
      <c r="AD975" s="13">
        <f>IF(OR(ISERROR(FIND(検索!F$7,E975)),検索!F$7=""),0,1)</f>
        <v>0</v>
      </c>
      <c r="AE975" s="13">
        <f>IF(OR(ISERROR(FIND(検索!G$7,F975)),検索!G$7=""),0,1)</f>
        <v>0</v>
      </c>
      <c r="AF975" s="15">
        <f>IF(OR(検索!J$7="00000",AA975&amp;AB975&amp;AC975&amp;AD975&amp;AE975&lt;&gt;検索!J$7),0,1)</f>
        <v>0</v>
      </c>
      <c r="AG975" s="16">
        <f t="shared" si="80"/>
        <v>0</v>
      </c>
      <c r="AH975" s="13">
        <f>IF(検索!K$3=0,R975,S975)</f>
        <v>0</v>
      </c>
      <c r="AI975" s="13">
        <f>IF(検索!K$5=0,Y975,Z975)</f>
        <v>0</v>
      </c>
      <c r="AJ975" s="13">
        <f>IF(検索!K$7=0,AF975,AG975)</f>
        <v>0</v>
      </c>
      <c r="AK975" s="20">
        <f>IF(IF(検索!J$5="00000",AH975,IF(検索!K$4=0,AH975+AI975,AH975*AI975)*IF(AND(検索!K$6=1,検索!J$7&lt;&gt;"00000"),AJ975,1)+IF(AND(検索!K$6=0,検索!J$7&lt;&gt;"00000"),AJ975,0))&gt;0,MAX($AK$2:AK974)+1,0)</f>
        <v>0</v>
      </c>
    </row>
    <row r="976" spans="8:37" ht="12.6" customHeight="1" x14ac:dyDescent="0.15">
      <c r="H976" s="153">
        <f t="shared" si="82"/>
        <v>0</v>
      </c>
      <c r="J976" s="158">
        <f>IFERROR(INDEX(単価!D$3:G$16,MATCH(D976,単価!B$3:B$16,0),1+((I976&gt;29)+(I976&gt;59)+(I976&gt;89))*INDEX(単価!A:A,MATCH(D976,単価!B:B,0))),0)</f>
        <v>0</v>
      </c>
      <c r="K976" s="153">
        <f>IFERROR(INDEX(単価!C:C,MATCH(D976,単価!B:B,0))&amp;IF(INDEX(単価!A:A,MATCH(D976,単価!B:B,0))=1,"（"&amp;INDEX(単価!D$2:G$2,1,1+(I976&gt;29)+(I976&gt;59)+(I976&gt;89))&amp;"）",""),D976)</f>
        <v>0</v>
      </c>
      <c r="L976" s="2">
        <f t="shared" ca="1" si="81"/>
        <v>103</v>
      </c>
      <c r="M976" s="14">
        <f>IF(OR(ISERROR(FIND(DBCS(検索!C$3),DBCS(B976))),検索!C$3=""),0,1)</f>
        <v>0</v>
      </c>
      <c r="N976" s="15">
        <f>IF(OR(ISERROR(FIND(DBCS(検索!D$3),DBCS(C976))),検索!D$3=""),0,1)</f>
        <v>0</v>
      </c>
      <c r="O976" s="15">
        <f>IF(OR(ISERROR(FIND(検索!E$3,D976)),検索!E$3=""),0,1)</f>
        <v>0</v>
      </c>
      <c r="P976" s="13">
        <f>IF(OR(ISERROR(FIND(検索!F$3,E976)),検索!F$3=""),0,1)</f>
        <v>0</v>
      </c>
      <c r="Q976" s="13">
        <f>IF(OR(ISERROR(FIND(検索!G$3,F976)),検索!G$3=""),0,1)</f>
        <v>0</v>
      </c>
      <c r="R976" s="13">
        <f>IF(OR(検索!J$3="00000",M976&amp;N976&amp;O976&amp;P976&amp;Q976&lt;&gt;検索!J$3),0,1)</f>
        <v>0</v>
      </c>
      <c r="S976" s="13">
        <f t="shared" si="78"/>
        <v>0</v>
      </c>
      <c r="T976" s="14">
        <f>IF(OR(ISERROR(FIND(DBCS(検索!C$5),DBCS(B976))),検索!C$5=""),0,1)</f>
        <v>0</v>
      </c>
      <c r="U976" s="15">
        <f>IF(OR(ISERROR(FIND(DBCS(検索!D$5),DBCS(C976))),検索!D$5=""),0,1)</f>
        <v>0</v>
      </c>
      <c r="V976" s="15">
        <f>IF(OR(ISERROR(FIND(検索!E$5,D976)),検索!E$5=""),0,1)</f>
        <v>0</v>
      </c>
      <c r="W976" s="15">
        <f>IF(OR(ISERROR(FIND(検索!F$5,E976)),検索!F$5=""),0,1)</f>
        <v>0</v>
      </c>
      <c r="X976" s="15">
        <f>IF(OR(ISERROR(FIND(検索!G$5,F976)),検索!G$5=""),0,1)</f>
        <v>0</v>
      </c>
      <c r="Y976" s="13">
        <f>IF(OR(検索!J$5="00000",T976&amp;U976&amp;V976&amp;W976&amp;X976&lt;&gt;検索!J$5),0,1)</f>
        <v>0</v>
      </c>
      <c r="Z976" s="16">
        <f t="shared" si="79"/>
        <v>0</v>
      </c>
      <c r="AA976" s="13">
        <f>IF(OR(ISERROR(FIND(DBCS(検索!C$7),DBCS(B976))),検索!C$7=""),0,1)</f>
        <v>0</v>
      </c>
      <c r="AB976" s="13">
        <f>IF(OR(ISERROR(FIND(DBCS(検索!D$7),DBCS(C976))),検索!D$7=""),0,1)</f>
        <v>0</v>
      </c>
      <c r="AC976" s="13">
        <f>IF(OR(ISERROR(FIND(検索!E$7,D976)),検索!E$7=""),0,1)</f>
        <v>0</v>
      </c>
      <c r="AD976" s="13">
        <f>IF(OR(ISERROR(FIND(検索!F$7,E976)),検索!F$7=""),0,1)</f>
        <v>0</v>
      </c>
      <c r="AE976" s="13">
        <f>IF(OR(ISERROR(FIND(検索!G$7,F976)),検索!G$7=""),0,1)</f>
        <v>0</v>
      </c>
      <c r="AF976" s="15">
        <f>IF(OR(検索!J$7="00000",AA976&amp;AB976&amp;AC976&amp;AD976&amp;AE976&lt;&gt;検索!J$7),0,1)</f>
        <v>0</v>
      </c>
      <c r="AG976" s="16">
        <f t="shared" si="80"/>
        <v>0</v>
      </c>
      <c r="AH976" s="13">
        <f>IF(検索!K$3=0,R976,S976)</f>
        <v>0</v>
      </c>
      <c r="AI976" s="13">
        <f>IF(検索!K$5=0,Y976,Z976)</f>
        <v>0</v>
      </c>
      <c r="AJ976" s="13">
        <f>IF(検索!K$7=0,AF976,AG976)</f>
        <v>0</v>
      </c>
      <c r="AK976" s="20">
        <f>IF(IF(検索!J$5="00000",AH976,IF(検索!K$4=0,AH976+AI976,AH976*AI976)*IF(AND(検索!K$6=1,検索!J$7&lt;&gt;"00000"),AJ976,1)+IF(AND(検索!K$6=0,検索!J$7&lt;&gt;"00000"),AJ976,0))&gt;0,MAX($AK$2:AK975)+1,0)</f>
        <v>0</v>
      </c>
    </row>
    <row r="977" spans="8:37" ht="12.6" customHeight="1" x14ac:dyDescent="0.15">
      <c r="H977" s="153">
        <f t="shared" si="82"/>
        <v>0</v>
      </c>
      <c r="J977" s="158">
        <f>IFERROR(INDEX(単価!D$3:G$16,MATCH(D977,単価!B$3:B$16,0),1+((I977&gt;29)+(I977&gt;59)+(I977&gt;89))*INDEX(単価!A:A,MATCH(D977,単価!B:B,0))),0)</f>
        <v>0</v>
      </c>
      <c r="K977" s="153">
        <f>IFERROR(INDEX(単価!C:C,MATCH(D977,単価!B:B,0))&amp;IF(INDEX(単価!A:A,MATCH(D977,単価!B:B,0))=1,"（"&amp;INDEX(単価!D$2:G$2,1,1+(I977&gt;29)+(I977&gt;59)+(I977&gt;89))&amp;"）",""),D977)</f>
        <v>0</v>
      </c>
      <c r="L977" s="2">
        <f t="shared" ca="1" si="81"/>
        <v>108</v>
      </c>
      <c r="M977" s="14">
        <f>IF(OR(ISERROR(FIND(DBCS(検索!C$3),DBCS(B977))),検索!C$3=""),0,1)</f>
        <v>0</v>
      </c>
      <c r="N977" s="15">
        <f>IF(OR(ISERROR(FIND(DBCS(検索!D$3),DBCS(C977))),検索!D$3=""),0,1)</f>
        <v>0</v>
      </c>
      <c r="O977" s="15">
        <f>IF(OR(ISERROR(FIND(検索!E$3,D977)),検索!E$3=""),0,1)</f>
        <v>0</v>
      </c>
      <c r="P977" s="13">
        <f>IF(OR(ISERROR(FIND(検索!F$3,E977)),検索!F$3=""),0,1)</f>
        <v>0</v>
      </c>
      <c r="Q977" s="13">
        <f>IF(OR(ISERROR(FIND(検索!G$3,F977)),検索!G$3=""),0,1)</f>
        <v>0</v>
      </c>
      <c r="R977" s="13">
        <f>IF(OR(検索!J$3="00000",M977&amp;N977&amp;O977&amp;P977&amp;Q977&lt;&gt;検索!J$3),0,1)</f>
        <v>0</v>
      </c>
      <c r="S977" s="13">
        <f t="shared" si="78"/>
        <v>0</v>
      </c>
      <c r="T977" s="14">
        <f>IF(OR(ISERROR(FIND(DBCS(検索!C$5),DBCS(B977))),検索!C$5=""),0,1)</f>
        <v>0</v>
      </c>
      <c r="U977" s="15">
        <f>IF(OR(ISERROR(FIND(DBCS(検索!D$5),DBCS(C977))),検索!D$5=""),0,1)</f>
        <v>0</v>
      </c>
      <c r="V977" s="15">
        <f>IF(OR(ISERROR(FIND(検索!E$5,D977)),検索!E$5=""),0,1)</f>
        <v>0</v>
      </c>
      <c r="W977" s="15">
        <f>IF(OR(ISERROR(FIND(検索!F$5,E977)),検索!F$5=""),0,1)</f>
        <v>0</v>
      </c>
      <c r="X977" s="15">
        <f>IF(OR(ISERROR(FIND(検索!G$5,F977)),検索!G$5=""),0,1)</f>
        <v>0</v>
      </c>
      <c r="Y977" s="13">
        <f>IF(OR(検索!J$5="00000",T977&amp;U977&amp;V977&amp;W977&amp;X977&lt;&gt;検索!J$5),0,1)</f>
        <v>0</v>
      </c>
      <c r="Z977" s="16">
        <f t="shared" si="79"/>
        <v>0</v>
      </c>
      <c r="AA977" s="13">
        <f>IF(OR(ISERROR(FIND(DBCS(検索!C$7),DBCS(B977))),検索!C$7=""),0,1)</f>
        <v>0</v>
      </c>
      <c r="AB977" s="13">
        <f>IF(OR(ISERROR(FIND(DBCS(検索!D$7),DBCS(C977))),検索!D$7=""),0,1)</f>
        <v>0</v>
      </c>
      <c r="AC977" s="13">
        <f>IF(OR(ISERROR(FIND(検索!E$7,D977)),検索!E$7=""),0,1)</f>
        <v>0</v>
      </c>
      <c r="AD977" s="13">
        <f>IF(OR(ISERROR(FIND(検索!F$7,E977)),検索!F$7=""),0,1)</f>
        <v>0</v>
      </c>
      <c r="AE977" s="13">
        <f>IF(OR(ISERROR(FIND(検索!G$7,F977)),検索!G$7=""),0,1)</f>
        <v>0</v>
      </c>
      <c r="AF977" s="15">
        <f>IF(OR(検索!J$7="00000",AA977&amp;AB977&amp;AC977&amp;AD977&amp;AE977&lt;&gt;検索!J$7),0,1)</f>
        <v>0</v>
      </c>
      <c r="AG977" s="16">
        <f t="shared" si="80"/>
        <v>0</v>
      </c>
      <c r="AH977" s="13">
        <f>IF(検索!K$3=0,R977,S977)</f>
        <v>0</v>
      </c>
      <c r="AI977" s="13">
        <f>IF(検索!K$5=0,Y977,Z977)</f>
        <v>0</v>
      </c>
      <c r="AJ977" s="13">
        <f>IF(検索!K$7=0,AF977,AG977)</f>
        <v>0</v>
      </c>
      <c r="AK977" s="20">
        <f>IF(IF(検索!J$5="00000",AH977,IF(検索!K$4=0,AH977+AI977,AH977*AI977)*IF(AND(検索!K$6=1,検索!J$7&lt;&gt;"00000"),AJ977,1)+IF(AND(検索!K$6=0,検索!J$7&lt;&gt;"00000"),AJ977,0))&gt;0,MAX($AK$2:AK976)+1,0)</f>
        <v>0</v>
      </c>
    </row>
    <row r="978" spans="8:37" ht="12.6" customHeight="1" x14ac:dyDescent="0.15">
      <c r="H978" s="153">
        <f t="shared" si="82"/>
        <v>0</v>
      </c>
      <c r="J978" s="158">
        <f>IFERROR(INDEX(単価!D$3:G$16,MATCH(D978,単価!B$3:B$16,0),1+((I978&gt;29)+(I978&gt;59)+(I978&gt;89))*INDEX(単価!A:A,MATCH(D978,単価!B:B,0))),0)</f>
        <v>0</v>
      </c>
      <c r="K978" s="153">
        <f>IFERROR(INDEX(単価!C:C,MATCH(D978,単価!B:B,0))&amp;IF(INDEX(単価!A:A,MATCH(D978,単価!B:B,0))=1,"（"&amp;INDEX(単価!D$2:G$2,1,1+(I978&gt;29)+(I978&gt;59)+(I978&gt;89))&amp;"）",""),D978)</f>
        <v>0</v>
      </c>
      <c r="L978" s="2">
        <f t="shared" ca="1" si="81"/>
        <v>106</v>
      </c>
      <c r="M978" s="14">
        <f>IF(OR(ISERROR(FIND(DBCS(検索!C$3),DBCS(B978))),検索!C$3=""),0,1)</f>
        <v>0</v>
      </c>
      <c r="N978" s="15">
        <f>IF(OR(ISERROR(FIND(DBCS(検索!D$3),DBCS(C978))),検索!D$3=""),0,1)</f>
        <v>0</v>
      </c>
      <c r="O978" s="15">
        <f>IF(OR(ISERROR(FIND(検索!E$3,D978)),検索!E$3=""),0,1)</f>
        <v>0</v>
      </c>
      <c r="P978" s="13">
        <f>IF(OR(ISERROR(FIND(検索!F$3,E978)),検索!F$3=""),0,1)</f>
        <v>0</v>
      </c>
      <c r="Q978" s="13">
        <f>IF(OR(ISERROR(FIND(検索!G$3,F978)),検索!G$3=""),0,1)</f>
        <v>0</v>
      </c>
      <c r="R978" s="13">
        <f>IF(OR(検索!J$3="00000",M978&amp;N978&amp;O978&amp;P978&amp;Q978&lt;&gt;検索!J$3),0,1)</f>
        <v>0</v>
      </c>
      <c r="S978" s="13">
        <f t="shared" si="78"/>
        <v>0</v>
      </c>
      <c r="T978" s="14">
        <f>IF(OR(ISERROR(FIND(DBCS(検索!C$5),DBCS(B978))),検索!C$5=""),0,1)</f>
        <v>0</v>
      </c>
      <c r="U978" s="15">
        <f>IF(OR(ISERROR(FIND(DBCS(検索!D$5),DBCS(C978))),検索!D$5=""),0,1)</f>
        <v>0</v>
      </c>
      <c r="V978" s="15">
        <f>IF(OR(ISERROR(FIND(検索!E$5,D978)),検索!E$5=""),0,1)</f>
        <v>0</v>
      </c>
      <c r="W978" s="15">
        <f>IF(OR(ISERROR(FIND(検索!F$5,E978)),検索!F$5=""),0,1)</f>
        <v>0</v>
      </c>
      <c r="X978" s="15">
        <f>IF(OR(ISERROR(FIND(検索!G$5,F978)),検索!G$5=""),0,1)</f>
        <v>0</v>
      </c>
      <c r="Y978" s="13">
        <f>IF(OR(検索!J$5="00000",T978&amp;U978&amp;V978&amp;W978&amp;X978&lt;&gt;検索!J$5),0,1)</f>
        <v>0</v>
      </c>
      <c r="Z978" s="16">
        <f t="shared" si="79"/>
        <v>0</v>
      </c>
      <c r="AA978" s="13">
        <f>IF(OR(ISERROR(FIND(DBCS(検索!C$7),DBCS(B978))),検索!C$7=""),0,1)</f>
        <v>0</v>
      </c>
      <c r="AB978" s="13">
        <f>IF(OR(ISERROR(FIND(DBCS(検索!D$7),DBCS(C978))),検索!D$7=""),0,1)</f>
        <v>0</v>
      </c>
      <c r="AC978" s="13">
        <f>IF(OR(ISERROR(FIND(検索!E$7,D978)),検索!E$7=""),0,1)</f>
        <v>0</v>
      </c>
      <c r="AD978" s="13">
        <f>IF(OR(ISERROR(FIND(検索!F$7,E978)),検索!F$7=""),0,1)</f>
        <v>0</v>
      </c>
      <c r="AE978" s="13">
        <f>IF(OR(ISERROR(FIND(検索!G$7,F978)),検索!G$7=""),0,1)</f>
        <v>0</v>
      </c>
      <c r="AF978" s="15">
        <f>IF(OR(検索!J$7="00000",AA978&amp;AB978&amp;AC978&amp;AD978&amp;AE978&lt;&gt;検索!J$7),0,1)</f>
        <v>0</v>
      </c>
      <c r="AG978" s="16">
        <f t="shared" si="80"/>
        <v>0</v>
      </c>
      <c r="AH978" s="13">
        <f>IF(検索!K$3=0,R978,S978)</f>
        <v>0</v>
      </c>
      <c r="AI978" s="13">
        <f>IF(検索!K$5=0,Y978,Z978)</f>
        <v>0</v>
      </c>
      <c r="AJ978" s="13">
        <f>IF(検索!K$7=0,AF978,AG978)</f>
        <v>0</v>
      </c>
      <c r="AK978" s="20">
        <f>IF(IF(検索!J$5="00000",AH978,IF(検索!K$4=0,AH978+AI978,AH978*AI978)*IF(AND(検索!K$6=1,検索!J$7&lt;&gt;"00000"),AJ978,1)+IF(AND(検索!K$6=0,検索!J$7&lt;&gt;"00000"),AJ978,0))&gt;0,MAX($AK$2:AK977)+1,0)</f>
        <v>0</v>
      </c>
    </row>
    <row r="979" spans="8:37" ht="12.6" customHeight="1" x14ac:dyDescent="0.15">
      <c r="H979" s="153">
        <f t="shared" si="82"/>
        <v>0</v>
      </c>
      <c r="J979" s="158">
        <f>IFERROR(INDEX(単価!D$3:G$16,MATCH(D979,単価!B$3:B$16,0),1+((I979&gt;29)+(I979&gt;59)+(I979&gt;89))*INDEX(単価!A:A,MATCH(D979,単価!B:B,0))),0)</f>
        <v>0</v>
      </c>
      <c r="K979" s="153">
        <f>IFERROR(INDEX(単価!C:C,MATCH(D979,単価!B:B,0))&amp;IF(INDEX(単価!A:A,MATCH(D979,単価!B:B,0))=1,"（"&amp;INDEX(単価!D$2:G$2,1,1+(I979&gt;29)+(I979&gt;59)+(I979&gt;89))&amp;"）",""),D979)</f>
        <v>0</v>
      </c>
      <c r="L979" s="2">
        <f t="shared" ca="1" si="81"/>
        <v>100</v>
      </c>
      <c r="M979" s="14">
        <f>IF(OR(ISERROR(FIND(DBCS(検索!C$3),DBCS(B979))),検索!C$3=""),0,1)</f>
        <v>0</v>
      </c>
      <c r="N979" s="15">
        <f>IF(OR(ISERROR(FIND(DBCS(検索!D$3),DBCS(C979))),検索!D$3=""),0,1)</f>
        <v>0</v>
      </c>
      <c r="O979" s="15">
        <f>IF(OR(ISERROR(FIND(検索!E$3,D979)),検索!E$3=""),0,1)</f>
        <v>0</v>
      </c>
      <c r="P979" s="13">
        <f>IF(OR(ISERROR(FIND(検索!F$3,E979)),検索!F$3=""),0,1)</f>
        <v>0</v>
      </c>
      <c r="Q979" s="13">
        <f>IF(OR(ISERROR(FIND(検索!G$3,F979)),検索!G$3=""),0,1)</f>
        <v>0</v>
      </c>
      <c r="R979" s="13">
        <f>IF(OR(検索!J$3="00000",M979&amp;N979&amp;O979&amp;P979&amp;Q979&lt;&gt;検索!J$3),0,1)</f>
        <v>0</v>
      </c>
      <c r="S979" s="13">
        <f t="shared" si="78"/>
        <v>0</v>
      </c>
      <c r="T979" s="14">
        <f>IF(OR(ISERROR(FIND(DBCS(検索!C$5),DBCS(B979))),検索!C$5=""),0,1)</f>
        <v>0</v>
      </c>
      <c r="U979" s="15">
        <f>IF(OR(ISERROR(FIND(DBCS(検索!D$5),DBCS(C979))),検索!D$5=""),0,1)</f>
        <v>0</v>
      </c>
      <c r="V979" s="15">
        <f>IF(OR(ISERROR(FIND(検索!E$5,D979)),検索!E$5=""),0,1)</f>
        <v>0</v>
      </c>
      <c r="W979" s="15">
        <f>IF(OR(ISERROR(FIND(検索!F$5,E979)),検索!F$5=""),0,1)</f>
        <v>0</v>
      </c>
      <c r="X979" s="15">
        <f>IF(OR(ISERROR(FIND(検索!G$5,F979)),検索!G$5=""),0,1)</f>
        <v>0</v>
      </c>
      <c r="Y979" s="13">
        <f>IF(OR(検索!J$5="00000",T979&amp;U979&amp;V979&amp;W979&amp;X979&lt;&gt;検索!J$5),0,1)</f>
        <v>0</v>
      </c>
      <c r="Z979" s="16">
        <f t="shared" si="79"/>
        <v>0</v>
      </c>
      <c r="AA979" s="13">
        <f>IF(OR(ISERROR(FIND(DBCS(検索!C$7),DBCS(B979))),検索!C$7=""),0,1)</f>
        <v>0</v>
      </c>
      <c r="AB979" s="13">
        <f>IF(OR(ISERROR(FIND(DBCS(検索!D$7),DBCS(C979))),検索!D$7=""),0,1)</f>
        <v>0</v>
      </c>
      <c r="AC979" s="13">
        <f>IF(OR(ISERROR(FIND(検索!E$7,D979)),検索!E$7=""),0,1)</f>
        <v>0</v>
      </c>
      <c r="AD979" s="13">
        <f>IF(OR(ISERROR(FIND(検索!F$7,E979)),検索!F$7=""),0,1)</f>
        <v>0</v>
      </c>
      <c r="AE979" s="13">
        <f>IF(OR(ISERROR(FIND(検索!G$7,F979)),検索!G$7=""),0,1)</f>
        <v>0</v>
      </c>
      <c r="AF979" s="15">
        <f>IF(OR(検索!J$7="00000",AA979&amp;AB979&amp;AC979&amp;AD979&amp;AE979&lt;&gt;検索!J$7),0,1)</f>
        <v>0</v>
      </c>
      <c r="AG979" s="16">
        <f t="shared" si="80"/>
        <v>0</v>
      </c>
      <c r="AH979" s="13">
        <f>IF(検索!K$3=0,R979,S979)</f>
        <v>0</v>
      </c>
      <c r="AI979" s="13">
        <f>IF(検索!K$5=0,Y979,Z979)</f>
        <v>0</v>
      </c>
      <c r="AJ979" s="13">
        <f>IF(検索!K$7=0,AF979,AG979)</f>
        <v>0</v>
      </c>
      <c r="AK979" s="20">
        <f>IF(IF(検索!J$5="00000",AH979,IF(検索!K$4=0,AH979+AI979,AH979*AI979)*IF(AND(検索!K$6=1,検索!J$7&lt;&gt;"00000"),AJ979,1)+IF(AND(検索!K$6=0,検索!J$7&lt;&gt;"00000"),AJ979,0))&gt;0,MAX($AK$2:AK978)+1,0)</f>
        <v>0</v>
      </c>
    </row>
    <row r="980" spans="8:37" ht="12.6" customHeight="1" x14ac:dyDescent="0.15">
      <c r="H980" s="153">
        <f t="shared" si="82"/>
        <v>0</v>
      </c>
      <c r="J980" s="158">
        <f>IFERROR(INDEX(単価!D$3:G$16,MATCH(D980,単価!B$3:B$16,0),1+((I980&gt;29)+(I980&gt;59)+(I980&gt;89))*INDEX(単価!A:A,MATCH(D980,単価!B:B,0))),0)</f>
        <v>0</v>
      </c>
      <c r="K980" s="153">
        <f>IFERROR(INDEX(単価!C:C,MATCH(D980,単価!B:B,0))&amp;IF(INDEX(単価!A:A,MATCH(D980,単価!B:B,0))=1,"（"&amp;INDEX(単価!D$2:G$2,1,1+(I980&gt;29)+(I980&gt;59)+(I980&gt;89))&amp;"）",""),D980)</f>
        <v>0</v>
      </c>
      <c r="L980" s="2">
        <f t="shared" ca="1" si="81"/>
        <v>104</v>
      </c>
      <c r="M980" s="14">
        <f>IF(OR(ISERROR(FIND(DBCS(検索!C$3),DBCS(B980))),検索!C$3=""),0,1)</f>
        <v>0</v>
      </c>
      <c r="N980" s="15">
        <f>IF(OR(ISERROR(FIND(DBCS(検索!D$3),DBCS(C980))),検索!D$3=""),0,1)</f>
        <v>0</v>
      </c>
      <c r="O980" s="15">
        <f>IF(OR(ISERROR(FIND(検索!E$3,D980)),検索!E$3=""),0,1)</f>
        <v>0</v>
      </c>
      <c r="P980" s="13">
        <f>IF(OR(ISERROR(FIND(検索!F$3,E980)),検索!F$3=""),0,1)</f>
        <v>0</v>
      </c>
      <c r="Q980" s="13">
        <f>IF(OR(ISERROR(FIND(検索!G$3,F980)),検索!G$3=""),0,1)</f>
        <v>0</v>
      </c>
      <c r="R980" s="13">
        <f>IF(OR(検索!J$3="00000",M980&amp;N980&amp;O980&amp;P980&amp;Q980&lt;&gt;検索!J$3),0,1)</f>
        <v>0</v>
      </c>
      <c r="S980" s="13">
        <f t="shared" si="78"/>
        <v>0</v>
      </c>
      <c r="T980" s="14">
        <f>IF(OR(ISERROR(FIND(DBCS(検索!C$5),DBCS(B980))),検索!C$5=""),0,1)</f>
        <v>0</v>
      </c>
      <c r="U980" s="15">
        <f>IF(OR(ISERROR(FIND(DBCS(検索!D$5),DBCS(C980))),検索!D$5=""),0,1)</f>
        <v>0</v>
      </c>
      <c r="V980" s="15">
        <f>IF(OR(ISERROR(FIND(検索!E$5,D980)),検索!E$5=""),0,1)</f>
        <v>0</v>
      </c>
      <c r="W980" s="15">
        <f>IF(OR(ISERROR(FIND(検索!F$5,E980)),検索!F$5=""),0,1)</f>
        <v>0</v>
      </c>
      <c r="X980" s="15">
        <f>IF(OR(ISERROR(FIND(検索!G$5,F980)),検索!G$5=""),0,1)</f>
        <v>0</v>
      </c>
      <c r="Y980" s="13">
        <f>IF(OR(検索!J$5="00000",T980&amp;U980&amp;V980&amp;W980&amp;X980&lt;&gt;検索!J$5),0,1)</f>
        <v>0</v>
      </c>
      <c r="Z980" s="16">
        <f t="shared" si="79"/>
        <v>0</v>
      </c>
      <c r="AA980" s="13">
        <f>IF(OR(ISERROR(FIND(DBCS(検索!C$7),DBCS(B980))),検索!C$7=""),0,1)</f>
        <v>0</v>
      </c>
      <c r="AB980" s="13">
        <f>IF(OR(ISERROR(FIND(DBCS(検索!D$7),DBCS(C980))),検索!D$7=""),0,1)</f>
        <v>0</v>
      </c>
      <c r="AC980" s="13">
        <f>IF(OR(ISERROR(FIND(検索!E$7,D980)),検索!E$7=""),0,1)</f>
        <v>0</v>
      </c>
      <c r="AD980" s="13">
        <f>IF(OR(ISERROR(FIND(検索!F$7,E980)),検索!F$7=""),0,1)</f>
        <v>0</v>
      </c>
      <c r="AE980" s="13">
        <f>IF(OR(ISERROR(FIND(検索!G$7,F980)),検索!G$7=""),0,1)</f>
        <v>0</v>
      </c>
      <c r="AF980" s="15">
        <f>IF(OR(検索!J$7="00000",AA980&amp;AB980&amp;AC980&amp;AD980&amp;AE980&lt;&gt;検索!J$7),0,1)</f>
        <v>0</v>
      </c>
      <c r="AG980" s="16">
        <f t="shared" si="80"/>
        <v>0</v>
      </c>
      <c r="AH980" s="13">
        <f>IF(検索!K$3=0,R980,S980)</f>
        <v>0</v>
      </c>
      <c r="AI980" s="13">
        <f>IF(検索!K$5=0,Y980,Z980)</f>
        <v>0</v>
      </c>
      <c r="AJ980" s="13">
        <f>IF(検索!K$7=0,AF980,AG980)</f>
        <v>0</v>
      </c>
      <c r="AK980" s="20">
        <f>IF(IF(検索!J$5="00000",AH980,IF(検索!K$4=0,AH980+AI980,AH980*AI980)*IF(AND(検索!K$6=1,検索!J$7&lt;&gt;"00000"),AJ980,1)+IF(AND(検索!K$6=0,検索!J$7&lt;&gt;"00000"),AJ980,0))&gt;0,MAX($AK$2:AK979)+1,0)</f>
        <v>0</v>
      </c>
    </row>
    <row r="981" spans="8:37" ht="12.6" customHeight="1" x14ac:dyDescent="0.15">
      <c r="H981" s="153">
        <f t="shared" si="82"/>
        <v>0</v>
      </c>
      <c r="J981" s="158">
        <f>IFERROR(INDEX(単価!D$3:G$16,MATCH(D981,単価!B$3:B$16,0),1+((I981&gt;29)+(I981&gt;59)+(I981&gt;89))*INDEX(単価!A:A,MATCH(D981,単価!B:B,0))),0)</f>
        <v>0</v>
      </c>
      <c r="K981" s="153">
        <f>IFERROR(INDEX(単価!C:C,MATCH(D981,単価!B:B,0))&amp;IF(INDEX(単価!A:A,MATCH(D981,単価!B:B,0))=1,"（"&amp;INDEX(単価!D$2:G$2,1,1+(I981&gt;29)+(I981&gt;59)+(I981&gt;89))&amp;"）",""),D981)</f>
        <v>0</v>
      </c>
      <c r="L981" s="2">
        <f t="shared" ca="1" si="81"/>
        <v>101</v>
      </c>
      <c r="M981" s="14">
        <f>IF(OR(ISERROR(FIND(DBCS(検索!C$3),DBCS(B981))),検索!C$3=""),0,1)</f>
        <v>0</v>
      </c>
      <c r="N981" s="15">
        <f>IF(OR(ISERROR(FIND(DBCS(検索!D$3),DBCS(C981))),検索!D$3=""),0,1)</f>
        <v>0</v>
      </c>
      <c r="O981" s="15">
        <f>IF(OR(ISERROR(FIND(検索!E$3,D981)),検索!E$3=""),0,1)</f>
        <v>0</v>
      </c>
      <c r="P981" s="13">
        <f>IF(OR(ISERROR(FIND(検索!F$3,E981)),検索!F$3=""),0,1)</f>
        <v>0</v>
      </c>
      <c r="Q981" s="13">
        <f>IF(OR(ISERROR(FIND(検索!G$3,F981)),検索!G$3=""),0,1)</f>
        <v>0</v>
      </c>
      <c r="R981" s="13">
        <f>IF(OR(検索!J$3="00000",M981&amp;N981&amp;O981&amp;P981&amp;Q981&lt;&gt;検索!J$3),0,1)</f>
        <v>0</v>
      </c>
      <c r="S981" s="13">
        <f t="shared" si="78"/>
        <v>0</v>
      </c>
      <c r="T981" s="14">
        <f>IF(OR(ISERROR(FIND(DBCS(検索!C$5),DBCS(B981))),検索!C$5=""),0,1)</f>
        <v>0</v>
      </c>
      <c r="U981" s="15">
        <f>IF(OR(ISERROR(FIND(DBCS(検索!D$5),DBCS(C981))),検索!D$5=""),0,1)</f>
        <v>0</v>
      </c>
      <c r="V981" s="15">
        <f>IF(OR(ISERROR(FIND(検索!E$5,D981)),検索!E$5=""),0,1)</f>
        <v>0</v>
      </c>
      <c r="W981" s="15">
        <f>IF(OR(ISERROR(FIND(検索!F$5,E981)),検索!F$5=""),0,1)</f>
        <v>0</v>
      </c>
      <c r="X981" s="15">
        <f>IF(OR(ISERROR(FIND(検索!G$5,F981)),検索!G$5=""),0,1)</f>
        <v>0</v>
      </c>
      <c r="Y981" s="13">
        <f>IF(OR(検索!J$5="00000",T981&amp;U981&amp;V981&amp;W981&amp;X981&lt;&gt;検索!J$5),0,1)</f>
        <v>0</v>
      </c>
      <c r="Z981" s="16">
        <f t="shared" si="79"/>
        <v>0</v>
      </c>
      <c r="AA981" s="13">
        <f>IF(OR(ISERROR(FIND(DBCS(検索!C$7),DBCS(B981))),検索!C$7=""),0,1)</f>
        <v>0</v>
      </c>
      <c r="AB981" s="13">
        <f>IF(OR(ISERROR(FIND(DBCS(検索!D$7),DBCS(C981))),検索!D$7=""),0,1)</f>
        <v>0</v>
      </c>
      <c r="AC981" s="13">
        <f>IF(OR(ISERROR(FIND(検索!E$7,D981)),検索!E$7=""),0,1)</f>
        <v>0</v>
      </c>
      <c r="AD981" s="13">
        <f>IF(OR(ISERROR(FIND(検索!F$7,E981)),検索!F$7=""),0,1)</f>
        <v>0</v>
      </c>
      <c r="AE981" s="13">
        <f>IF(OR(ISERROR(FIND(検索!G$7,F981)),検索!G$7=""),0,1)</f>
        <v>0</v>
      </c>
      <c r="AF981" s="15">
        <f>IF(OR(検索!J$7="00000",AA981&amp;AB981&amp;AC981&amp;AD981&amp;AE981&lt;&gt;検索!J$7),0,1)</f>
        <v>0</v>
      </c>
      <c r="AG981" s="16">
        <f t="shared" si="80"/>
        <v>0</v>
      </c>
      <c r="AH981" s="13">
        <f>IF(検索!K$3=0,R981,S981)</f>
        <v>0</v>
      </c>
      <c r="AI981" s="13">
        <f>IF(検索!K$5=0,Y981,Z981)</f>
        <v>0</v>
      </c>
      <c r="AJ981" s="13">
        <f>IF(検索!K$7=0,AF981,AG981)</f>
        <v>0</v>
      </c>
      <c r="AK981" s="20">
        <f>IF(IF(検索!J$5="00000",AH981,IF(検索!K$4=0,AH981+AI981,AH981*AI981)*IF(AND(検索!K$6=1,検索!J$7&lt;&gt;"00000"),AJ981,1)+IF(AND(検索!K$6=0,検索!J$7&lt;&gt;"00000"),AJ981,0))&gt;0,MAX($AK$2:AK980)+1,0)</f>
        <v>0</v>
      </c>
    </row>
    <row r="982" spans="8:37" ht="12.6" customHeight="1" x14ac:dyDescent="0.15">
      <c r="H982" s="153">
        <f t="shared" si="82"/>
        <v>0</v>
      </c>
      <c r="J982" s="158">
        <f>IFERROR(INDEX(単価!D$3:G$16,MATCH(D982,単価!B$3:B$16,0),1+((I982&gt;29)+(I982&gt;59)+(I982&gt;89))*INDEX(単価!A:A,MATCH(D982,単価!B:B,0))),0)</f>
        <v>0</v>
      </c>
      <c r="K982" s="153">
        <f>IFERROR(INDEX(単価!C:C,MATCH(D982,単価!B:B,0))&amp;IF(INDEX(単価!A:A,MATCH(D982,単価!B:B,0))=1,"（"&amp;INDEX(単価!D$2:G$2,1,1+(I982&gt;29)+(I982&gt;59)+(I982&gt;89))&amp;"）",""),D982)</f>
        <v>0</v>
      </c>
      <c r="L982" s="2">
        <f t="shared" ca="1" si="81"/>
        <v>109</v>
      </c>
      <c r="M982" s="14">
        <f>IF(OR(ISERROR(FIND(DBCS(検索!C$3),DBCS(B982))),検索!C$3=""),0,1)</f>
        <v>0</v>
      </c>
      <c r="N982" s="15">
        <f>IF(OR(ISERROR(FIND(DBCS(検索!D$3),DBCS(C982))),検索!D$3=""),0,1)</f>
        <v>0</v>
      </c>
      <c r="O982" s="15">
        <f>IF(OR(ISERROR(FIND(検索!E$3,D982)),検索!E$3=""),0,1)</f>
        <v>0</v>
      </c>
      <c r="P982" s="13">
        <f>IF(OR(ISERROR(FIND(検索!F$3,E982)),検索!F$3=""),0,1)</f>
        <v>0</v>
      </c>
      <c r="Q982" s="13">
        <f>IF(OR(ISERROR(FIND(検索!G$3,F982)),検索!G$3=""),0,1)</f>
        <v>0</v>
      </c>
      <c r="R982" s="13">
        <f>IF(OR(検索!J$3="00000",M982&amp;N982&amp;O982&amp;P982&amp;Q982&lt;&gt;検索!J$3),0,1)</f>
        <v>0</v>
      </c>
      <c r="S982" s="13">
        <f t="shared" si="78"/>
        <v>0</v>
      </c>
      <c r="T982" s="14">
        <f>IF(OR(ISERROR(FIND(DBCS(検索!C$5),DBCS(B982))),検索!C$5=""),0,1)</f>
        <v>0</v>
      </c>
      <c r="U982" s="15">
        <f>IF(OR(ISERROR(FIND(DBCS(検索!D$5),DBCS(C982))),検索!D$5=""),0,1)</f>
        <v>0</v>
      </c>
      <c r="V982" s="15">
        <f>IF(OR(ISERROR(FIND(検索!E$5,D982)),検索!E$5=""),0,1)</f>
        <v>0</v>
      </c>
      <c r="W982" s="15">
        <f>IF(OR(ISERROR(FIND(検索!F$5,E982)),検索!F$5=""),0,1)</f>
        <v>0</v>
      </c>
      <c r="X982" s="15">
        <f>IF(OR(ISERROR(FIND(検索!G$5,F982)),検索!G$5=""),0,1)</f>
        <v>0</v>
      </c>
      <c r="Y982" s="13">
        <f>IF(OR(検索!J$5="00000",T982&amp;U982&amp;V982&amp;W982&amp;X982&lt;&gt;検索!J$5),0,1)</f>
        <v>0</v>
      </c>
      <c r="Z982" s="16">
        <f t="shared" si="79"/>
        <v>0</v>
      </c>
      <c r="AA982" s="13">
        <f>IF(OR(ISERROR(FIND(DBCS(検索!C$7),DBCS(B982))),検索!C$7=""),0,1)</f>
        <v>0</v>
      </c>
      <c r="AB982" s="13">
        <f>IF(OR(ISERROR(FIND(DBCS(検索!D$7),DBCS(C982))),検索!D$7=""),0,1)</f>
        <v>0</v>
      </c>
      <c r="AC982" s="13">
        <f>IF(OR(ISERROR(FIND(検索!E$7,D982)),検索!E$7=""),0,1)</f>
        <v>0</v>
      </c>
      <c r="AD982" s="13">
        <f>IF(OR(ISERROR(FIND(検索!F$7,E982)),検索!F$7=""),0,1)</f>
        <v>0</v>
      </c>
      <c r="AE982" s="13">
        <f>IF(OR(ISERROR(FIND(検索!G$7,F982)),検索!G$7=""),0,1)</f>
        <v>0</v>
      </c>
      <c r="AF982" s="15">
        <f>IF(OR(検索!J$7="00000",AA982&amp;AB982&amp;AC982&amp;AD982&amp;AE982&lt;&gt;検索!J$7),0,1)</f>
        <v>0</v>
      </c>
      <c r="AG982" s="16">
        <f t="shared" si="80"/>
        <v>0</v>
      </c>
      <c r="AH982" s="13">
        <f>IF(検索!K$3=0,R982,S982)</f>
        <v>0</v>
      </c>
      <c r="AI982" s="13">
        <f>IF(検索!K$5=0,Y982,Z982)</f>
        <v>0</v>
      </c>
      <c r="AJ982" s="13">
        <f>IF(検索!K$7=0,AF982,AG982)</f>
        <v>0</v>
      </c>
      <c r="AK982" s="20">
        <f>IF(IF(検索!J$5="00000",AH982,IF(検索!K$4=0,AH982+AI982,AH982*AI982)*IF(AND(検索!K$6=1,検索!J$7&lt;&gt;"00000"),AJ982,1)+IF(AND(検索!K$6=0,検索!J$7&lt;&gt;"00000"),AJ982,0))&gt;0,MAX($AK$2:AK981)+1,0)</f>
        <v>0</v>
      </c>
    </row>
    <row r="983" spans="8:37" ht="12.6" customHeight="1" x14ac:dyDescent="0.15">
      <c r="H983" s="153">
        <f t="shared" si="82"/>
        <v>0</v>
      </c>
      <c r="J983" s="158">
        <f>IFERROR(INDEX(単価!D$3:G$16,MATCH(D983,単価!B$3:B$16,0),1+((I983&gt;29)+(I983&gt;59)+(I983&gt;89))*INDEX(単価!A:A,MATCH(D983,単価!B:B,0))),0)</f>
        <v>0</v>
      </c>
      <c r="K983" s="153">
        <f>IFERROR(INDEX(単価!C:C,MATCH(D983,単価!B:B,0))&amp;IF(INDEX(単価!A:A,MATCH(D983,単価!B:B,0))=1,"（"&amp;INDEX(単価!D$2:G$2,1,1+(I983&gt;29)+(I983&gt;59)+(I983&gt;89))&amp;"）",""),D983)</f>
        <v>0</v>
      </c>
      <c r="L983" s="2">
        <f t="shared" ca="1" si="81"/>
        <v>100</v>
      </c>
      <c r="M983" s="14">
        <f>IF(OR(ISERROR(FIND(DBCS(検索!C$3),DBCS(B983))),検索!C$3=""),0,1)</f>
        <v>0</v>
      </c>
      <c r="N983" s="15">
        <f>IF(OR(ISERROR(FIND(DBCS(検索!D$3),DBCS(C983))),検索!D$3=""),0,1)</f>
        <v>0</v>
      </c>
      <c r="O983" s="15">
        <f>IF(OR(ISERROR(FIND(検索!E$3,D983)),検索!E$3=""),0,1)</f>
        <v>0</v>
      </c>
      <c r="P983" s="13">
        <f>IF(OR(ISERROR(FIND(検索!F$3,E983)),検索!F$3=""),0,1)</f>
        <v>0</v>
      </c>
      <c r="Q983" s="13">
        <f>IF(OR(ISERROR(FIND(検索!G$3,F983)),検索!G$3=""),0,1)</f>
        <v>0</v>
      </c>
      <c r="R983" s="13">
        <f>IF(OR(検索!J$3="00000",M983&amp;N983&amp;O983&amp;P983&amp;Q983&lt;&gt;検索!J$3),0,1)</f>
        <v>0</v>
      </c>
      <c r="S983" s="13">
        <f t="shared" si="78"/>
        <v>0</v>
      </c>
      <c r="T983" s="14">
        <f>IF(OR(ISERROR(FIND(DBCS(検索!C$5),DBCS(B983))),検索!C$5=""),0,1)</f>
        <v>0</v>
      </c>
      <c r="U983" s="15">
        <f>IF(OR(ISERROR(FIND(DBCS(検索!D$5),DBCS(C983))),検索!D$5=""),0,1)</f>
        <v>0</v>
      </c>
      <c r="V983" s="15">
        <f>IF(OR(ISERROR(FIND(検索!E$5,D983)),検索!E$5=""),0,1)</f>
        <v>0</v>
      </c>
      <c r="W983" s="15">
        <f>IF(OR(ISERROR(FIND(検索!F$5,E983)),検索!F$5=""),0,1)</f>
        <v>0</v>
      </c>
      <c r="X983" s="15">
        <f>IF(OR(ISERROR(FIND(検索!G$5,F983)),検索!G$5=""),0,1)</f>
        <v>0</v>
      </c>
      <c r="Y983" s="13">
        <f>IF(OR(検索!J$5="00000",T983&amp;U983&amp;V983&amp;W983&amp;X983&lt;&gt;検索!J$5),0,1)</f>
        <v>0</v>
      </c>
      <c r="Z983" s="16">
        <f t="shared" si="79"/>
        <v>0</v>
      </c>
      <c r="AA983" s="13">
        <f>IF(OR(ISERROR(FIND(DBCS(検索!C$7),DBCS(B983))),検索!C$7=""),0,1)</f>
        <v>0</v>
      </c>
      <c r="AB983" s="13">
        <f>IF(OR(ISERROR(FIND(DBCS(検索!D$7),DBCS(C983))),検索!D$7=""),0,1)</f>
        <v>0</v>
      </c>
      <c r="AC983" s="13">
        <f>IF(OR(ISERROR(FIND(検索!E$7,D983)),検索!E$7=""),0,1)</f>
        <v>0</v>
      </c>
      <c r="AD983" s="13">
        <f>IF(OR(ISERROR(FIND(検索!F$7,E983)),検索!F$7=""),0,1)</f>
        <v>0</v>
      </c>
      <c r="AE983" s="13">
        <f>IF(OR(ISERROR(FIND(検索!G$7,F983)),検索!G$7=""),0,1)</f>
        <v>0</v>
      </c>
      <c r="AF983" s="15">
        <f>IF(OR(検索!J$7="00000",AA983&amp;AB983&amp;AC983&amp;AD983&amp;AE983&lt;&gt;検索!J$7),0,1)</f>
        <v>0</v>
      </c>
      <c r="AG983" s="16">
        <f t="shared" si="80"/>
        <v>0</v>
      </c>
      <c r="AH983" s="13">
        <f>IF(検索!K$3=0,R983,S983)</f>
        <v>0</v>
      </c>
      <c r="AI983" s="13">
        <f>IF(検索!K$5=0,Y983,Z983)</f>
        <v>0</v>
      </c>
      <c r="AJ983" s="13">
        <f>IF(検索!K$7=0,AF983,AG983)</f>
        <v>0</v>
      </c>
      <c r="AK983" s="20">
        <f>IF(IF(検索!J$5="00000",AH983,IF(検索!K$4=0,AH983+AI983,AH983*AI983)*IF(AND(検索!K$6=1,検索!J$7&lt;&gt;"00000"),AJ983,1)+IF(AND(検索!K$6=0,検索!J$7&lt;&gt;"00000"),AJ983,0))&gt;0,MAX($AK$2:AK982)+1,0)</f>
        <v>0</v>
      </c>
    </row>
    <row r="984" spans="8:37" ht="12.6" customHeight="1" x14ac:dyDescent="0.15">
      <c r="H984" s="153">
        <f t="shared" si="82"/>
        <v>0</v>
      </c>
      <c r="J984" s="158">
        <f>IFERROR(INDEX(単価!D$3:G$16,MATCH(D984,単価!B$3:B$16,0),1+((I984&gt;29)+(I984&gt;59)+(I984&gt;89))*INDEX(単価!A:A,MATCH(D984,単価!B:B,0))),0)</f>
        <v>0</v>
      </c>
      <c r="K984" s="153">
        <f>IFERROR(INDEX(単価!C:C,MATCH(D984,単価!B:B,0))&amp;IF(INDEX(単価!A:A,MATCH(D984,単価!B:B,0))=1,"（"&amp;INDEX(単価!D$2:G$2,1,1+(I984&gt;29)+(I984&gt;59)+(I984&gt;89))&amp;"）",""),D984)</f>
        <v>0</v>
      </c>
      <c r="L984" s="2">
        <f t="shared" ca="1" si="81"/>
        <v>104</v>
      </c>
      <c r="M984" s="14">
        <f>IF(OR(ISERROR(FIND(DBCS(検索!C$3),DBCS(B984))),検索!C$3=""),0,1)</f>
        <v>0</v>
      </c>
      <c r="N984" s="15">
        <f>IF(OR(ISERROR(FIND(DBCS(検索!D$3),DBCS(C984))),検索!D$3=""),0,1)</f>
        <v>0</v>
      </c>
      <c r="O984" s="15">
        <f>IF(OR(ISERROR(FIND(検索!E$3,D984)),検索!E$3=""),0,1)</f>
        <v>0</v>
      </c>
      <c r="P984" s="13">
        <f>IF(OR(ISERROR(FIND(検索!F$3,E984)),検索!F$3=""),0,1)</f>
        <v>0</v>
      </c>
      <c r="Q984" s="13">
        <f>IF(OR(ISERROR(FIND(検索!G$3,F984)),検索!G$3=""),0,1)</f>
        <v>0</v>
      </c>
      <c r="R984" s="13">
        <f>IF(OR(検索!J$3="00000",M984&amp;N984&amp;O984&amp;P984&amp;Q984&lt;&gt;検索!J$3),0,1)</f>
        <v>0</v>
      </c>
      <c r="S984" s="13">
        <f t="shared" si="78"/>
        <v>0</v>
      </c>
      <c r="T984" s="14">
        <f>IF(OR(ISERROR(FIND(DBCS(検索!C$5),DBCS(B984))),検索!C$5=""),0,1)</f>
        <v>0</v>
      </c>
      <c r="U984" s="15">
        <f>IF(OR(ISERROR(FIND(DBCS(検索!D$5),DBCS(C984))),検索!D$5=""),0,1)</f>
        <v>0</v>
      </c>
      <c r="V984" s="15">
        <f>IF(OR(ISERROR(FIND(検索!E$5,D984)),検索!E$5=""),0,1)</f>
        <v>0</v>
      </c>
      <c r="W984" s="15">
        <f>IF(OR(ISERROR(FIND(検索!F$5,E984)),検索!F$5=""),0,1)</f>
        <v>0</v>
      </c>
      <c r="X984" s="15">
        <f>IF(OR(ISERROR(FIND(検索!G$5,F984)),検索!G$5=""),0,1)</f>
        <v>0</v>
      </c>
      <c r="Y984" s="13">
        <f>IF(OR(検索!J$5="00000",T984&amp;U984&amp;V984&amp;W984&amp;X984&lt;&gt;検索!J$5),0,1)</f>
        <v>0</v>
      </c>
      <c r="Z984" s="16">
        <f t="shared" si="79"/>
        <v>0</v>
      </c>
      <c r="AA984" s="13">
        <f>IF(OR(ISERROR(FIND(DBCS(検索!C$7),DBCS(B984))),検索!C$7=""),0,1)</f>
        <v>0</v>
      </c>
      <c r="AB984" s="13">
        <f>IF(OR(ISERROR(FIND(DBCS(検索!D$7),DBCS(C984))),検索!D$7=""),0,1)</f>
        <v>0</v>
      </c>
      <c r="AC984" s="13">
        <f>IF(OR(ISERROR(FIND(検索!E$7,D984)),検索!E$7=""),0,1)</f>
        <v>0</v>
      </c>
      <c r="AD984" s="13">
        <f>IF(OR(ISERROR(FIND(検索!F$7,E984)),検索!F$7=""),0,1)</f>
        <v>0</v>
      </c>
      <c r="AE984" s="13">
        <f>IF(OR(ISERROR(FIND(検索!G$7,F984)),検索!G$7=""),0,1)</f>
        <v>0</v>
      </c>
      <c r="AF984" s="15">
        <f>IF(OR(検索!J$7="00000",AA984&amp;AB984&amp;AC984&amp;AD984&amp;AE984&lt;&gt;検索!J$7),0,1)</f>
        <v>0</v>
      </c>
      <c r="AG984" s="16">
        <f t="shared" si="80"/>
        <v>0</v>
      </c>
      <c r="AH984" s="13">
        <f>IF(検索!K$3=0,R984,S984)</f>
        <v>0</v>
      </c>
      <c r="AI984" s="13">
        <f>IF(検索!K$5=0,Y984,Z984)</f>
        <v>0</v>
      </c>
      <c r="AJ984" s="13">
        <f>IF(検索!K$7=0,AF984,AG984)</f>
        <v>0</v>
      </c>
      <c r="AK984" s="20">
        <f>IF(IF(検索!J$5="00000",AH984,IF(検索!K$4=0,AH984+AI984,AH984*AI984)*IF(AND(検索!K$6=1,検索!J$7&lt;&gt;"00000"),AJ984,1)+IF(AND(検索!K$6=0,検索!J$7&lt;&gt;"00000"),AJ984,0))&gt;0,MAX($AK$2:AK983)+1,0)</f>
        <v>0</v>
      </c>
    </row>
    <row r="985" spans="8:37" ht="12.6" customHeight="1" x14ac:dyDescent="0.15">
      <c r="H985" s="153">
        <f t="shared" si="82"/>
        <v>0</v>
      </c>
      <c r="J985" s="158">
        <f>IFERROR(INDEX(単価!D$3:G$16,MATCH(D985,単価!B$3:B$16,0),1+((I985&gt;29)+(I985&gt;59)+(I985&gt;89))*INDEX(単価!A:A,MATCH(D985,単価!B:B,0))),0)</f>
        <v>0</v>
      </c>
      <c r="K985" s="153">
        <f>IFERROR(INDEX(単価!C:C,MATCH(D985,単価!B:B,0))&amp;IF(INDEX(単価!A:A,MATCH(D985,単価!B:B,0))=1,"（"&amp;INDEX(単価!D$2:G$2,1,1+(I985&gt;29)+(I985&gt;59)+(I985&gt;89))&amp;"）",""),D985)</f>
        <v>0</v>
      </c>
      <c r="L985" s="2">
        <f t="shared" ca="1" si="81"/>
        <v>103</v>
      </c>
      <c r="M985" s="14">
        <f>IF(OR(ISERROR(FIND(DBCS(検索!C$3),DBCS(B985))),検索!C$3=""),0,1)</f>
        <v>0</v>
      </c>
      <c r="N985" s="15">
        <f>IF(OR(ISERROR(FIND(DBCS(検索!D$3),DBCS(C985))),検索!D$3=""),0,1)</f>
        <v>0</v>
      </c>
      <c r="O985" s="15">
        <f>IF(OR(ISERROR(FIND(検索!E$3,D985)),検索!E$3=""),0,1)</f>
        <v>0</v>
      </c>
      <c r="P985" s="13">
        <f>IF(OR(ISERROR(FIND(検索!F$3,E985)),検索!F$3=""),0,1)</f>
        <v>0</v>
      </c>
      <c r="Q985" s="13">
        <f>IF(OR(ISERROR(FIND(検索!G$3,F985)),検索!G$3=""),0,1)</f>
        <v>0</v>
      </c>
      <c r="R985" s="13">
        <f>IF(OR(検索!J$3="00000",M985&amp;N985&amp;O985&amp;P985&amp;Q985&lt;&gt;検索!J$3),0,1)</f>
        <v>0</v>
      </c>
      <c r="S985" s="13">
        <f t="shared" si="78"/>
        <v>0</v>
      </c>
      <c r="T985" s="14">
        <f>IF(OR(ISERROR(FIND(DBCS(検索!C$5),DBCS(B985))),検索!C$5=""),0,1)</f>
        <v>0</v>
      </c>
      <c r="U985" s="15">
        <f>IF(OR(ISERROR(FIND(DBCS(検索!D$5),DBCS(C985))),検索!D$5=""),0,1)</f>
        <v>0</v>
      </c>
      <c r="V985" s="15">
        <f>IF(OR(ISERROR(FIND(検索!E$5,D985)),検索!E$5=""),0,1)</f>
        <v>0</v>
      </c>
      <c r="W985" s="15">
        <f>IF(OR(ISERROR(FIND(検索!F$5,E985)),検索!F$5=""),0,1)</f>
        <v>0</v>
      </c>
      <c r="X985" s="15">
        <f>IF(OR(ISERROR(FIND(検索!G$5,F985)),検索!G$5=""),0,1)</f>
        <v>0</v>
      </c>
      <c r="Y985" s="13">
        <f>IF(OR(検索!J$5="00000",T985&amp;U985&amp;V985&amp;W985&amp;X985&lt;&gt;検索!J$5),0,1)</f>
        <v>0</v>
      </c>
      <c r="Z985" s="16">
        <f t="shared" si="79"/>
        <v>0</v>
      </c>
      <c r="AA985" s="13">
        <f>IF(OR(ISERROR(FIND(DBCS(検索!C$7),DBCS(B985))),検索!C$7=""),0,1)</f>
        <v>0</v>
      </c>
      <c r="AB985" s="13">
        <f>IF(OR(ISERROR(FIND(DBCS(検索!D$7),DBCS(C985))),検索!D$7=""),0,1)</f>
        <v>0</v>
      </c>
      <c r="AC985" s="13">
        <f>IF(OR(ISERROR(FIND(検索!E$7,D985)),検索!E$7=""),0,1)</f>
        <v>0</v>
      </c>
      <c r="AD985" s="13">
        <f>IF(OR(ISERROR(FIND(検索!F$7,E985)),検索!F$7=""),0,1)</f>
        <v>0</v>
      </c>
      <c r="AE985" s="13">
        <f>IF(OR(ISERROR(FIND(検索!G$7,F985)),検索!G$7=""),0,1)</f>
        <v>0</v>
      </c>
      <c r="AF985" s="15">
        <f>IF(OR(検索!J$7="00000",AA985&amp;AB985&amp;AC985&amp;AD985&amp;AE985&lt;&gt;検索!J$7),0,1)</f>
        <v>0</v>
      </c>
      <c r="AG985" s="16">
        <f t="shared" si="80"/>
        <v>0</v>
      </c>
      <c r="AH985" s="13">
        <f>IF(検索!K$3=0,R985,S985)</f>
        <v>0</v>
      </c>
      <c r="AI985" s="13">
        <f>IF(検索!K$5=0,Y985,Z985)</f>
        <v>0</v>
      </c>
      <c r="AJ985" s="13">
        <f>IF(検索!K$7=0,AF985,AG985)</f>
        <v>0</v>
      </c>
      <c r="AK985" s="20">
        <f>IF(IF(検索!J$5="00000",AH985,IF(検索!K$4=0,AH985+AI985,AH985*AI985)*IF(AND(検索!K$6=1,検索!J$7&lt;&gt;"00000"),AJ985,1)+IF(AND(検索!K$6=0,検索!J$7&lt;&gt;"00000"),AJ985,0))&gt;0,MAX($AK$2:AK984)+1,0)</f>
        <v>0</v>
      </c>
    </row>
    <row r="986" spans="8:37" ht="12.6" customHeight="1" x14ac:dyDescent="0.15">
      <c r="H986" s="153">
        <f t="shared" si="82"/>
        <v>0</v>
      </c>
      <c r="J986" s="158">
        <f>IFERROR(INDEX(単価!D$3:G$16,MATCH(D986,単価!B$3:B$16,0),1+((I986&gt;29)+(I986&gt;59)+(I986&gt;89))*INDEX(単価!A:A,MATCH(D986,単価!B:B,0))),0)</f>
        <v>0</v>
      </c>
      <c r="K986" s="153">
        <f>IFERROR(INDEX(単価!C:C,MATCH(D986,単価!B:B,0))&amp;IF(INDEX(単価!A:A,MATCH(D986,単価!B:B,0))=1,"（"&amp;INDEX(単価!D$2:G$2,1,1+(I986&gt;29)+(I986&gt;59)+(I986&gt;89))&amp;"）",""),D986)</f>
        <v>0</v>
      </c>
      <c r="L986" s="2">
        <f t="shared" ca="1" si="81"/>
        <v>108</v>
      </c>
      <c r="M986" s="14">
        <f>IF(OR(ISERROR(FIND(DBCS(検索!C$3),DBCS(B986))),検索!C$3=""),0,1)</f>
        <v>0</v>
      </c>
      <c r="N986" s="15">
        <f>IF(OR(ISERROR(FIND(DBCS(検索!D$3),DBCS(C986))),検索!D$3=""),0,1)</f>
        <v>0</v>
      </c>
      <c r="O986" s="15">
        <f>IF(OR(ISERROR(FIND(検索!E$3,D986)),検索!E$3=""),0,1)</f>
        <v>0</v>
      </c>
      <c r="P986" s="13">
        <f>IF(OR(ISERROR(FIND(検索!F$3,E986)),検索!F$3=""),0,1)</f>
        <v>0</v>
      </c>
      <c r="Q986" s="13">
        <f>IF(OR(ISERROR(FIND(検索!G$3,F986)),検索!G$3=""),0,1)</f>
        <v>0</v>
      </c>
      <c r="R986" s="13">
        <f>IF(OR(検索!J$3="00000",M986&amp;N986&amp;O986&amp;P986&amp;Q986&lt;&gt;検索!J$3),0,1)</f>
        <v>0</v>
      </c>
      <c r="S986" s="13">
        <f t="shared" si="78"/>
        <v>0</v>
      </c>
      <c r="T986" s="14">
        <f>IF(OR(ISERROR(FIND(DBCS(検索!C$5),DBCS(B986))),検索!C$5=""),0,1)</f>
        <v>0</v>
      </c>
      <c r="U986" s="15">
        <f>IF(OR(ISERROR(FIND(DBCS(検索!D$5),DBCS(C986))),検索!D$5=""),0,1)</f>
        <v>0</v>
      </c>
      <c r="V986" s="15">
        <f>IF(OR(ISERROR(FIND(検索!E$5,D986)),検索!E$5=""),0,1)</f>
        <v>0</v>
      </c>
      <c r="W986" s="15">
        <f>IF(OR(ISERROR(FIND(検索!F$5,E986)),検索!F$5=""),0,1)</f>
        <v>0</v>
      </c>
      <c r="X986" s="15">
        <f>IF(OR(ISERROR(FIND(検索!G$5,F986)),検索!G$5=""),0,1)</f>
        <v>0</v>
      </c>
      <c r="Y986" s="13">
        <f>IF(OR(検索!J$5="00000",T986&amp;U986&amp;V986&amp;W986&amp;X986&lt;&gt;検索!J$5),0,1)</f>
        <v>0</v>
      </c>
      <c r="Z986" s="16">
        <f t="shared" si="79"/>
        <v>0</v>
      </c>
      <c r="AA986" s="13">
        <f>IF(OR(ISERROR(FIND(DBCS(検索!C$7),DBCS(B986))),検索!C$7=""),0,1)</f>
        <v>0</v>
      </c>
      <c r="AB986" s="13">
        <f>IF(OR(ISERROR(FIND(DBCS(検索!D$7),DBCS(C986))),検索!D$7=""),0,1)</f>
        <v>0</v>
      </c>
      <c r="AC986" s="13">
        <f>IF(OR(ISERROR(FIND(検索!E$7,D986)),検索!E$7=""),0,1)</f>
        <v>0</v>
      </c>
      <c r="AD986" s="13">
        <f>IF(OR(ISERROR(FIND(検索!F$7,E986)),検索!F$7=""),0,1)</f>
        <v>0</v>
      </c>
      <c r="AE986" s="13">
        <f>IF(OR(ISERROR(FIND(検索!G$7,F986)),検索!G$7=""),0,1)</f>
        <v>0</v>
      </c>
      <c r="AF986" s="15">
        <f>IF(OR(検索!J$7="00000",AA986&amp;AB986&amp;AC986&amp;AD986&amp;AE986&lt;&gt;検索!J$7),0,1)</f>
        <v>0</v>
      </c>
      <c r="AG986" s="16">
        <f t="shared" si="80"/>
        <v>0</v>
      </c>
      <c r="AH986" s="13">
        <f>IF(検索!K$3=0,R986,S986)</f>
        <v>0</v>
      </c>
      <c r="AI986" s="13">
        <f>IF(検索!K$5=0,Y986,Z986)</f>
        <v>0</v>
      </c>
      <c r="AJ986" s="13">
        <f>IF(検索!K$7=0,AF986,AG986)</f>
        <v>0</v>
      </c>
      <c r="AK986" s="20">
        <f>IF(IF(検索!J$5="00000",AH986,IF(検索!K$4=0,AH986+AI986,AH986*AI986)*IF(AND(検索!K$6=1,検索!J$7&lt;&gt;"00000"),AJ986,1)+IF(AND(検索!K$6=0,検索!J$7&lt;&gt;"00000"),AJ986,0))&gt;0,MAX($AK$2:AK985)+1,0)</f>
        <v>0</v>
      </c>
    </row>
    <row r="987" spans="8:37" ht="12.6" customHeight="1" x14ac:dyDescent="0.15">
      <c r="H987" s="153">
        <f t="shared" si="82"/>
        <v>0</v>
      </c>
      <c r="J987" s="158">
        <f>IFERROR(INDEX(単価!D$3:G$16,MATCH(D987,単価!B$3:B$16,0),1+((I987&gt;29)+(I987&gt;59)+(I987&gt;89))*INDEX(単価!A:A,MATCH(D987,単価!B:B,0))),0)</f>
        <v>0</v>
      </c>
      <c r="K987" s="153">
        <f>IFERROR(INDEX(単価!C:C,MATCH(D987,単価!B:B,0))&amp;IF(INDEX(単価!A:A,MATCH(D987,単価!B:B,0))=1,"（"&amp;INDEX(単価!D$2:G$2,1,1+(I987&gt;29)+(I987&gt;59)+(I987&gt;89))&amp;"）",""),D987)</f>
        <v>0</v>
      </c>
      <c r="L987" s="2">
        <f t="shared" ca="1" si="81"/>
        <v>102</v>
      </c>
      <c r="M987" s="14">
        <f>IF(OR(ISERROR(FIND(DBCS(検索!C$3),DBCS(B987))),検索!C$3=""),0,1)</f>
        <v>0</v>
      </c>
      <c r="N987" s="15">
        <f>IF(OR(ISERROR(FIND(DBCS(検索!D$3),DBCS(C987))),検索!D$3=""),0,1)</f>
        <v>0</v>
      </c>
      <c r="O987" s="15">
        <f>IF(OR(ISERROR(FIND(検索!E$3,D987)),検索!E$3=""),0,1)</f>
        <v>0</v>
      </c>
      <c r="P987" s="13">
        <f>IF(OR(ISERROR(FIND(検索!F$3,E987)),検索!F$3=""),0,1)</f>
        <v>0</v>
      </c>
      <c r="Q987" s="13">
        <f>IF(OR(ISERROR(FIND(検索!G$3,F987)),検索!G$3=""),0,1)</f>
        <v>0</v>
      </c>
      <c r="R987" s="13">
        <f>IF(OR(検索!J$3="00000",M987&amp;N987&amp;O987&amp;P987&amp;Q987&lt;&gt;検索!J$3),0,1)</f>
        <v>0</v>
      </c>
      <c r="S987" s="13">
        <f t="shared" si="78"/>
        <v>0</v>
      </c>
      <c r="T987" s="14">
        <f>IF(OR(ISERROR(FIND(DBCS(検索!C$5),DBCS(B987))),検索!C$5=""),0,1)</f>
        <v>0</v>
      </c>
      <c r="U987" s="15">
        <f>IF(OR(ISERROR(FIND(DBCS(検索!D$5),DBCS(C987))),検索!D$5=""),0,1)</f>
        <v>0</v>
      </c>
      <c r="V987" s="15">
        <f>IF(OR(ISERROR(FIND(検索!E$5,D987)),検索!E$5=""),0,1)</f>
        <v>0</v>
      </c>
      <c r="W987" s="15">
        <f>IF(OR(ISERROR(FIND(検索!F$5,E987)),検索!F$5=""),0,1)</f>
        <v>0</v>
      </c>
      <c r="X987" s="15">
        <f>IF(OR(ISERROR(FIND(検索!G$5,F987)),検索!G$5=""),0,1)</f>
        <v>0</v>
      </c>
      <c r="Y987" s="13">
        <f>IF(OR(検索!J$5="00000",T987&amp;U987&amp;V987&amp;W987&amp;X987&lt;&gt;検索!J$5),0,1)</f>
        <v>0</v>
      </c>
      <c r="Z987" s="16">
        <f t="shared" si="79"/>
        <v>0</v>
      </c>
      <c r="AA987" s="13">
        <f>IF(OR(ISERROR(FIND(DBCS(検索!C$7),DBCS(B987))),検索!C$7=""),0,1)</f>
        <v>0</v>
      </c>
      <c r="AB987" s="13">
        <f>IF(OR(ISERROR(FIND(DBCS(検索!D$7),DBCS(C987))),検索!D$7=""),0,1)</f>
        <v>0</v>
      </c>
      <c r="AC987" s="13">
        <f>IF(OR(ISERROR(FIND(検索!E$7,D987)),検索!E$7=""),0,1)</f>
        <v>0</v>
      </c>
      <c r="AD987" s="13">
        <f>IF(OR(ISERROR(FIND(検索!F$7,E987)),検索!F$7=""),0,1)</f>
        <v>0</v>
      </c>
      <c r="AE987" s="13">
        <f>IF(OR(ISERROR(FIND(検索!G$7,F987)),検索!G$7=""),0,1)</f>
        <v>0</v>
      </c>
      <c r="AF987" s="15">
        <f>IF(OR(検索!J$7="00000",AA987&amp;AB987&amp;AC987&amp;AD987&amp;AE987&lt;&gt;検索!J$7),0,1)</f>
        <v>0</v>
      </c>
      <c r="AG987" s="16">
        <f t="shared" si="80"/>
        <v>0</v>
      </c>
      <c r="AH987" s="13">
        <f>IF(検索!K$3=0,R987,S987)</f>
        <v>0</v>
      </c>
      <c r="AI987" s="13">
        <f>IF(検索!K$5=0,Y987,Z987)</f>
        <v>0</v>
      </c>
      <c r="AJ987" s="13">
        <f>IF(検索!K$7=0,AF987,AG987)</f>
        <v>0</v>
      </c>
      <c r="AK987" s="20">
        <f>IF(IF(検索!J$5="00000",AH987,IF(検索!K$4=0,AH987+AI987,AH987*AI987)*IF(AND(検索!K$6=1,検索!J$7&lt;&gt;"00000"),AJ987,1)+IF(AND(検索!K$6=0,検索!J$7&lt;&gt;"00000"),AJ987,0))&gt;0,MAX($AK$2:AK986)+1,0)</f>
        <v>0</v>
      </c>
    </row>
    <row r="988" spans="8:37" ht="12.6" customHeight="1" x14ac:dyDescent="0.15">
      <c r="H988" s="153">
        <f t="shared" si="82"/>
        <v>0</v>
      </c>
      <c r="J988" s="158">
        <f>IFERROR(INDEX(単価!D$3:G$16,MATCH(D988,単価!B$3:B$16,0),1+((I988&gt;29)+(I988&gt;59)+(I988&gt;89))*INDEX(単価!A:A,MATCH(D988,単価!B:B,0))),0)</f>
        <v>0</v>
      </c>
      <c r="K988" s="153">
        <f>IFERROR(INDEX(単価!C:C,MATCH(D988,単価!B:B,0))&amp;IF(INDEX(単価!A:A,MATCH(D988,単価!B:B,0))=1,"（"&amp;INDEX(単価!D$2:G$2,1,1+(I988&gt;29)+(I988&gt;59)+(I988&gt;89))&amp;"）",""),D988)</f>
        <v>0</v>
      </c>
      <c r="L988" s="2">
        <f t="shared" ca="1" si="81"/>
        <v>106</v>
      </c>
      <c r="M988" s="14">
        <f>IF(OR(ISERROR(FIND(DBCS(検索!C$3),DBCS(B988))),検索!C$3=""),0,1)</f>
        <v>0</v>
      </c>
      <c r="N988" s="15">
        <f>IF(OR(ISERROR(FIND(DBCS(検索!D$3),DBCS(C988))),検索!D$3=""),0,1)</f>
        <v>0</v>
      </c>
      <c r="O988" s="15">
        <f>IF(OR(ISERROR(FIND(検索!E$3,D988)),検索!E$3=""),0,1)</f>
        <v>0</v>
      </c>
      <c r="P988" s="13">
        <f>IF(OR(ISERROR(FIND(検索!F$3,E988)),検索!F$3=""),0,1)</f>
        <v>0</v>
      </c>
      <c r="Q988" s="13">
        <f>IF(OR(ISERROR(FIND(検索!G$3,F988)),検索!G$3=""),0,1)</f>
        <v>0</v>
      </c>
      <c r="R988" s="13">
        <f>IF(OR(検索!J$3="00000",M988&amp;N988&amp;O988&amp;P988&amp;Q988&lt;&gt;検索!J$3),0,1)</f>
        <v>0</v>
      </c>
      <c r="S988" s="13">
        <f t="shared" si="78"/>
        <v>0</v>
      </c>
      <c r="T988" s="14">
        <f>IF(OR(ISERROR(FIND(DBCS(検索!C$5),DBCS(B988))),検索!C$5=""),0,1)</f>
        <v>0</v>
      </c>
      <c r="U988" s="15">
        <f>IF(OR(ISERROR(FIND(DBCS(検索!D$5),DBCS(C988))),検索!D$5=""),0,1)</f>
        <v>0</v>
      </c>
      <c r="V988" s="15">
        <f>IF(OR(ISERROR(FIND(検索!E$5,D988)),検索!E$5=""),0,1)</f>
        <v>0</v>
      </c>
      <c r="W988" s="15">
        <f>IF(OR(ISERROR(FIND(検索!F$5,E988)),検索!F$5=""),0,1)</f>
        <v>0</v>
      </c>
      <c r="X988" s="15">
        <f>IF(OR(ISERROR(FIND(検索!G$5,F988)),検索!G$5=""),0,1)</f>
        <v>0</v>
      </c>
      <c r="Y988" s="13">
        <f>IF(OR(検索!J$5="00000",T988&amp;U988&amp;V988&amp;W988&amp;X988&lt;&gt;検索!J$5),0,1)</f>
        <v>0</v>
      </c>
      <c r="Z988" s="16">
        <f t="shared" si="79"/>
        <v>0</v>
      </c>
      <c r="AA988" s="13">
        <f>IF(OR(ISERROR(FIND(DBCS(検索!C$7),DBCS(B988))),検索!C$7=""),0,1)</f>
        <v>0</v>
      </c>
      <c r="AB988" s="13">
        <f>IF(OR(ISERROR(FIND(DBCS(検索!D$7),DBCS(C988))),検索!D$7=""),0,1)</f>
        <v>0</v>
      </c>
      <c r="AC988" s="13">
        <f>IF(OR(ISERROR(FIND(検索!E$7,D988)),検索!E$7=""),0,1)</f>
        <v>0</v>
      </c>
      <c r="AD988" s="13">
        <f>IF(OR(ISERROR(FIND(検索!F$7,E988)),検索!F$7=""),0,1)</f>
        <v>0</v>
      </c>
      <c r="AE988" s="13">
        <f>IF(OR(ISERROR(FIND(検索!G$7,F988)),検索!G$7=""),0,1)</f>
        <v>0</v>
      </c>
      <c r="AF988" s="15">
        <f>IF(OR(検索!J$7="00000",AA988&amp;AB988&amp;AC988&amp;AD988&amp;AE988&lt;&gt;検索!J$7),0,1)</f>
        <v>0</v>
      </c>
      <c r="AG988" s="16">
        <f t="shared" si="80"/>
        <v>0</v>
      </c>
      <c r="AH988" s="13">
        <f>IF(検索!K$3=0,R988,S988)</f>
        <v>0</v>
      </c>
      <c r="AI988" s="13">
        <f>IF(検索!K$5=0,Y988,Z988)</f>
        <v>0</v>
      </c>
      <c r="AJ988" s="13">
        <f>IF(検索!K$7=0,AF988,AG988)</f>
        <v>0</v>
      </c>
      <c r="AK988" s="20">
        <f>IF(IF(検索!J$5="00000",AH988,IF(検索!K$4=0,AH988+AI988,AH988*AI988)*IF(AND(検索!K$6=1,検索!J$7&lt;&gt;"00000"),AJ988,1)+IF(AND(検索!K$6=0,検索!J$7&lt;&gt;"00000"),AJ988,0))&gt;0,MAX($AK$2:AK987)+1,0)</f>
        <v>0</v>
      </c>
    </row>
    <row r="989" spans="8:37" ht="12.6" customHeight="1" x14ac:dyDescent="0.15">
      <c r="H989" s="153">
        <f t="shared" si="82"/>
        <v>0</v>
      </c>
      <c r="J989" s="158">
        <f>IFERROR(INDEX(単価!D$3:G$16,MATCH(D989,単価!B$3:B$16,0),1+((I989&gt;29)+(I989&gt;59)+(I989&gt;89))*INDEX(単価!A:A,MATCH(D989,単価!B:B,0))),0)</f>
        <v>0</v>
      </c>
      <c r="K989" s="153">
        <f>IFERROR(INDEX(単価!C:C,MATCH(D989,単価!B:B,0))&amp;IF(INDEX(単価!A:A,MATCH(D989,単価!B:B,0))=1,"（"&amp;INDEX(単価!D$2:G$2,1,1+(I989&gt;29)+(I989&gt;59)+(I989&gt;89))&amp;"）",""),D989)</f>
        <v>0</v>
      </c>
      <c r="L989" s="2">
        <f t="shared" ca="1" si="81"/>
        <v>109</v>
      </c>
      <c r="M989" s="14">
        <f>IF(OR(ISERROR(FIND(DBCS(検索!C$3),DBCS(B989))),検索!C$3=""),0,1)</f>
        <v>0</v>
      </c>
      <c r="N989" s="15">
        <f>IF(OR(ISERROR(FIND(DBCS(検索!D$3),DBCS(C989))),検索!D$3=""),0,1)</f>
        <v>0</v>
      </c>
      <c r="O989" s="15">
        <f>IF(OR(ISERROR(FIND(検索!E$3,D989)),検索!E$3=""),0,1)</f>
        <v>0</v>
      </c>
      <c r="P989" s="13">
        <f>IF(OR(ISERROR(FIND(検索!F$3,E989)),検索!F$3=""),0,1)</f>
        <v>0</v>
      </c>
      <c r="Q989" s="13">
        <f>IF(OR(ISERROR(FIND(検索!G$3,F989)),検索!G$3=""),0,1)</f>
        <v>0</v>
      </c>
      <c r="R989" s="13">
        <f>IF(OR(検索!J$3="00000",M989&amp;N989&amp;O989&amp;P989&amp;Q989&lt;&gt;検索!J$3),0,1)</f>
        <v>0</v>
      </c>
      <c r="S989" s="13">
        <f t="shared" si="78"/>
        <v>0</v>
      </c>
      <c r="T989" s="14">
        <f>IF(OR(ISERROR(FIND(DBCS(検索!C$5),DBCS(B989))),検索!C$5=""),0,1)</f>
        <v>0</v>
      </c>
      <c r="U989" s="15">
        <f>IF(OR(ISERROR(FIND(DBCS(検索!D$5),DBCS(C989))),検索!D$5=""),0,1)</f>
        <v>0</v>
      </c>
      <c r="V989" s="15">
        <f>IF(OR(ISERROR(FIND(検索!E$5,D989)),検索!E$5=""),0,1)</f>
        <v>0</v>
      </c>
      <c r="W989" s="15">
        <f>IF(OR(ISERROR(FIND(検索!F$5,E989)),検索!F$5=""),0,1)</f>
        <v>0</v>
      </c>
      <c r="X989" s="15">
        <f>IF(OR(ISERROR(FIND(検索!G$5,F989)),検索!G$5=""),0,1)</f>
        <v>0</v>
      </c>
      <c r="Y989" s="13">
        <f>IF(OR(検索!J$5="00000",T989&amp;U989&amp;V989&amp;W989&amp;X989&lt;&gt;検索!J$5),0,1)</f>
        <v>0</v>
      </c>
      <c r="Z989" s="16">
        <f t="shared" si="79"/>
        <v>0</v>
      </c>
      <c r="AA989" s="13">
        <f>IF(OR(ISERROR(FIND(DBCS(検索!C$7),DBCS(B989))),検索!C$7=""),0,1)</f>
        <v>0</v>
      </c>
      <c r="AB989" s="13">
        <f>IF(OR(ISERROR(FIND(DBCS(検索!D$7),DBCS(C989))),検索!D$7=""),0,1)</f>
        <v>0</v>
      </c>
      <c r="AC989" s="13">
        <f>IF(OR(ISERROR(FIND(検索!E$7,D989)),検索!E$7=""),0,1)</f>
        <v>0</v>
      </c>
      <c r="AD989" s="13">
        <f>IF(OR(ISERROR(FIND(検索!F$7,E989)),検索!F$7=""),0,1)</f>
        <v>0</v>
      </c>
      <c r="AE989" s="13">
        <f>IF(OR(ISERROR(FIND(検索!G$7,F989)),検索!G$7=""),0,1)</f>
        <v>0</v>
      </c>
      <c r="AF989" s="15">
        <f>IF(OR(検索!J$7="00000",AA989&amp;AB989&amp;AC989&amp;AD989&amp;AE989&lt;&gt;検索!J$7),0,1)</f>
        <v>0</v>
      </c>
      <c r="AG989" s="16">
        <f t="shared" si="80"/>
        <v>0</v>
      </c>
      <c r="AH989" s="13">
        <f>IF(検索!K$3=0,R989,S989)</f>
        <v>0</v>
      </c>
      <c r="AI989" s="13">
        <f>IF(検索!K$5=0,Y989,Z989)</f>
        <v>0</v>
      </c>
      <c r="AJ989" s="13">
        <f>IF(検索!K$7=0,AF989,AG989)</f>
        <v>0</v>
      </c>
      <c r="AK989" s="20">
        <f>IF(IF(検索!J$5="00000",AH989,IF(検索!K$4=0,AH989+AI989,AH989*AI989)*IF(AND(検索!K$6=1,検索!J$7&lt;&gt;"00000"),AJ989,1)+IF(AND(検索!K$6=0,検索!J$7&lt;&gt;"00000"),AJ989,0))&gt;0,MAX($AK$2:AK988)+1,0)</f>
        <v>0</v>
      </c>
    </row>
    <row r="990" spans="8:37" ht="12.6" customHeight="1" x14ac:dyDescent="0.15">
      <c r="H990" s="153">
        <f t="shared" si="82"/>
        <v>0</v>
      </c>
      <c r="J990" s="158">
        <f>IFERROR(INDEX(単価!D$3:G$16,MATCH(D990,単価!B$3:B$16,0),1+((I990&gt;29)+(I990&gt;59)+(I990&gt;89))*INDEX(単価!A:A,MATCH(D990,単価!B:B,0))),0)</f>
        <v>0</v>
      </c>
      <c r="K990" s="153">
        <f>IFERROR(INDEX(単価!C:C,MATCH(D990,単価!B:B,0))&amp;IF(INDEX(単価!A:A,MATCH(D990,単価!B:B,0))=1,"（"&amp;INDEX(単価!D$2:G$2,1,1+(I990&gt;29)+(I990&gt;59)+(I990&gt;89))&amp;"）",""),D990)</f>
        <v>0</v>
      </c>
      <c r="L990" s="2">
        <f t="shared" ca="1" si="81"/>
        <v>102</v>
      </c>
      <c r="M990" s="14">
        <f>IF(OR(ISERROR(FIND(DBCS(検索!C$3),DBCS(B990))),検索!C$3=""),0,1)</f>
        <v>0</v>
      </c>
      <c r="N990" s="15">
        <f>IF(OR(ISERROR(FIND(DBCS(検索!D$3),DBCS(C990))),検索!D$3=""),0,1)</f>
        <v>0</v>
      </c>
      <c r="O990" s="15">
        <f>IF(OR(ISERROR(FIND(検索!E$3,D990)),検索!E$3=""),0,1)</f>
        <v>0</v>
      </c>
      <c r="P990" s="13">
        <f>IF(OR(ISERROR(FIND(検索!F$3,E990)),検索!F$3=""),0,1)</f>
        <v>0</v>
      </c>
      <c r="Q990" s="13">
        <f>IF(OR(ISERROR(FIND(検索!G$3,F990)),検索!G$3=""),0,1)</f>
        <v>0</v>
      </c>
      <c r="R990" s="13">
        <f>IF(OR(検索!J$3="00000",M990&amp;N990&amp;O990&amp;P990&amp;Q990&lt;&gt;検索!J$3),0,1)</f>
        <v>0</v>
      </c>
      <c r="S990" s="13">
        <f t="shared" ref="S990:S1053" si="83">IF(SUM(M990:Q990)=0,0,1)</f>
        <v>0</v>
      </c>
      <c r="T990" s="14">
        <f>IF(OR(ISERROR(FIND(DBCS(検索!C$5),DBCS(B990))),検索!C$5=""),0,1)</f>
        <v>0</v>
      </c>
      <c r="U990" s="15">
        <f>IF(OR(ISERROR(FIND(DBCS(検索!D$5),DBCS(C990))),検索!D$5=""),0,1)</f>
        <v>0</v>
      </c>
      <c r="V990" s="15">
        <f>IF(OR(ISERROR(FIND(検索!E$5,D990)),検索!E$5=""),0,1)</f>
        <v>0</v>
      </c>
      <c r="W990" s="15">
        <f>IF(OR(ISERROR(FIND(検索!F$5,E990)),検索!F$5=""),0,1)</f>
        <v>0</v>
      </c>
      <c r="X990" s="15">
        <f>IF(OR(ISERROR(FIND(検索!G$5,F990)),検索!G$5=""),0,1)</f>
        <v>0</v>
      </c>
      <c r="Y990" s="13">
        <f>IF(OR(検索!J$5="00000",T990&amp;U990&amp;V990&amp;W990&amp;X990&lt;&gt;検索!J$5),0,1)</f>
        <v>0</v>
      </c>
      <c r="Z990" s="16">
        <f t="shared" ref="Z990:Z1053" si="84">IF(SUM(T990:X990)=0,0,1)</f>
        <v>0</v>
      </c>
      <c r="AA990" s="13">
        <f>IF(OR(ISERROR(FIND(DBCS(検索!C$7),DBCS(B990))),検索!C$7=""),0,1)</f>
        <v>0</v>
      </c>
      <c r="AB990" s="13">
        <f>IF(OR(ISERROR(FIND(DBCS(検索!D$7),DBCS(C990))),検索!D$7=""),0,1)</f>
        <v>0</v>
      </c>
      <c r="AC990" s="13">
        <f>IF(OR(ISERROR(FIND(検索!E$7,D990)),検索!E$7=""),0,1)</f>
        <v>0</v>
      </c>
      <c r="AD990" s="13">
        <f>IF(OR(ISERROR(FIND(検索!F$7,E990)),検索!F$7=""),0,1)</f>
        <v>0</v>
      </c>
      <c r="AE990" s="13">
        <f>IF(OR(ISERROR(FIND(検索!G$7,F990)),検索!G$7=""),0,1)</f>
        <v>0</v>
      </c>
      <c r="AF990" s="15">
        <f>IF(OR(検索!J$7="00000",AA990&amp;AB990&amp;AC990&amp;AD990&amp;AE990&lt;&gt;検索!J$7),0,1)</f>
        <v>0</v>
      </c>
      <c r="AG990" s="16">
        <f t="shared" ref="AG990:AG1053" si="85">IF(SUM(AA990:AE990)=0,0,1)</f>
        <v>0</v>
      </c>
      <c r="AH990" s="13">
        <f>IF(検索!K$3=0,R990,S990)</f>
        <v>0</v>
      </c>
      <c r="AI990" s="13">
        <f>IF(検索!K$5=0,Y990,Z990)</f>
        <v>0</v>
      </c>
      <c r="AJ990" s="13">
        <f>IF(検索!K$7=0,AF990,AG990)</f>
        <v>0</v>
      </c>
      <c r="AK990" s="20">
        <f>IF(IF(検索!J$5="00000",AH990,IF(検索!K$4=0,AH990+AI990,AH990*AI990)*IF(AND(検索!K$6=1,検索!J$7&lt;&gt;"00000"),AJ990,1)+IF(AND(検索!K$6=0,検索!J$7&lt;&gt;"00000"),AJ990,0))&gt;0,MAX($AK$2:AK989)+1,0)</f>
        <v>0</v>
      </c>
    </row>
    <row r="991" spans="8:37" ht="12.6" customHeight="1" x14ac:dyDescent="0.15">
      <c r="H991" s="153">
        <f t="shared" si="82"/>
        <v>0</v>
      </c>
      <c r="J991" s="158">
        <f>IFERROR(INDEX(単価!D$3:G$16,MATCH(D991,単価!B$3:B$16,0),1+((I991&gt;29)+(I991&gt;59)+(I991&gt;89))*INDEX(単価!A:A,MATCH(D991,単価!B:B,0))),0)</f>
        <v>0</v>
      </c>
      <c r="K991" s="153">
        <f>IFERROR(INDEX(単価!C:C,MATCH(D991,単価!B:B,0))&amp;IF(INDEX(単価!A:A,MATCH(D991,単価!B:B,0))=1,"（"&amp;INDEX(単価!D$2:G$2,1,1+(I991&gt;29)+(I991&gt;59)+(I991&gt;89))&amp;"）",""),D991)</f>
        <v>0</v>
      </c>
      <c r="L991" s="2">
        <f t="shared" ca="1" si="81"/>
        <v>100</v>
      </c>
      <c r="M991" s="14">
        <f>IF(OR(ISERROR(FIND(DBCS(検索!C$3),DBCS(B991))),検索!C$3=""),0,1)</f>
        <v>0</v>
      </c>
      <c r="N991" s="15">
        <f>IF(OR(ISERROR(FIND(DBCS(検索!D$3),DBCS(C991))),検索!D$3=""),0,1)</f>
        <v>0</v>
      </c>
      <c r="O991" s="15">
        <f>IF(OR(ISERROR(FIND(検索!E$3,D991)),検索!E$3=""),0,1)</f>
        <v>0</v>
      </c>
      <c r="P991" s="13">
        <f>IF(OR(ISERROR(FIND(検索!F$3,E991)),検索!F$3=""),0,1)</f>
        <v>0</v>
      </c>
      <c r="Q991" s="13">
        <f>IF(OR(ISERROR(FIND(検索!G$3,F991)),検索!G$3=""),0,1)</f>
        <v>0</v>
      </c>
      <c r="R991" s="13">
        <f>IF(OR(検索!J$3="00000",M991&amp;N991&amp;O991&amp;P991&amp;Q991&lt;&gt;検索!J$3),0,1)</f>
        <v>0</v>
      </c>
      <c r="S991" s="13">
        <f t="shared" si="83"/>
        <v>0</v>
      </c>
      <c r="T991" s="14">
        <f>IF(OR(ISERROR(FIND(DBCS(検索!C$5),DBCS(B991))),検索!C$5=""),0,1)</f>
        <v>0</v>
      </c>
      <c r="U991" s="15">
        <f>IF(OR(ISERROR(FIND(DBCS(検索!D$5),DBCS(C991))),検索!D$5=""),0,1)</f>
        <v>0</v>
      </c>
      <c r="V991" s="15">
        <f>IF(OR(ISERROR(FIND(検索!E$5,D991)),検索!E$5=""),0,1)</f>
        <v>0</v>
      </c>
      <c r="W991" s="15">
        <f>IF(OR(ISERROR(FIND(検索!F$5,E991)),検索!F$5=""),0,1)</f>
        <v>0</v>
      </c>
      <c r="X991" s="15">
        <f>IF(OR(ISERROR(FIND(検索!G$5,F991)),検索!G$5=""),0,1)</f>
        <v>0</v>
      </c>
      <c r="Y991" s="13">
        <f>IF(OR(検索!J$5="00000",T991&amp;U991&amp;V991&amp;W991&amp;X991&lt;&gt;検索!J$5),0,1)</f>
        <v>0</v>
      </c>
      <c r="Z991" s="16">
        <f t="shared" si="84"/>
        <v>0</v>
      </c>
      <c r="AA991" s="13">
        <f>IF(OR(ISERROR(FIND(DBCS(検索!C$7),DBCS(B991))),検索!C$7=""),0,1)</f>
        <v>0</v>
      </c>
      <c r="AB991" s="13">
        <f>IF(OR(ISERROR(FIND(DBCS(検索!D$7),DBCS(C991))),検索!D$7=""),0,1)</f>
        <v>0</v>
      </c>
      <c r="AC991" s="13">
        <f>IF(OR(ISERROR(FIND(検索!E$7,D991)),検索!E$7=""),0,1)</f>
        <v>0</v>
      </c>
      <c r="AD991" s="13">
        <f>IF(OR(ISERROR(FIND(検索!F$7,E991)),検索!F$7=""),0,1)</f>
        <v>0</v>
      </c>
      <c r="AE991" s="13">
        <f>IF(OR(ISERROR(FIND(検索!G$7,F991)),検索!G$7=""),0,1)</f>
        <v>0</v>
      </c>
      <c r="AF991" s="15">
        <f>IF(OR(検索!J$7="00000",AA991&amp;AB991&amp;AC991&amp;AD991&amp;AE991&lt;&gt;検索!J$7),0,1)</f>
        <v>0</v>
      </c>
      <c r="AG991" s="16">
        <f t="shared" si="85"/>
        <v>0</v>
      </c>
      <c r="AH991" s="13">
        <f>IF(検索!K$3=0,R991,S991)</f>
        <v>0</v>
      </c>
      <c r="AI991" s="13">
        <f>IF(検索!K$5=0,Y991,Z991)</f>
        <v>0</v>
      </c>
      <c r="AJ991" s="13">
        <f>IF(検索!K$7=0,AF991,AG991)</f>
        <v>0</v>
      </c>
      <c r="AK991" s="20">
        <f>IF(IF(検索!J$5="00000",AH991,IF(検索!K$4=0,AH991+AI991,AH991*AI991)*IF(AND(検索!K$6=1,検索!J$7&lt;&gt;"00000"),AJ991,1)+IF(AND(検索!K$6=0,検索!J$7&lt;&gt;"00000"),AJ991,0))&gt;0,MAX($AK$2:AK990)+1,0)</f>
        <v>0</v>
      </c>
    </row>
    <row r="992" spans="8:37" ht="12.6" customHeight="1" x14ac:dyDescent="0.15">
      <c r="H992" s="153">
        <f t="shared" si="82"/>
        <v>0</v>
      </c>
      <c r="J992" s="158">
        <f>IFERROR(INDEX(単価!D$3:G$16,MATCH(D992,単価!B$3:B$16,0),1+((I992&gt;29)+(I992&gt;59)+(I992&gt;89))*INDEX(単価!A:A,MATCH(D992,単価!B:B,0))),0)</f>
        <v>0</v>
      </c>
      <c r="K992" s="153">
        <f>IFERROR(INDEX(単価!C:C,MATCH(D992,単価!B:B,0))&amp;IF(INDEX(単価!A:A,MATCH(D992,単価!B:B,0))=1,"（"&amp;INDEX(単価!D$2:G$2,1,1+(I992&gt;29)+(I992&gt;59)+(I992&gt;89))&amp;"）",""),D992)</f>
        <v>0</v>
      </c>
      <c r="L992" s="2">
        <f t="shared" ca="1" si="81"/>
        <v>102</v>
      </c>
      <c r="M992" s="14">
        <f>IF(OR(ISERROR(FIND(DBCS(検索!C$3),DBCS(B992))),検索!C$3=""),0,1)</f>
        <v>0</v>
      </c>
      <c r="N992" s="15">
        <f>IF(OR(ISERROR(FIND(DBCS(検索!D$3),DBCS(C992))),検索!D$3=""),0,1)</f>
        <v>0</v>
      </c>
      <c r="O992" s="15">
        <f>IF(OR(ISERROR(FIND(検索!E$3,D992)),検索!E$3=""),0,1)</f>
        <v>0</v>
      </c>
      <c r="P992" s="13">
        <f>IF(OR(ISERROR(FIND(検索!F$3,E992)),検索!F$3=""),0,1)</f>
        <v>0</v>
      </c>
      <c r="Q992" s="13">
        <f>IF(OR(ISERROR(FIND(検索!G$3,F992)),検索!G$3=""),0,1)</f>
        <v>0</v>
      </c>
      <c r="R992" s="13">
        <f>IF(OR(検索!J$3="00000",M992&amp;N992&amp;O992&amp;P992&amp;Q992&lt;&gt;検索!J$3),0,1)</f>
        <v>0</v>
      </c>
      <c r="S992" s="13">
        <f t="shared" si="83"/>
        <v>0</v>
      </c>
      <c r="T992" s="14">
        <f>IF(OR(ISERROR(FIND(DBCS(検索!C$5),DBCS(B992))),検索!C$5=""),0,1)</f>
        <v>0</v>
      </c>
      <c r="U992" s="15">
        <f>IF(OR(ISERROR(FIND(DBCS(検索!D$5),DBCS(C992))),検索!D$5=""),0,1)</f>
        <v>0</v>
      </c>
      <c r="V992" s="15">
        <f>IF(OR(ISERROR(FIND(検索!E$5,D992)),検索!E$5=""),0,1)</f>
        <v>0</v>
      </c>
      <c r="W992" s="15">
        <f>IF(OR(ISERROR(FIND(検索!F$5,E992)),検索!F$5=""),0,1)</f>
        <v>0</v>
      </c>
      <c r="X992" s="15">
        <f>IF(OR(ISERROR(FIND(検索!G$5,F992)),検索!G$5=""),0,1)</f>
        <v>0</v>
      </c>
      <c r="Y992" s="13">
        <f>IF(OR(検索!J$5="00000",T992&amp;U992&amp;V992&amp;W992&amp;X992&lt;&gt;検索!J$5),0,1)</f>
        <v>0</v>
      </c>
      <c r="Z992" s="16">
        <f t="shared" si="84"/>
        <v>0</v>
      </c>
      <c r="AA992" s="13">
        <f>IF(OR(ISERROR(FIND(DBCS(検索!C$7),DBCS(B992))),検索!C$7=""),0,1)</f>
        <v>0</v>
      </c>
      <c r="AB992" s="13">
        <f>IF(OR(ISERROR(FIND(DBCS(検索!D$7),DBCS(C992))),検索!D$7=""),0,1)</f>
        <v>0</v>
      </c>
      <c r="AC992" s="13">
        <f>IF(OR(ISERROR(FIND(検索!E$7,D992)),検索!E$7=""),0,1)</f>
        <v>0</v>
      </c>
      <c r="AD992" s="13">
        <f>IF(OR(ISERROR(FIND(検索!F$7,E992)),検索!F$7=""),0,1)</f>
        <v>0</v>
      </c>
      <c r="AE992" s="13">
        <f>IF(OR(ISERROR(FIND(検索!G$7,F992)),検索!G$7=""),0,1)</f>
        <v>0</v>
      </c>
      <c r="AF992" s="15">
        <f>IF(OR(検索!J$7="00000",AA992&amp;AB992&amp;AC992&amp;AD992&amp;AE992&lt;&gt;検索!J$7),0,1)</f>
        <v>0</v>
      </c>
      <c r="AG992" s="16">
        <f t="shared" si="85"/>
        <v>0</v>
      </c>
      <c r="AH992" s="13">
        <f>IF(検索!K$3=0,R992,S992)</f>
        <v>0</v>
      </c>
      <c r="AI992" s="13">
        <f>IF(検索!K$5=0,Y992,Z992)</f>
        <v>0</v>
      </c>
      <c r="AJ992" s="13">
        <f>IF(検索!K$7=0,AF992,AG992)</f>
        <v>0</v>
      </c>
      <c r="AK992" s="20">
        <f>IF(IF(検索!J$5="00000",AH992,IF(検索!K$4=0,AH992+AI992,AH992*AI992)*IF(AND(検索!K$6=1,検索!J$7&lt;&gt;"00000"),AJ992,1)+IF(AND(検索!K$6=0,検索!J$7&lt;&gt;"00000"),AJ992,0))&gt;0,MAX($AK$2:AK991)+1,0)</f>
        <v>0</v>
      </c>
    </row>
    <row r="993" spans="8:37" ht="12.6" customHeight="1" x14ac:dyDescent="0.15">
      <c r="H993" s="153">
        <f t="shared" si="82"/>
        <v>0</v>
      </c>
      <c r="J993" s="158">
        <f>IFERROR(INDEX(単価!D$3:G$16,MATCH(D993,単価!B$3:B$16,0),1+((I993&gt;29)+(I993&gt;59)+(I993&gt;89))*INDEX(単価!A:A,MATCH(D993,単価!B:B,0))),0)</f>
        <v>0</v>
      </c>
      <c r="K993" s="153">
        <f>IFERROR(INDEX(単価!C:C,MATCH(D993,単価!B:B,0))&amp;IF(INDEX(単価!A:A,MATCH(D993,単価!B:B,0))=1,"（"&amp;INDEX(単価!D$2:G$2,1,1+(I993&gt;29)+(I993&gt;59)+(I993&gt;89))&amp;"）",""),D993)</f>
        <v>0</v>
      </c>
      <c r="L993" s="2">
        <f t="shared" ca="1" si="81"/>
        <v>104</v>
      </c>
      <c r="M993" s="14">
        <f>IF(OR(ISERROR(FIND(DBCS(検索!C$3),DBCS(B993))),検索!C$3=""),0,1)</f>
        <v>0</v>
      </c>
      <c r="N993" s="15">
        <f>IF(OR(ISERROR(FIND(DBCS(検索!D$3),DBCS(C993))),検索!D$3=""),0,1)</f>
        <v>0</v>
      </c>
      <c r="O993" s="15">
        <f>IF(OR(ISERROR(FIND(検索!E$3,D993)),検索!E$3=""),0,1)</f>
        <v>0</v>
      </c>
      <c r="P993" s="13">
        <f>IF(OR(ISERROR(FIND(検索!F$3,E993)),検索!F$3=""),0,1)</f>
        <v>0</v>
      </c>
      <c r="Q993" s="13">
        <f>IF(OR(ISERROR(FIND(検索!G$3,F993)),検索!G$3=""),0,1)</f>
        <v>0</v>
      </c>
      <c r="R993" s="13">
        <f>IF(OR(検索!J$3="00000",M993&amp;N993&amp;O993&amp;P993&amp;Q993&lt;&gt;検索!J$3),0,1)</f>
        <v>0</v>
      </c>
      <c r="S993" s="13">
        <f t="shared" si="83"/>
        <v>0</v>
      </c>
      <c r="T993" s="14">
        <f>IF(OR(ISERROR(FIND(DBCS(検索!C$5),DBCS(B993))),検索!C$5=""),0,1)</f>
        <v>0</v>
      </c>
      <c r="U993" s="15">
        <f>IF(OR(ISERROR(FIND(DBCS(検索!D$5),DBCS(C993))),検索!D$5=""),0,1)</f>
        <v>0</v>
      </c>
      <c r="V993" s="15">
        <f>IF(OR(ISERROR(FIND(検索!E$5,D993)),検索!E$5=""),0,1)</f>
        <v>0</v>
      </c>
      <c r="W993" s="15">
        <f>IF(OR(ISERROR(FIND(検索!F$5,E993)),検索!F$5=""),0,1)</f>
        <v>0</v>
      </c>
      <c r="X993" s="15">
        <f>IF(OR(ISERROR(FIND(検索!G$5,F993)),検索!G$5=""),0,1)</f>
        <v>0</v>
      </c>
      <c r="Y993" s="13">
        <f>IF(OR(検索!J$5="00000",T993&amp;U993&amp;V993&amp;W993&amp;X993&lt;&gt;検索!J$5),0,1)</f>
        <v>0</v>
      </c>
      <c r="Z993" s="16">
        <f t="shared" si="84"/>
        <v>0</v>
      </c>
      <c r="AA993" s="13">
        <f>IF(OR(ISERROR(FIND(DBCS(検索!C$7),DBCS(B993))),検索!C$7=""),0,1)</f>
        <v>0</v>
      </c>
      <c r="AB993" s="13">
        <f>IF(OR(ISERROR(FIND(DBCS(検索!D$7),DBCS(C993))),検索!D$7=""),0,1)</f>
        <v>0</v>
      </c>
      <c r="AC993" s="13">
        <f>IF(OR(ISERROR(FIND(検索!E$7,D993)),検索!E$7=""),0,1)</f>
        <v>0</v>
      </c>
      <c r="AD993" s="13">
        <f>IF(OR(ISERROR(FIND(検索!F$7,E993)),検索!F$7=""),0,1)</f>
        <v>0</v>
      </c>
      <c r="AE993" s="13">
        <f>IF(OR(ISERROR(FIND(検索!G$7,F993)),検索!G$7=""),0,1)</f>
        <v>0</v>
      </c>
      <c r="AF993" s="15">
        <f>IF(OR(検索!J$7="00000",AA993&amp;AB993&amp;AC993&amp;AD993&amp;AE993&lt;&gt;検索!J$7),0,1)</f>
        <v>0</v>
      </c>
      <c r="AG993" s="16">
        <f t="shared" si="85"/>
        <v>0</v>
      </c>
      <c r="AH993" s="13">
        <f>IF(検索!K$3=0,R993,S993)</f>
        <v>0</v>
      </c>
      <c r="AI993" s="13">
        <f>IF(検索!K$5=0,Y993,Z993)</f>
        <v>0</v>
      </c>
      <c r="AJ993" s="13">
        <f>IF(検索!K$7=0,AF993,AG993)</f>
        <v>0</v>
      </c>
      <c r="AK993" s="20">
        <f>IF(IF(検索!J$5="00000",AH993,IF(検索!K$4=0,AH993+AI993,AH993*AI993)*IF(AND(検索!K$6=1,検索!J$7&lt;&gt;"00000"),AJ993,1)+IF(AND(検索!K$6=0,検索!J$7&lt;&gt;"00000"),AJ993,0))&gt;0,MAX($AK$2:AK992)+1,0)</f>
        <v>0</v>
      </c>
    </row>
    <row r="994" spans="8:37" ht="12.6" customHeight="1" x14ac:dyDescent="0.15">
      <c r="H994" s="153">
        <f t="shared" si="82"/>
        <v>0</v>
      </c>
      <c r="J994" s="158">
        <f>IFERROR(INDEX(単価!D$3:G$16,MATCH(D994,単価!B$3:B$16,0),1+((I994&gt;29)+(I994&gt;59)+(I994&gt;89))*INDEX(単価!A:A,MATCH(D994,単価!B:B,0))),0)</f>
        <v>0</v>
      </c>
      <c r="K994" s="153">
        <f>IFERROR(INDEX(単価!C:C,MATCH(D994,単価!B:B,0))&amp;IF(INDEX(単価!A:A,MATCH(D994,単価!B:B,0))=1,"（"&amp;INDEX(単価!D$2:G$2,1,1+(I994&gt;29)+(I994&gt;59)+(I994&gt;89))&amp;"）",""),D994)</f>
        <v>0</v>
      </c>
      <c r="L994" s="2">
        <f t="shared" ca="1" si="81"/>
        <v>101</v>
      </c>
      <c r="M994" s="14">
        <f>IF(OR(ISERROR(FIND(DBCS(検索!C$3),DBCS(B994))),検索!C$3=""),0,1)</f>
        <v>0</v>
      </c>
      <c r="N994" s="15">
        <f>IF(OR(ISERROR(FIND(DBCS(検索!D$3),DBCS(C994))),検索!D$3=""),0,1)</f>
        <v>0</v>
      </c>
      <c r="O994" s="15">
        <f>IF(OR(ISERROR(FIND(検索!E$3,D994)),検索!E$3=""),0,1)</f>
        <v>0</v>
      </c>
      <c r="P994" s="13">
        <f>IF(OR(ISERROR(FIND(検索!F$3,E994)),検索!F$3=""),0,1)</f>
        <v>0</v>
      </c>
      <c r="Q994" s="13">
        <f>IF(OR(ISERROR(FIND(検索!G$3,F994)),検索!G$3=""),0,1)</f>
        <v>0</v>
      </c>
      <c r="R994" s="13">
        <f>IF(OR(検索!J$3="00000",M994&amp;N994&amp;O994&amp;P994&amp;Q994&lt;&gt;検索!J$3),0,1)</f>
        <v>0</v>
      </c>
      <c r="S994" s="13">
        <f t="shared" si="83"/>
        <v>0</v>
      </c>
      <c r="T994" s="14">
        <f>IF(OR(ISERROR(FIND(DBCS(検索!C$5),DBCS(B994))),検索!C$5=""),0,1)</f>
        <v>0</v>
      </c>
      <c r="U994" s="15">
        <f>IF(OR(ISERROR(FIND(DBCS(検索!D$5),DBCS(C994))),検索!D$5=""),0,1)</f>
        <v>0</v>
      </c>
      <c r="V994" s="15">
        <f>IF(OR(ISERROR(FIND(検索!E$5,D994)),検索!E$5=""),0,1)</f>
        <v>0</v>
      </c>
      <c r="W994" s="15">
        <f>IF(OR(ISERROR(FIND(検索!F$5,E994)),検索!F$5=""),0,1)</f>
        <v>0</v>
      </c>
      <c r="X994" s="15">
        <f>IF(OR(ISERROR(FIND(検索!G$5,F994)),検索!G$5=""),0,1)</f>
        <v>0</v>
      </c>
      <c r="Y994" s="13">
        <f>IF(OR(検索!J$5="00000",T994&amp;U994&amp;V994&amp;W994&amp;X994&lt;&gt;検索!J$5),0,1)</f>
        <v>0</v>
      </c>
      <c r="Z994" s="16">
        <f t="shared" si="84"/>
        <v>0</v>
      </c>
      <c r="AA994" s="13">
        <f>IF(OR(ISERROR(FIND(DBCS(検索!C$7),DBCS(B994))),検索!C$7=""),0,1)</f>
        <v>0</v>
      </c>
      <c r="AB994" s="13">
        <f>IF(OR(ISERROR(FIND(DBCS(検索!D$7),DBCS(C994))),検索!D$7=""),0,1)</f>
        <v>0</v>
      </c>
      <c r="AC994" s="13">
        <f>IF(OR(ISERROR(FIND(検索!E$7,D994)),検索!E$7=""),0,1)</f>
        <v>0</v>
      </c>
      <c r="AD994" s="13">
        <f>IF(OR(ISERROR(FIND(検索!F$7,E994)),検索!F$7=""),0,1)</f>
        <v>0</v>
      </c>
      <c r="AE994" s="13">
        <f>IF(OR(ISERROR(FIND(検索!G$7,F994)),検索!G$7=""),0,1)</f>
        <v>0</v>
      </c>
      <c r="AF994" s="15">
        <f>IF(OR(検索!J$7="00000",AA994&amp;AB994&amp;AC994&amp;AD994&amp;AE994&lt;&gt;検索!J$7),0,1)</f>
        <v>0</v>
      </c>
      <c r="AG994" s="16">
        <f t="shared" si="85"/>
        <v>0</v>
      </c>
      <c r="AH994" s="13">
        <f>IF(検索!K$3=0,R994,S994)</f>
        <v>0</v>
      </c>
      <c r="AI994" s="13">
        <f>IF(検索!K$5=0,Y994,Z994)</f>
        <v>0</v>
      </c>
      <c r="AJ994" s="13">
        <f>IF(検索!K$7=0,AF994,AG994)</f>
        <v>0</v>
      </c>
      <c r="AK994" s="20">
        <f>IF(IF(検索!J$5="00000",AH994,IF(検索!K$4=0,AH994+AI994,AH994*AI994)*IF(AND(検索!K$6=1,検索!J$7&lt;&gt;"00000"),AJ994,1)+IF(AND(検索!K$6=0,検索!J$7&lt;&gt;"00000"),AJ994,0))&gt;0,MAX($AK$2:AK993)+1,0)</f>
        <v>0</v>
      </c>
    </row>
    <row r="995" spans="8:37" ht="12.6" customHeight="1" x14ac:dyDescent="0.15">
      <c r="H995" s="153">
        <f t="shared" si="82"/>
        <v>0</v>
      </c>
      <c r="J995" s="158">
        <f>IFERROR(INDEX(単価!D$3:G$16,MATCH(D995,単価!B$3:B$16,0),1+((I995&gt;29)+(I995&gt;59)+(I995&gt;89))*INDEX(単価!A:A,MATCH(D995,単価!B:B,0))),0)</f>
        <v>0</v>
      </c>
      <c r="K995" s="153">
        <f>IFERROR(INDEX(単価!C:C,MATCH(D995,単価!B:B,0))&amp;IF(INDEX(単価!A:A,MATCH(D995,単価!B:B,0))=1,"（"&amp;INDEX(単価!D$2:G$2,1,1+(I995&gt;29)+(I995&gt;59)+(I995&gt;89))&amp;"）",""),D995)</f>
        <v>0</v>
      </c>
      <c r="L995" s="2">
        <f t="shared" ca="1" si="81"/>
        <v>105</v>
      </c>
      <c r="M995" s="14">
        <f>IF(OR(ISERROR(FIND(DBCS(検索!C$3),DBCS(B995))),検索!C$3=""),0,1)</f>
        <v>0</v>
      </c>
      <c r="N995" s="15">
        <f>IF(OR(ISERROR(FIND(DBCS(検索!D$3),DBCS(C995))),検索!D$3=""),0,1)</f>
        <v>0</v>
      </c>
      <c r="O995" s="15">
        <f>IF(OR(ISERROR(FIND(検索!E$3,D995)),検索!E$3=""),0,1)</f>
        <v>0</v>
      </c>
      <c r="P995" s="13">
        <f>IF(OR(ISERROR(FIND(検索!F$3,E995)),検索!F$3=""),0,1)</f>
        <v>0</v>
      </c>
      <c r="Q995" s="13">
        <f>IF(OR(ISERROR(FIND(検索!G$3,F995)),検索!G$3=""),0,1)</f>
        <v>0</v>
      </c>
      <c r="R995" s="13">
        <f>IF(OR(検索!J$3="00000",M995&amp;N995&amp;O995&amp;P995&amp;Q995&lt;&gt;検索!J$3),0,1)</f>
        <v>0</v>
      </c>
      <c r="S995" s="13">
        <f t="shared" si="83"/>
        <v>0</v>
      </c>
      <c r="T995" s="14">
        <f>IF(OR(ISERROR(FIND(DBCS(検索!C$5),DBCS(B995))),検索!C$5=""),0,1)</f>
        <v>0</v>
      </c>
      <c r="U995" s="15">
        <f>IF(OR(ISERROR(FIND(DBCS(検索!D$5),DBCS(C995))),検索!D$5=""),0,1)</f>
        <v>0</v>
      </c>
      <c r="V995" s="15">
        <f>IF(OR(ISERROR(FIND(検索!E$5,D995)),検索!E$5=""),0,1)</f>
        <v>0</v>
      </c>
      <c r="W995" s="15">
        <f>IF(OR(ISERROR(FIND(検索!F$5,E995)),検索!F$5=""),0,1)</f>
        <v>0</v>
      </c>
      <c r="X995" s="15">
        <f>IF(OR(ISERROR(FIND(検索!G$5,F995)),検索!G$5=""),0,1)</f>
        <v>0</v>
      </c>
      <c r="Y995" s="13">
        <f>IF(OR(検索!J$5="00000",T995&amp;U995&amp;V995&amp;W995&amp;X995&lt;&gt;検索!J$5),0,1)</f>
        <v>0</v>
      </c>
      <c r="Z995" s="16">
        <f t="shared" si="84"/>
        <v>0</v>
      </c>
      <c r="AA995" s="13">
        <f>IF(OR(ISERROR(FIND(DBCS(検索!C$7),DBCS(B995))),検索!C$7=""),0,1)</f>
        <v>0</v>
      </c>
      <c r="AB995" s="13">
        <f>IF(OR(ISERROR(FIND(DBCS(検索!D$7),DBCS(C995))),検索!D$7=""),0,1)</f>
        <v>0</v>
      </c>
      <c r="AC995" s="13">
        <f>IF(OR(ISERROR(FIND(検索!E$7,D995)),検索!E$7=""),0,1)</f>
        <v>0</v>
      </c>
      <c r="AD995" s="13">
        <f>IF(OR(ISERROR(FIND(検索!F$7,E995)),検索!F$7=""),0,1)</f>
        <v>0</v>
      </c>
      <c r="AE995" s="13">
        <f>IF(OR(ISERROR(FIND(検索!G$7,F995)),検索!G$7=""),0,1)</f>
        <v>0</v>
      </c>
      <c r="AF995" s="15">
        <f>IF(OR(検索!J$7="00000",AA995&amp;AB995&amp;AC995&amp;AD995&amp;AE995&lt;&gt;検索!J$7),0,1)</f>
        <v>0</v>
      </c>
      <c r="AG995" s="16">
        <f t="shared" si="85"/>
        <v>0</v>
      </c>
      <c r="AH995" s="13">
        <f>IF(検索!K$3=0,R995,S995)</f>
        <v>0</v>
      </c>
      <c r="AI995" s="13">
        <f>IF(検索!K$5=0,Y995,Z995)</f>
        <v>0</v>
      </c>
      <c r="AJ995" s="13">
        <f>IF(検索!K$7=0,AF995,AG995)</f>
        <v>0</v>
      </c>
      <c r="AK995" s="20">
        <f>IF(IF(検索!J$5="00000",AH995,IF(検索!K$4=0,AH995+AI995,AH995*AI995)*IF(AND(検索!K$6=1,検索!J$7&lt;&gt;"00000"),AJ995,1)+IF(AND(検索!K$6=0,検索!J$7&lt;&gt;"00000"),AJ995,0))&gt;0,MAX($AK$2:AK994)+1,0)</f>
        <v>0</v>
      </c>
    </row>
    <row r="996" spans="8:37" ht="12.6" customHeight="1" x14ac:dyDescent="0.15">
      <c r="H996" s="153">
        <f t="shared" si="82"/>
        <v>0</v>
      </c>
      <c r="J996" s="158">
        <f>IFERROR(INDEX(単価!D$3:G$16,MATCH(D996,単価!B$3:B$16,0),1+((I996&gt;29)+(I996&gt;59)+(I996&gt;89))*INDEX(単価!A:A,MATCH(D996,単価!B:B,0))),0)</f>
        <v>0</v>
      </c>
      <c r="K996" s="153">
        <f>IFERROR(INDEX(単価!C:C,MATCH(D996,単価!B:B,0))&amp;IF(INDEX(単価!A:A,MATCH(D996,単価!B:B,0))=1,"（"&amp;INDEX(単価!D$2:G$2,1,1+(I996&gt;29)+(I996&gt;59)+(I996&gt;89))&amp;"）",""),D996)</f>
        <v>0</v>
      </c>
      <c r="L996" s="2">
        <f t="shared" ca="1" si="81"/>
        <v>103</v>
      </c>
      <c r="M996" s="14">
        <f>IF(OR(ISERROR(FIND(DBCS(検索!C$3),DBCS(B996))),検索!C$3=""),0,1)</f>
        <v>0</v>
      </c>
      <c r="N996" s="15">
        <f>IF(OR(ISERROR(FIND(DBCS(検索!D$3),DBCS(C996))),検索!D$3=""),0,1)</f>
        <v>0</v>
      </c>
      <c r="O996" s="15">
        <f>IF(OR(ISERROR(FIND(検索!E$3,D996)),検索!E$3=""),0,1)</f>
        <v>0</v>
      </c>
      <c r="P996" s="13">
        <f>IF(OR(ISERROR(FIND(検索!F$3,E996)),検索!F$3=""),0,1)</f>
        <v>0</v>
      </c>
      <c r="Q996" s="13">
        <f>IF(OR(ISERROR(FIND(検索!G$3,F996)),検索!G$3=""),0,1)</f>
        <v>0</v>
      </c>
      <c r="R996" s="13">
        <f>IF(OR(検索!J$3="00000",M996&amp;N996&amp;O996&amp;P996&amp;Q996&lt;&gt;検索!J$3),0,1)</f>
        <v>0</v>
      </c>
      <c r="S996" s="13">
        <f t="shared" si="83"/>
        <v>0</v>
      </c>
      <c r="T996" s="14">
        <f>IF(OR(ISERROR(FIND(DBCS(検索!C$5),DBCS(B996))),検索!C$5=""),0,1)</f>
        <v>0</v>
      </c>
      <c r="U996" s="15">
        <f>IF(OR(ISERROR(FIND(DBCS(検索!D$5),DBCS(C996))),検索!D$5=""),0,1)</f>
        <v>0</v>
      </c>
      <c r="V996" s="15">
        <f>IF(OR(ISERROR(FIND(検索!E$5,D996)),検索!E$5=""),0,1)</f>
        <v>0</v>
      </c>
      <c r="W996" s="15">
        <f>IF(OR(ISERROR(FIND(検索!F$5,E996)),検索!F$5=""),0,1)</f>
        <v>0</v>
      </c>
      <c r="X996" s="15">
        <f>IF(OR(ISERROR(FIND(検索!G$5,F996)),検索!G$5=""),0,1)</f>
        <v>0</v>
      </c>
      <c r="Y996" s="13">
        <f>IF(OR(検索!J$5="00000",T996&amp;U996&amp;V996&amp;W996&amp;X996&lt;&gt;検索!J$5),0,1)</f>
        <v>0</v>
      </c>
      <c r="Z996" s="16">
        <f t="shared" si="84"/>
        <v>0</v>
      </c>
      <c r="AA996" s="13">
        <f>IF(OR(ISERROR(FIND(DBCS(検索!C$7),DBCS(B996))),検索!C$7=""),0,1)</f>
        <v>0</v>
      </c>
      <c r="AB996" s="13">
        <f>IF(OR(ISERROR(FIND(DBCS(検索!D$7),DBCS(C996))),検索!D$7=""),0,1)</f>
        <v>0</v>
      </c>
      <c r="AC996" s="13">
        <f>IF(OR(ISERROR(FIND(検索!E$7,D996)),検索!E$7=""),0,1)</f>
        <v>0</v>
      </c>
      <c r="AD996" s="13">
        <f>IF(OR(ISERROR(FIND(検索!F$7,E996)),検索!F$7=""),0,1)</f>
        <v>0</v>
      </c>
      <c r="AE996" s="13">
        <f>IF(OR(ISERROR(FIND(検索!G$7,F996)),検索!G$7=""),0,1)</f>
        <v>0</v>
      </c>
      <c r="AF996" s="15">
        <f>IF(OR(検索!J$7="00000",AA996&amp;AB996&amp;AC996&amp;AD996&amp;AE996&lt;&gt;検索!J$7),0,1)</f>
        <v>0</v>
      </c>
      <c r="AG996" s="16">
        <f t="shared" si="85"/>
        <v>0</v>
      </c>
      <c r="AH996" s="13">
        <f>IF(検索!K$3=0,R996,S996)</f>
        <v>0</v>
      </c>
      <c r="AI996" s="13">
        <f>IF(検索!K$5=0,Y996,Z996)</f>
        <v>0</v>
      </c>
      <c r="AJ996" s="13">
        <f>IF(検索!K$7=0,AF996,AG996)</f>
        <v>0</v>
      </c>
      <c r="AK996" s="20">
        <f>IF(IF(検索!J$5="00000",AH996,IF(検索!K$4=0,AH996+AI996,AH996*AI996)*IF(AND(検索!K$6=1,検索!J$7&lt;&gt;"00000"),AJ996,1)+IF(AND(検索!K$6=0,検索!J$7&lt;&gt;"00000"),AJ996,0))&gt;0,MAX($AK$2:AK995)+1,0)</f>
        <v>0</v>
      </c>
    </row>
    <row r="997" spans="8:37" ht="12.6" customHeight="1" x14ac:dyDescent="0.15">
      <c r="H997" s="153">
        <f t="shared" si="82"/>
        <v>0</v>
      </c>
      <c r="J997" s="158">
        <f>IFERROR(INDEX(単価!D$3:G$16,MATCH(D997,単価!B$3:B$16,0),1+((I997&gt;29)+(I997&gt;59)+(I997&gt;89))*INDEX(単価!A:A,MATCH(D997,単価!B:B,0))),0)</f>
        <v>0</v>
      </c>
      <c r="K997" s="153">
        <f>IFERROR(INDEX(単価!C:C,MATCH(D997,単価!B:B,0))&amp;IF(INDEX(単価!A:A,MATCH(D997,単価!B:B,0))=1,"（"&amp;INDEX(単価!D$2:G$2,1,1+(I997&gt;29)+(I997&gt;59)+(I997&gt;89))&amp;"）",""),D997)</f>
        <v>0</v>
      </c>
      <c r="L997" s="2">
        <f t="shared" ca="1" si="81"/>
        <v>101</v>
      </c>
      <c r="M997" s="14">
        <f>IF(OR(ISERROR(FIND(DBCS(検索!C$3),DBCS(B997))),検索!C$3=""),0,1)</f>
        <v>0</v>
      </c>
      <c r="N997" s="15">
        <f>IF(OR(ISERROR(FIND(DBCS(検索!D$3),DBCS(C997))),検索!D$3=""),0,1)</f>
        <v>0</v>
      </c>
      <c r="O997" s="15">
        <f>IF(OR(ISERROR(FIND(検索!E$3,D997)),検索!E$3=""),0,1)</f>
        <v>0</v>
      </c>
      <c r="P997" s="13">
        <f>IF(OR(ISERROR(FIND(検索!F$3,E997)),検索!F$3=""),0,1)</f>
        <v>0</v>
      </c>
      <c r="Q997" s="13">
        <f>IF(OR(ISERROR(FIND(検索!G$3,F997)),検索!G$3=""),0,1)</f>
        <v>0</v>
      </c>
      <c r="R997" s="13">
        <f>IF(OR(検索!J$3="00000",M997&amp;N997&amp;O997&amp;P997&amp;Q997&lt;&gt;検索!J$3),0,1)</f>
        <v>0</v>
      </c>
      <c r="S997" s="13">
        <f t="shared" si="83"/>
        <v>0</v>
      </c>
      <c r="T997" s="14">
        <f>IF(OR(ISERROR(FIND(DBCS(検索!C$5),DBCS(B997))),検索!C$5=""),0,1)</f>
        <v>0</v>
      </c>
      <c r="U997" s="15">
        <f>IF(OR(ISERROR(FIND(DBCS(検索!D$5),DBCS(C997))),検索!D$5=""),0,1)</f>
        <v>0</v>
      </c>
      <c r="V997" s="15">
        <f>IF(OR(ISERROR(FIND(検索!E$5,D997)),検索!E$5=""),0,1)</f>
        <v>0</v>
      </c>
      <c r="W997" s="15">
        <f>IF(OR(ISERROR(FIND(検索!F$5,E997)),検索!F$5=""),0,1)</f>
        <v>0</v>
      </c>
      <c r="X997" s="15">
        <f>IF(OR(ISERROR(FIND(検索!G$5,F997)),検索!G$5=""),0,1)</f>
        <v>0</v>
      </c>
      <c r="Y997" s="13">
        <f>IF(OR(検索!J$5="00000",T997&amp;U997&amp;V997&amp;W997&amp;X997&lt;&gt;検索!J$5),0,1)</f>
        <v>0</v>
      </c>
      <c r="Z997" s="16">
        <f t="shared" si="84"/>
        <v>0</v>
      </c>
      <c r="AA997" s="13">
        <f>IF(OR(ISERROR(FIND(DBCS(検索!C$7),DBCS(B997))),検索!C$7=""),0,1)</f>
        <v>0</v>
      </c>
      <c r="AB997" s="13">
        <f>IF(OR(ISERROR(FIND(DBCS(検索!D$7),DBCS(C997))),検索!D$7=""),0,1)</f>
        <v>0</v>
      </c>
      <c r="AC997" s="13">
        <f>IF(OR(ISERROR(FIND(検索!E$7,D997)),検索!E$7=""),0,1)</f>
        <v>0</v>
      </c>
      <c r="AD997" s="13">
        <f>IF(OR(ISERROR(FIND(検索!F$7,E997)),検索!F$7=""),0,1)</f>
        <v>0</v>
      </c>
      <c r="AE997" s="13">
        <f>IF(OR(ISERROR(FIND(検索!G$7,F997)),検索!G$7=""),0,1)</f>
        <v>0</v>
      </c>
      <c r="AF997" s="15">
        <f>IF(OR(検索!J$7="00000",AA997&amp;AB997&amp;AC997&amp;AD997&amp;AE997&lt;&gt;検索!J$7),0,1)</f>
        <v>0</v>
      </c>
      <c r="AG997" s="16">
        <f t="shared" si="85"/>
        <v>0</v>
      </c>
      <c r="AH997" s="13">
        <f>IF(検索!K$3=0,R997,S997)</f>
        <v>0</v>
      </c>
      <c r="AI997" s="13">
        <f>IF(検索!K$5=0,Y997,Z997)</f>
        <v>0</v>
      </c>
      <c r="AJ997" s="13">
        <f>IF(検索!K$7=0,AF997,AG997)</f>
        <v>0</v>
      </c>
      <c r="AK997" s="20">
        <f>IF(IF(検索!J$5="00000",AH997,IF(検索!K$4=0,AH997+AI997,AH997*AI997)*IF(AND(検索!K$6=1,検索!J$7&lt;&gt;"00000"),AJ997,1)+IF(AND(検索!K$6=0,検索!J$7&lt;&gt;"00000"),AJ997,0))&gt;0,MAX($AK$2:AK996)+1,0)</f>
        <v>0</v>
      </c>
    </row>
    <row r="998" spans="8:37" ht="12.6" customHeight="1" x14ac:dyDescent="0.15">
      <c r="H998" s="153">
        <f t="shared" si="82"/>
        <v>0</v>
      </c>
      <c r="J998" s="158">
        <f>IFERROR(INDEX(単価!D$3:G$16,MATCH(D998,単価!B$3:B$16,0),1+((I998&gt;29)+(I998&gt;59)+(I998&gt;89))*INDEX(単価!A:A,MATCH(D998,単価!B:B,0))),0)</f>
        <v>0</v>
      </c>
      <c r="K998" s="153">
        <f>IFERROR(INDEX(単価!C:C,MATCH(D998,単価!B:B,0))&amp;IF(INDEX(単価!A:A,MATCH(D998,単価!B:B,0))=1,"（"&amp;INDEX(単価!D$2:G$2,1,1+(I998&gt;29)+(I998&gt;59)+(I998&gt;89))&amp;"）",""),D998)</f>
        <v>0</v>
      </c>
      <c r="L998" s="2">
        <f t="shared" ca="1" si="81"/>
        <v>107</v>
      </c>
      <c r="M998" s="14">
        <f>IF(OR(ISERROR(FIND(DBCS(検索!C$3),DBCS(B998))),検索!C$3=""),0,1)</f>
        <v>0</v>
      </c>
      <c r="N998" s="15">
        <f>IF(OR(ISERROR(FIND(DBCS(検索!D$3),DBCS(C998))),検索!D$3=""),0,1)</f>
        <v>0</v>
      </c>
      <c r="O998" s="15">
        <f>IF(OR(ISERROR(FIND(検索!E$3,D998)),検索!E$3=""),0,1)</f>
        <v>0</v>
      </c>
      <c r="P998" s="13">
        <f>IF(OR(ISERROR(FIND(検索!F$3,E998)),検索!F$3=""),0,1)</f>
        <v>0</v>
      </c>
      <c r="Q998" s="13">
        <f>IF(OR(ISERROR(FIND(検索!G$3,F998)),検索!G$3=""),0,1)</f>
        <v>0</v>
      </c>
      <c r="R998" s="13">
        <f>IF(OR(検索!J$3="00000",M998&amp;N998&amp;O998&amp;P998&amp;Q998&lt;&gt;検索!J$3),0,1)</f>
        <v>0</v>
      </c>
      <c r="S998" s="13">
        <f t="shared" si="83"/>
        <v>0</v>
      </c>
      <c r="T998" s="14">
        <f>IF(OR(ISERROR(FIND(DBCS(検索!C$5),DBCS(B998))),検索!C$5=""),0,1)</f>
        <v>0</v>
      </c>
      <c r="U998" s="15">
        <f>IF(OR(ISERROR(FIND(DBCS(検索!D$5),DBCS(C998))),検索!D$5=""),0,1)</f>
        <v>0</v>
      </c>
      <c r="V998" s="15">
        <f>IF(OR(ISERROR(FIND(検索!E$5,D998)),検索!E$5=""),0,1)</f>
        <v>0</v>
      </c>
      <c r="W998" s="15">
        <f>IF(OR(ISERROR(FIND(検索!F$5,E998)),検索!F$5=""),0,1)</f>
        <v>0</v>
      </c>
      <c r="X998" s="15">
        <f>IF(OR(ISERROR(FIND(検索!G$5,F998)),検索!G$5=""),0,1)</f>
        <v>0</v>
      </c>
      <c r="Y998" s="13">
        <f>IF(OR(検索!J$5="00000",T998&amp;U998&amp;V998&amp;W998&amp;X998&lt;&gt;検索!J$5),0,1)</f>
        <v>0</v>
      </c>
      <c r="Z998" s="16">
        <f t="shared" si="84"/>
        <v>0</v>
      </c>
      <c r="AA998" s="13">
        <f>IF(OR(ISERROR(FIND(DBCS(検索!C$7),DBCS(B998))),検索!C$7=""),0,1)</f>
        <v>0</v>
      </c>
      <c r="AB998" s="13">
        <f>IF(OR(ISERROR(FIND(DBCS(検索!D$7),DBCS(C998))),検索!D$7=""),0,1)</f>
        <v>0</v>
      </c>
      <c r="AC998" s="13">
        <f>IF(OR(ISERROR(FIND(検索!E$7,D998)),検索!E$7=""),0,1)</f>
        <v>0</v>
      </c>
      <c r="AD998" s="13">
        <f>IF(OR(ISERROR(FIND(検索!F$7,E998)),検索!F$7=""),0,1)</f>
        <v>0</v>
      </c>
      <c r="AE998" s="13">
        <f>IF(OR(ISERROR(FIND(検索!G$7,F998)),検索!G$7=""),0,1)</f>
        <v>0</v>
      </c>
      <c r="AF998" s="15">
        <f>IF(OR(検索!J$7="00000",AA998&amp;AB998&amp;AC998&amp;AD998&amp;AE998&lt;&gt;検索!J$7),0,1)</f>
        <v>0</v>
      </c>
      <c r="AG998" s="16">
        <f t="shared" si="85"/>
        <v>0</v>
      </c>
      <c r="AH998" s="13">
        <f>IF(検索!K$3=0,R998,S998)</f>
        <v>0</v>
      </c>
      <c r="AI998" s="13">
        <f>IF(検索!K$5=0,Y998,Z998)</f>
        <v>0</v>
      </c>
      <c r="AJ998" s="13">
        <f>IF(検索!K$7=0,AF998,AG998)</f>
        <v>0</v>
      </c>
      <c r="AK998" s="20">
        <f>IF(IF(検索!J$5="00000",AH998,IF(検索!K$4=0,AH998+AI998,AH998*AI998)*IF(AND(検索!K$6=1,検索!J$7&lt;&gt;"00000"),AJ998,1)+IF(AND(検索!K$6=0,検索!J$7&lt;&gt;"00000"),AJ998,0))&gt;0,MAX($AK$2:AK997)+1,0)</f>
        <v>0</v>
      </c>
    </row>
    <row r="999" spans="8:37" ht="12.6" customHeight="1" x14ac:dyDescent="0.15">
      <c r="H999" s="153">
        <f t="shared" si="82"/>
        <v>0</v>
      </c>
      <c r="J999" s="158">
        <f>IFERROR(INDEX(単価!D$3:G$16,MATCH(D999,単価!B$3:B$16,0),1+((I999&gt;29)+(I999&gt;59)+(I999&gt;89))*INDEX(単価!A:A,MATCH(D999,単価!B:B,0))),0)</f>
        <v>0</v>
      </c>
      <c r="K999" s="153">
        <f>IFERROR(INDEX(単価!C:C,MATCH(D999,単価!B:B,0))&amp;IF(INDEX(単価!A:A,MATCH(D999,単価!B:B,0))=1,"（"&amp;INDEX(単価!D$2:G$2,1,1+(I999&gt;29)+(I999&gt;59)+(I999&gt;89))&amp;"）",""),D999)</f>
        <v>0</v>
      </c>
      <c r="L999" s="2">
        <f t="shared" ca="1" si="81"/>
        <v>107</v>
      </c>
      <c r="M999" s="14">
        <f>IF(OR(ISERROR(FIND(DBCS(検索!C$3),DBCS(B999))),検索!C$3=""),0,1)</f>
        <v>0</v>
      </c>
      <c r="N999" s="15">
        <f>IF(OR(ISERROR(FIND(DBCS(検索!D$3),DBCS(C999))),検索!D$3=""),0,1)</f>
        <v>0</v>
      </c>
      <c r="O999" s="15">
        <f>IF(OR(ISERROR(FIND(検索!E$3,D999)),検索!E$3=""),0,1)</f>
        <v>0</v>
      </c>
      <c r="P999" s="13">
        <f>IF(OR(ISERROR(FIND(検索!F$3,E999)),検索!F$3=""),0,1)</f>
        <v>0</v>
      </c>
      <c r="Q999" s="13">
        <f>IF(OR(ISERROR(FIND(検索!G$3,F999)),検索!G$3=""),0,1)</f>
        <v>0</v>
      </c>
      <c r="R999" s="13">
        <f>IF(OR(検索!J$3="00000",M999&amp;N999&amp;O999&amp;P999&amp;Q999&lt;&gt;検索!J$3),0,1)</f>
        <v>0</v>
      </c>
      <c r="S999" s="13">
        <f t="shared" si="83"/>
        <v>0</v>
      </c>
      <c r="T999" s="14">
        <f>IF(OR(ISERROR(FIND(DBCS(検索!C$5),DBCS(B999))),検索!C$5=""),0,1)</f>
        <v>0</v>
      </c>
      <c r="U999" s="15">
        <f>IF(OR(ISERROR(FIND(DBCS(検索!D$5),DBCS(C999))),検索!D$5=""),0,1)</f>
        <v>0</v>
      </c>
      <c r="V999" s="15">
        <f>IF(OR(ISERROR(FIND(検索!E$5,D999)),検索!E$5=""),0,1)</f>
        <v>0</v>
      </c>
      <c r="W999" s="15">
        <f>IF(OR(ISERROR(FIND(検索!F$5,E999)),検索!F$5=""),0,1)</f>
        <v>0</v>
      </c>
      <c r="X999" s="15">
        <f>IF(OR(ISERROR(FIND(検索!G$5,F999)),検索!G$5=""),0,1)</f>
        <v>0</v>
      </c>
      <c r="Y999" s="13">
        <f>IF(OR(検索!J$5="00000",T999&amp;U999&amp;V999&amp;W999&amp;X999&lt;&gt;検索!J$5),0,1)</f>
        <v>0</v>
      </c>
      <c r="Z999" s="16">
        <f t="shared" si="84"/>
        <v>0</v>
      </c>
      <c r="AA999" s="13">
        <f>IF(OR(ISERROR(FIND(DBCS(検索!C$7),DBCS(B999))),検索!C$7=""),0,1)</f>
        <v>0</v>
      </c>
      <c r="AB999" s="13">
        <f>IF(OR(ISERROR(FIND(DBCS(検索!D$7),DBCS(C999))),検索!D$7=""),0,1)</f>
        <v>0</v>
      </c>
      <c r="AC999" s="13">
        <f>IF(OR(ISERROR(FIND(検索!E$7,D999)),検索!E$7=""),0,1)</f>
        <v>0</v>
      </c>
      <c r="AD999" s="13">
        <f>IF(OR(ISERROR(FIND(検索!F$7,E999)),検索!F$7=""),0,1)</f>
        <v>0</v>
      </c>
      <c r="AE999" s="13">
        <f>IF(OR(ISERROR(FIND(検索!G$7,F999)),検索!G$7=""),0,1)</f>
        <v>0</v>
      </c>
      <c r="AF999" s="15">
        <f>IF(OR(検索!J$7="00000",AA999&amp;AB999&amp;AC999&amp;AD999&amp;AE999&lt;&gt;検索!J$7),0,1)</f>
        <v>0</v>
      </c>
      <c r="AG999" s="16">
        <f t="shared" si="85"/>
        <v>0</v>
      </c>
      <c r="AH999" s="13">
        <f>IF(検索!K$3=0,R999,S999)</f>
        <v>0</v>
      </c>
      <c r="AI999" s="13">
        <f>IF(検索!K$5=0,Y999,Z999)</f>
        <v>0</v>
      </c>
      <c r="AJ999" s="13">
        <f>IF(検索!K$7=0,AF999,AG999)</f>
        <v>0</v>
      </c>
      <c r="AK999" s="20">
        <f>IF(IF(検索!J$5="00000",AH999,IF(検索!K$4=0,AH999+AI999,AH999*AI999)*IF(AND(検索!K$6=1,検索!J$7&lt;&gt;"00000"),AJ999,1)+IF(AND(検索!K$6=0,検索!J$7&lt;&gt;"00000"),AJ999,0))&gt;0,MAX($AK$2:AK998)+1,0)</f>
        <v>0</v>
      </c>
    </row>
    <row r="1000" spans="8:37" ht="12.6" customHeight="1" x14ac:dyDescent="0.15">
      <c r="H1000" s="153">
        <f t="shared" si="82"/>
        <v>0</v>
      </c>
      <c r="J1000" s="158">
        <f>IFERROR(INDEX(単価!D$3:G$16,MATCH(D1000,単価!B$3:B$16,0),1+((I1000&gt;29)+(I1000&gt;59)+(I1000&gt;89))*INDEX(単価!A:A,MATCH(D1000,単価!B:B,0))),0)</f>
        <v>0</v>
      </c>
      <c r="K1000" s="153">
        <f>IFERROR(INDEX(単価!C:C,MATCH(D1000,単価!B:B,0))&amp;IF(INDEX(単価!A:A,MATCH(D1000,単価!B:B,0))=1,"（"&amp;INDEX(単価!D$2:G$2,1,1+(I1000&gt;29)+(I1000&gt;59)+(I1000&gt;89))&amp;"）",""),D1000)</f>
        <v>0</v>
      </c>
      <c r="L1000" s="2">
        <f t="shared" ca="1" si="81"/>
        <v>103</v>
      </c>
      <c r="M1000" s="14">
        <f>IF(OR(ISERROR(FIND(DBCS(検索!C$3),DBCS(B1000))),検索!C$3=""),0,1)</f>
        <v>0</v>
      </c>
      <c r="N1000" s="15">
        <f>IF(OR(ISERROR(FIND(DBCS(検索!D$3),DBCS(C1000))),検索!D$3=""),0,1)</f>
        <v>0</v>
      </c>
      <c r="O1000" s="15">
        <f>IF(OR(ISERROR(FIND(検索!E$3,D1000)),検索!E$3=""),0,1)</f>
        <v>0</v>
      </c>
      <c r="P1000" s="13">
        <f>IF(OR(ISERROR(FIND(検索!F$3,E1000)),検索!F$3=""),0,1)</f>
        <v>0</v>
      </c>
      <c r="Q1000" s="13">
        <f>IF(OR(ISERROR(FIND(検索!G$3,F1000)),検索!G$3=""),0,1)</f>
        <v>0</v>
      </c>
      <c r="R1000" s="13">
        <f>IF(OR(検索!J$3="00000",M1000&amp;N1000&amp;O1000&amp;P1000&amp;Q1000&lt;&gt;検索!J$3),0,1)</f>
        <v>0</v>
      </c>
      <c r="S1000" s="13">
        <f t="shared" si="83"/>
        <v>0</v>
      </c>
      <c r="T1000" s="14">
        <f>IF(OR(ISERROR(FIND(DBCS(検索!C$5),DBCS(B1000))),検索!C$5=""),0,1)</f>
        <v>0</v>
      </c>
      <c r="U1000" s="15">
        <f>IF(OR(ISERROR(FIND(DBCS(検索!D$5),DBCS(C1000))),検索!D$5=""),0,1)</f>
        <v>0</v>
      </c>
      <c r="V1000" s="15">
        <f>IF(OR(ISERROR(FIND(検索!E$5,D1000)),検索!E$5=""),0,1)</f>
        <v>0</v>
      </c>
      <c r="W1000" s="15">
        <f>IF(OR(ISERROR(FIND(検索!F$5,E1000)),検索!F$5=""),0,1)</f>
        <v>0</v>
      </c>
      <c r="X1000" s="15">
        <f>IF(OR(ISERROR(FIND(検索!G$5,F1000)),検索!G$5=""),0,1)</f>
        <v>0</v>
      </c>
      <c r="Y1000" s="13">
        <f>IF(OR(検索!J$5="00000",T1000&amp;U1000&amp;V1000&amp;W1000&amp;X1000&lt;&gt;検索!J$5),0,1)</f>
        <v>0</v>
      </c>
      <c r="Z1000" s="16">
        <f t="shared" si="84"/>
        <v>0</v>
      </c>
      <c r="AA1000" s="13">
        <f>IF(OR(ISERROR(FIND(DBCS(検索!C$7),DBCS(B1000))),検索!C$7=""),0,1)</f>
        <v>0</v>
      </c>
      <c r="AB1000" s="13">
        <f>IF(OR(ISERROR(FIND(DBCS(検索!D$7),DBCS(C1000))),検索!D$7=""),0,1)</f>
        <v>0</v>
      </c>
      <c r="AC1000" s="13">
        <f>IF(OR(ISERROR(FIND(検索!E$7,D1000)),検索!E$7=""),0,1)</f>
        <v>0</v>
      </c>
      <c r="AD1000" s="13">
        <f>IF(OR(ISERROR(FIND(検索!F$7,E1000)),検索!F$7=""),0,1)</f>
        <v>0</v>
      </c>
      <c r="AE1000" s="13">
        <f>IF(OR(ISERROR(FIND(検索!G$7,F1000)),検索!G$7=""),0,1)</f>
        <v>0</v>
      </c>
      <c r="AF1000" s="15">
        <f>IF(OR(検索!J$7="00000",AA1000&amp;AB1000&amp;AC1000&amp;AD1000&amp;AE1000&lt;&gt;検索!J$7),0,1)</f>
        <v>0</v>
      </c>
      <c r="AG1000" s="16">
        <f t="shared" si="85"/>
        <v>0</v>
      </c>
      <c r="AH1000" s="13">
        <f>IF(検索!K$3=0,R1000,S1000)</f>
        <v>0</v>
      </c>
      <c r="AI1000" s="13">
        <f>IF(検索!K$5=0,Y1000,Z1000)</f>
        <v>0</v>
      </c>
      <c r="AJ1000" s="13">
        <f>IF(検索!K$7=0,AF1000,AG1000)</f>
        <v>0</v>
      </c>
      <c r="AK1000" s="20">
        <f>IF(IF(検索!J$5="00000",AH1000,IF(検索!K$4=0,AH1000+AI1000,AH1000*AI1000)*IF(AND(検索!K$6=1,検索!J$7&lt;&gt;"00000"),AJ1000,1)+IF(AND(検索!K$6=0,検索!J$7&lt;&gt;"00000"),AJ1000,0))&gt;0,MAX($AK$2:AK999)+1,0)</f>
        <v>0</v>
      </c>
    </row>
    <row r="1001" spans="8:37" ht="12.6" customHeight="1" x14ac:dyDescent="0.15">
      <c r="H1001" s="153">
        <f t="shared" si="82"/>
        <v>0</v>
      </c>
      <c r="J1001" s="158">
        <f>IFERROR(INDEX(単価!D$3:G$16,MATCH(D1001,単価!B$3:B$16,0),1+((I1001&gt;29)+(I1001&gt;59)+(I1001&gt;89))*INDEX(単価!A:A,MATCH(D1001,単価!B:B,0))),0)</f>
        <v>0</v>
      </c>
      <c r="K1001" s="153">
        <f>IFERROR(INDEX(単価!C:C,MATCH(D1001,単価!B:B,0))&amp;IF(INDEX(単価!A:A,MATCH(D1001,単価!B:B,0))=1,"（"&amp;INDEX(単価!D$2:G$2,1,1+(I1001&gt;29)+(I1001&gt;59)+(I1001&gt;89))&amp;"）",""),D1001)</f>
        <v>0</v>
      </c>
      <c r="L1001" s="2">
        <f t="shared" ca="1" si="81"/>
        <v>105</v>
      </c>
      <c r="M1001" s="14">
        <f>IF(OR(ISERROR(FIND(DBCS(検索!C$3),DBCS(B1001))),検索!C$3=""),0,1)</f>
        <v>0</v>
      </c>
      <c r="N1001" s="15">
        <f>IF(OR(ISERROR(FIND(DBCS(検索!D$3),DBCS(C1001))),検索!D$3=""),0,1)</f>
        <v>0</v>
      </c>
      <c r="O1001" s="15">
        <f>IF(OR(ISERROR(FIND(検索!E$3,D1001)),検索!E$3=""),0,1)</f>
        <v>0</v>
      </c>
      <c r="P1001" s="13">
        <f>IF(OR(ISERROR(FIND(検索!F$3,E1001)),検索!F$3=""),0,1)</f>
        <v>0</v>
      </c>
      <c r="Q1001" s="13">
        <f>IF(OR(ISERROR(FIND(検索!G$3,F1001)),検索!G$3=""),0,1)</f>
        <v>0</v>
      </c>
      <c r="R1001" s="13">
        <f>IF(OR(検索!J$3="00000",M1001&amp;N1001&amp;O1001&amp;P1001&amp;Q1001&lt;&gt;検索!J$3),0,1)</f>
        <v>0</v>
      </c>
      <c r="S1001" s="13">
        <f t="shared" si="83"/>
        <v>0</v>
      </c>
      <c r="T1001" s="14">
        <f>IF(OR(ISERROR(FIND(DBCS(検索!C$5),DBCS(B1001))),検索!C$5=""),0,1)</f>
        <v>0</v>
      </c>
      <c r="U1001" s="15">
        <f>IF(OR(ISERROR(FIND(DBCS(検索!D$5),DBCS(C1001))),検索!D$5=""),0,1)</f>
        <v>0</v>
      </c>
      <c r="V1001" s="15">
        <f>IF(OR(ISERROR(FIND(検索!E$5,D1001)),検索!E$5=""),0,1)</f>
        <v>0</v>
      </c>
      <c r="W1001" s="15">
        <f>IF(OR(ISERROR(FIND(検索!F$5,E1001)),検索!F$5=""),0,1)</f>
        <v>0</v>
      </c>
      <c r="X1001" s="15">
        <f>IF(OR(ISERROR(FIND(検索!G$5,F1001)),検索!G$5=""),0,1)</f>
        <v>0</v>
      </c>
      <c r="Y1001" s="13">
        <f>IF(OR(検索!J$5="00000",T1001&amp;U1001&amp;V1001&amp;W1001&amp;X1001&lt;&gt;検索!J$5),0,1)</f>
        <v>0</v>
      </c>
      <c r="Z1001" s="16">
        <f t="shared" si="84"/>
        <v>0</v>
      </c>
      <c r="AA1001" s="13">
        <f>IF(OR(ISERROR(FIND(DBCS(検索!C$7),DBCS(B1001))),検索!C$7=""),0,1)</f>
        <v>0</v>
      </c>
      <c r="AB1001" s="13">
        <f>IF(OR(ISERROR(FIND(DBCS(検索!D$7),DBCS(C1001))),検索!D$7=""),0,1)</f>
        <v>0</v>
      </c>
      <c r="AC1001" s="13">
        <f>IF(OR(ISERROR(FIND(検索!E$7,D1001)),検索!E$7=""),0,1)</f>
        <v>0</v>
      </c>
      <c r="AD1001" s="13">
        <f>IF(OR(ISERROR(FIND(検索!F$7,E1001)),検索!F$7=""),0,1)</f>
        <v>0</v>
      </c>
      <c r="AE1001" s="13">
        <f>IF(OR(ISERROR(FIND(検索!G$7,F1001)),検索!G$7=""),0,1)</f>
        <v>0</v>
      </c>
      <c r="AF1001" s="15">
        <f>IF(OR(検索!J$7="00000",AA1001&amp;AB1001&amp;AC1001&amp;AD1001&amp;AE1001&lt;&gt;検索!J$7),0,1)</f>
        <v>0</v>
      </c>
      <c r="AG1001" s="16">
        <f t="shared" si="85"/>
        <v>0</v>
      </c>
      <c r="AH1001" s="13">
        <f>IF(検索!K$3=0,R1001,S1001)</f>
        <v>0</v>
      </c>
      <c r="AI1001" s="13">
        <f>IF(検索!K$5=0,Y1001,Z1001)</f>
        <v>0</v>
      </c>
      <c r="AJ1001" s="13">
        <f>IF(検索!K$7=0,AF1001,AG1001)</f>
        <v>0</v>
      </c>
      <c r="AK1001" s="20">
        <f>IF(IF(検索!J$5="00000",AH1001,IF(検索!K$4=0,AH1001+AI1001,AH1001*AI1001)*IF(AND(検索!K$6=1,検索!J$7&lt;&gt;"00000"),AJ1001,1)+IF(AND(検索!K$6=0,検索!J$7&lt;&gt;"00000"),AJ1001,0))&gt;0,MAX($AK$2:AK1000)+1,0)</f>
        <v>0</v>
      </c>
    </row>
    <row r="1002" spans="8:37" ht="12.6" customHeight="1" x14ac:dyDescent="0.15">
      <c r="H1002" s="153">
        <f t="shared" si="82"/>
        <v>0</v>
      </c>
      <c r="J1002" s="158">
        <f>IFERROR(INDEX(単価!D$3:G$16,MATCH(D1002,単価!B$3:B$16,0),1+((I1002&gt;29)+(I1002&gt;59)+(I1002&gt;89))*INDEX(単価!A:A,MATCH(D1002,単価!B:B,0))),0)</f>
        <v>0</v>
      </c>
      <c r="K1002" s="153">
        <f>IFERROR(INDEX(単価!C:C,MATCH(D1002,単価!B:B,0))&amp;IF(INDEX(単価!A:A,MATCH(D1002,単価!B:B,0))=1,"（"&amp;INDEX(単価!D$2:G$2,1,1+(I1002&gt;29)+(I1002&gt;59)+(I1002&gt;89))&amp;"）",""),D1002)</f>
        <v>0</v>
      </c>
      <c r="L1002" s="2">
        <f t="shared" ca="1" si="81"/>
        <v>107</v>
      </c>
      <c r="M1002" s="14">
        <f>IF(OR(ISERROR(FIND(DBCS(検索!C$3),DBCS(B1002))),検索!C$3=""),0,1)</f>
        <v>0</v>
      </c>
      <c r="N1002" s="15">
        <f>IF(OR(ISERROR(FIND(DBCS(検索!D$3),DBCS(C1002))),検索!D$3=""),0,1)</f>
        <v>0</v>
      </c>
      <c r="O1002" s="15">
        <f>IF(OR(ISERROR(FIND(検索!E$3,D1002)),検索!E$3=""),0,1)</f>
        <v>0</v>
      </c>
      <c r="P1002" s="13">
        <f>IF(OR(ISERROR(FIND(検索!F$3,E1002)),検索!F$3=""),0,1)</f>
        <v>0</v>
      </c>
      <c r="Q1002" s="13">
        <f>IF(OR(ISERROR(FIND(検索!G$3,F1002)),検索!G$3=""),0,1)</f>
        <v>0</v>
      </c>
      <c r="R1002" s="13">
        <f>IF(OR(検索!J$3="00000",M1002&amp;N1002&amp;O1002&amp;P1002&amp;Q1002&lt;&gt;検索!J$3),0,1)</f>
        <v>0</v>
      </c>
      <c r="S1002" s="13">
        <f t="shared" si="83"/>
        <v>0</v>
      </c>
      <c r="T1002" s="14">
        <f>IF(OR(ISERROR(FIND(DBCS(検索!C$5),DBCS(B1002))),検索!C$5=""),0,1)</f>
        <v>0</v>
      </c>
      <c r="U1002" s="15">
        <f>IF(OR(ISERROR(FIND(DBCS(検索!D$5),DBCS(C1002))),検索!D$5=""),0,1)</f>
        <v>0</v>
      </c>
      <c r="V1002" s="15">
        <f>IF(OR(ISERROR(FIND(検索!E$5,D1002)),検索!E$5=""),0,1)</f>
        <v>0</v>
      </c>
      <c r="W1002" s="15">
        <f>IF(OR(ISERROR(FIND(検索!F$5,E1002)),検索!F$5=""),0,1)</f>
        <v>0</v>
      </c>
      <c r="X1002" s="15">
        <f>IF(OR(ISERROR(FIND(検索!G$5,F1002)),検索!G$5=""),0,1)</f>
        <v>0</v>
      </c>
      <c r="Y1002" s="13">
        <f>IF(OR(検索!J$5="00000",T1002&amp;U1002&amp;V1002&amp;W1002&amp;X1002&lt;&gt;検索!J$5),0,1)</f>
        <v>0</v>
      </c>
      <c r="Z1002" s="16">
        <f t="shared" si="84"/>
        <v>0</v>
      </c>
      <c r="AA1002" s="13">
        <f>IF(OR(ISERROR(FIND(DBCS(検索!C$7),DBCS(B1002))),検索!C$7=""),0,1)</f>
        <v>0</v>
      </c>
      <c r="AB1002" s="13">
        <f>IF(OR(ISERROR(FIND(DBCS(検索!D$7),DBCS(C1002))),検索!D$7=""),0,1)</f>
        <v>0</v>
      </c>
      <c r="AC1002" s="13">
        <f>IF(OR(ISERROR(FIND(検索!E$7,D1002)),検索!E$7=""),0,1)</f>
        <v>0</v>
      </c>
      <c r="AD1002" s="13">
        <f>IF(OR(ISERROR(FIND(検索!F$7,E1002)),検索!F$7=""),0,1)</f>
        <v>0</v>
      </c>
      <c r="AE1002" s="13">
        <f>IF(OR(ISERROR(FIND(検索!G$7,F1002)),検索!G$7=""),0,1)</f>
        <v>0</v>
      </c>
      <c r="AF1002" s="15">
        <f>IF(OR(検索!J$7="00000",AA1002&amp;AB1002&amp;AC1002&amp;AD1002&amp;AE1002&lt;&gt;検索!J$7),0,1)</f>
        <v>0</v>
      </c>
      <c r="AG1002" s="16">
        <f t="shared" si="85"/>
        <v>0</v>
      </c>
      <c r="AH1002" s="13">
        <f>IF(検索!K$3=0,R1002,S1002)</f>
        <v>0</v>
      </c>
      <c r="AI1002" s="13">
        <f>IF(検索!K$5=0,Y1002,Z1002)</f>
        <v>0</v>
      </c>
      <c r="AJ1002" s="13">
        <f>IF(検索!K$7=0,AF1002,AG1002)</f>
        <v>0</v>
      </c>
      <c r="AK1002" s="20">
        <f>IF(IF(検索!J$5="00000",AH1002,IF(検索!K$4=0,AH1002+AI1002,AH1002*AI1002)*IF(AND(検索!K$6=1,検索!J$7&lt;&gt;"00000"),AJ1002,1)+IF(AND(検索!K$6=0,検索!J$7&lt;&gt;"00000"),AJ1002,0))&gt;0,MAX($AK$2:AK1001)+1,0)</f>
        <v>0</v>
      </c>
    </row>
    <row r="1003" spans="8:37" ht="12.6" customHeight="1" x14ac:dyDescent="0.15">
      <c r="H1003" s="153">
        <f t="shared" si="82"/>
        <v>0</v>
      </c>
      <c r="J1003" s="158">
        <f>IFERROR(INDEX(単価!D$3:G$16,MATCH(D1003,単価!B$3:B$16,0),1+((I1003&gt;29)+(I1003&gt;59)+(I1003&gt;89))*INDEX(単価!A:A,MATCH(D1003,単価!B:B,0))),0)</f>
        <v>0</v>
      </c>
      <c r="K1003" s="153">
        <f>IFERROR(INDEX(単価!C:C,MATCH(D1003,単価!B:B,0))&amp;IF(INDEX(単価!A:A,MATCH(D1003,単価!B:B,0))=1,"（"&amp;INDEX(単価!D$2:G$2,1,1+(I1003&gt;29)+(I1003&gt;59)+(I1003&gt;89))&amp;"）",""),D1003)</f>
        <v>0</v>
      </c>
      <c r="L1003" s="2">
        <f t="shared" ca="1" si="81"/>
        <v>103</v>
      </c>
      <c r="M1003" s="14">
        <f>IF(OR(ISERROR(FIND(DBCS(検索!C$3),DBCS(B1003))),検索!C$3=""),0,1)</f>
        <v>0</v>
      </c>
      <c r="N1003" s="15">
        <f>IF(OR(ISERROR(FIND(DBCS(検索!D$3),DBCS(C1003))),検索!D$3=""),0,1)</f>
        <v>0</v>
      </c>
      <c r="O1003" s="15">
        <f>IF(OR(ISERROR(FIND(検索!E$3,D1003)),検索!E$3=""),0,1)</f>
        <v>0</v>
      </c>
      <c r="P1003" s="13">
        <f>IF(OR(ISERROR(FIND(検索!F$3,E1003)),検索!F$3=""),0,1)</f>
        <v>0</v>
      </c>
      <c r="Q1003" s="13">
        <f>IF(OR(ISERROR(FIND(検索!G$3,F1003)),検索!G$3=""),0,1)</f>
        <v>0</v>
      </c>
      <c r="R1003" s="13">
        <f>IF(OR(検索!J$3="00000",M1003&amp;N1003&amp;O1003&amp;P1003&amp;Q1003&lt;&gt;検索!J$3),0,1)</f>
        <v>0</v>
      </c>
      <c r="S1003" s="13">
        <f t="shared" si="83"/>
        <v>0</v>
      </c>
      <c r="T1003" s="14">
        <f>IF(OR(ISERROR(FIND(DBCS(検索!C$5),DBCS(B1003))),検索!C$5=""),0,1)</f>
        <v>0</v>
      </c>
      <c r="U1003" s="15">
        <f>IF(OR(ISERROR(FIND(DBCS(検索!D$5),DBCS(C1003))),検索!D$5=""),0,1)</f>
        <v>0</v>
      </c>
      <c r="V1003" s="15">
        <f>IF(OR(ISERROR(FIND(検索!E$5,D1003)),検索!E$5=""),0,1)</f>
        <v>0</v>
      </c>
      <c r="W1003" s="15">
        <f>IF(OR(ISERROR(FIND(検索!F$5,E1003)),検索!F$5=""),0,1)</f>
        <v>0</v>
      </c>
      <c r="X1003" s="15">
        <f>IF(OR(ISERROR(FIND(検索!G$5,F1003)),検索!G$5=""),0,1)</f>
        <v>0</v>
      </c>
      <c r="Y1003" s="13">
        <f>IF(OR(検索!J$5="00000",T1003&amp;U1003&amp;V1003&amp;W1003&amp;X1003&lt;&gt;検索!J$5),0,1)</f>
        <v>0</v>
      </c>
      <c r="Z1003" s="16">
        <f t="shared" si="84"/>
        <v>0</v>
      </c>
      <c r="AA1003" s="13">
        <f>IF(OR(ISERROR(FIND(DBCS(検索!C$7),DBCS(B1003))),検索!C$7=""),0,1)</f>
        <v>0</v>
      </c>
      <c r="AB1003" s="13">
        <f>IF(OR(ISERROR(FIND(DBCS(検索!D$7),DBCS(C1003))),検索!D$7=""),0,1)</f>
        <v>0</v>
      </c>
      <c r="AC1003" s="13">
        <f>IF(OR(ISERROR(FIND(検索!E$7,D1003)),検索!E$7=""),0,1)</f>
        <v>0</v>
      </c>
      <c r="AD1003" s="13">
        <f>IF(OR(ISERROR(FIND(検索!F$7,E1003)),検索!F$7=""),0,1)</f>
        <v>0</v>
      </c>
      <c r="AE1003" s="13">
        <f>IF(OR(ISERROR(FIND(検索!G$7,F1003)),検索!G$7=""),0,1)</f>
        <v>0</v>
      </c>
      <c r="AF1003" s="15">
        <f>IF(OR(検索!J$7="00000",AA1003&amp;AB1003&amp;AC1003&amp;AD1003&amp;AE1003&lt;&gt;検索!J$7),0,1)</f>
        <v>0</v>
      </c>
      <c r="AG1003" s="16">
        <f t="shared" si="85"/>
        <v>0</v>
      </c>
      <c r="AH1003" s="13">
        <f>IF(検索!K$3=0,R1003,S1003)</f>
        <v>0</v>
      </c>
      <c r="AI1003" s="13">
        <f>IF(検索!K$5=0,Y1003,Z1003)</f>
        <v>0</v>
      </c>
      <c r="AJ1003" s="13">
        <f>IF(検索!K$7=0,AF1003,AG1003)</f>
        <v>0</v>
      </c>
      <c r="AK1003" s="20">
        <f>IF(IF(検索!J$5="00000",AH1003,IF(検索!K$4=0,AH1003+AI1003,AH1003*AI1003)*IF(AND(検索!K$6=1,検索!J$7&lt;&gt;"00000"),AJ1003,1)+IF(AND(検索!K$6=0,検索!J$7&lt;&gt;"00000"),AJ1003,0))&gt;0,MAX($AK$2:AK1002)+1,0)</f>
        <v>0</v>
      </c>
    </row>
    <row r="1004" spans="8:37" ht="12.6" customHeight="1" x14ac:dyDescent="0.15">
      <c r="H1004" s="153">
        <f t="shared" si="82"/>
        <v>0</v>
      </c>
      <c r="J1004" s="158">
        <f>IFERROR(INDEX(単価!D$3:G$16,MATCH(D1004,単価!B$3:B$16,0),1+((I1004&gt;29)+(I1004&gt;59)+(I1004&gt;89))*INDEX(単価!A:A,MATCH(D1004,単価!B:B,0))),0)</f>
        <v>0</v>
      </c>
      <c r="K1004" s="153">
        <f>IFERROR(INDEX(単価!C:C,MATCH(D1004,単価!B:B,0))&amp;IF(INDEX(単価!A:A,MATCH(D1004,単価!B:B,0))=1,"（"&amp;INDEX(単価!D$2:G$2,1,1+(I1004&gt;29)+(I1004&gt;59)+(I1004&gt;89))&amp;"）",""),D1004)</f>
        <v>0</v>
      </c>
      <c r="L1004" s="2">
        <f t="shared" ref="L1004:L1067" ca="1" si="86">(G1004+10)*10+INT(RAND()*10)</f>
        <v>106</v>
      </c>
      <c r="M1004" s="14">
        <f>IF(OR(ISERROR(FIND(DBCS(検索!C$3),DBCS(B1004))),検索!C$3=""),0,1)</f>
        <v>0</v>
      </c>
      <c r="N1004" s="15">
        <f>IF(OR(ISERROR(FIND(DBCS(検索!D$3),DBCS(C1004))),検索!D$3=""),0,1)</f>
        <v>0</v>
      </c>
      <c r="O1004" s="15">
        <f>IF(OR(ISERROR(FIND(検索!E$3,D1004)),検索!E$3=""),0,1)</f>
        <v>0</v>
      </c>
      <c r="P1004" s="13">
        <f>IF(OR(ISERROR(FIND(検索!F$3,E1004)),検索!F$3=""),0,1)</f>
        <v>0</v>
      </c>
      <c r="Q1004" s="13">
        <f>IF(OR(ISERROR(FIND(検索!G$3,F1004)),検索!G$3=""),0,1)</f>
        <v>0</v>
      </c>
      <c r="R1004" s="13">
        <f>IF(OR(検索!J$3="00000",M1004&amp;N1004&amp;O1004&amp;P1004&amp;Q1004&lt;&gt;検索!J$3),0,1)</f>
        <v>0</v>
      </c>
      <c r="S1004" s="13">
        <f t="shared" si="83"/>
        <v>0</v>
      </c>
      <c r="T1004" s="14">
        <f>IF(OR(ISERROR(FIND(DBCS(検索!C$5),DBCS(B1004))),検索!C$5=""),0,1)</f>
        <v>0</v>
      </c>
      <c r="U1004" s="15">
        <f>IF(OR(ISERROR(FIND(DBCS(検索!D$5),DBCS(C1004))),検索!D$5=""),0,1)</f>
        <v>0</v>
      </c>
      <c r="V1004" s="15">
        <f>IF(OR(ISERROR(FIND(検索!E$5,D1004)),検索!E$5=""),0,1)</f>
        <v>0</v>
      </c>
      <c r="W1004" s="15">
        <f>IF(OR(ISERROR(FIND(検索!F$5,E1004)),検索!F$5=""),0,1)</f>
        <v>0</v>
      </c>
      <c r="X1004" s="15">
        <f>IF(OR(ISERROR(FIND(検索!G$5,F1004)),検索!G$5=""),0,1)</f>
        <v>0</v>
      </c>
      <c r="Y1004" s="13">
        <f>IF(OR(検索!J$5="00000",T1004&amp;U1004&amp;V1004&amp;W1004&amp;X1004&lt;&gt;検索!J$5),0,1)</f>
        <v>0</v>
      </c>
      <c r="Z1004" s="16">
        <f t="shared" si="84"/>
        <v>0</v>
      </c>
      <c r="AA1004" s="13">
        <f>IF(OR(ISERROR(FIND(DBCS(検索!C$7),DBCS(B1004))),検索!C$7=""),0,1)</f>
        <v>0</v>
      </c>
      <c r="AB1004" s="13">
        <f>IF(OR(ISERROR(FIND(DBCS(検索!D$7),DBCS(C1004))),検索!D$7=""),0,1)</f>
        <v>0</v>
      </c>
      <c r="AC1004" s="13">
        <f>IF(OR(ISERROR(FIND(検索!E$7,D1004)),検索!E$7=""),0,1)</f>
        <v>0</v>
      </c>
      <c r="AD1004" s="13">
        <f>IF(OR(ISERROR(FIND(検索!F$7,E1004)),検索!F$7=""),0,1)</f>
        <v>0</v>
      </c>
      <c r="AE1004" s="13">
        <f>IF(OR(ISERROR(FIND(検索!G$7,F1004)),検索!G$7=""),0,1)</f>
        <v>0</v>
      </c>
      <c r="AF1004" s="15">
        <f>IF(OR(検索!J$7="00000",AA1004&amp;AB1004&amp;AC1004&amp;AD1004&amp;AE1004&lt;&gt;検索!J$7),0,1)</f>
        <v>0</v>
      </c>
      <c r="AG1004" s="16">
        <f t="shared" si="85"/>
        <v>0</v>
      </c>
      <c r="AH1004" s="13">
        <f>IF(検索!K$3=0,R1004,S1004)</f>
        <v>0</v>
      </c>
      <c r="AI1004" s="13">
        <f>IF(検索!K$5=0,Y1004,Z1004)</f>
        <v>0</v>
      </c>
      <c r="AJ1004" s="13">
        <f>IF(検索!K$7=0,AF1004,AG1004)</f>
        <v>0</v>
      </c>
      <c r="AK1004" s="20">
        <f>IF(IF(検索!J$5="00000",AH1004,IF(検索!K$4=0,AH1004+AI1004,AH1004*AI1004)*IF(AND(検索!K$6=1,検索!J$7&lt;&gt;"00000"),AJ1004,1)+IF(AND(検索!K$6=0,検索!J$7&lt;&gt;"00000"),AJ1004,0))&gt;0,MAX($AK$2:AK1003)+1,0)</f>
        <v>0</v>
      </c>
    </row>
    <row r="1005" spans="8:37" ht="12.6" customHeight="1" x14ac:dyDescent="0.15">
      <c r="H1005" s="153">
        <f t="shared" si="82"/>
        <v>0</v>
      </c>
      <c r="J1005" s="158">
        <f>IFERROR(INDEX(単価!D$3:G$16,MATCH(D1005,単価!B$3:B$16,0),1+((I1005&gt;29)+(I1005&gt;59)+(I1005&gt;89))*INDEX(単価!A:A,MATCH(D1005,単価!B:B,0))),0)</f>
        <v>0</v>
      </c>
      <c r="K1005" s="153">
        <f>IFERROR(INDEX(単価!C:C,MATCH(D1005,単価!B:B,0))&amp;IF(INDEX(単価!A:A,MATCH(D1005,単価!B:B,0))=1,"（"&amp;INDEX(単価!D$2:G$2,1,1+(I1005&gt;29)+(I1005&gt;59)+(I1005&gt;89))&amp;"）",""),D1005)</f>
        <v>0</v>
      </c>
      <c r="L1005" s="2">
        <f t="shared" ca="1" si="86"/>
        <v>101</v>
      </c>
      <c r="M1005" s="14">
        <f>IF(OR(ISERROR(FIND(DBCS(検索!C$3),DBCS(B1005))),検索!C$3=""),0,1)</f>
        <v>0</v>
      </c>
      <c r="N1005" s="15">
        <f>IF(OR(ISERROR(FIND(DBCS(検索!D$3),DBCS(C1005))),検索!D$3=""),0,1)</f>
        <v>0</v>
      </c>
      <c r="O1005" s="15">
        <f>IF(OR(ISERROR(FIND(検索!E$3,D1005)),検索!E$3=""),0,1)</f>
        <v>0</v>
      </c>
      <c r="P1005" s="13">
        <f>IF(OR(ISERROR(FIND(検索!F$3,E1005)),検索!F$3=""),0,1)</f>
        <v>0</v>
      </c>
      <c r="Q1005" s="13">
        <f>IF(OR(ISERROR(FIND(検索!G$3,F1005)),検索!G$3=""),0,1)</f>
        <v>0</v>
      </c>
      <c r="R1005" s="13">
        <f>IF(OR(検索!J$3="00000",M1005&amp;N1005&amp;O1005&amp;P1005&amp;Q1005&lt;&gt;検索!J$3),0,1)</f>
        <v>0</v>
      </c>
      <c r="S1005" s="13">
        <f t="shared" si="83"/>
        <v>0</v>
      </c>
      <c r="T1005" s="14">
        <f>IF(OR(ISERROR(FIND(DBCS(検索!C$5),DBCS(B1005))),検索!C$5=""),0,1)</f>
        <v>0</v>
      </c>
      <c r="U1005" s="15">
        <f>IF(OR(ISERROR(FIND(DBCS(検索!D$5),DBCS(C1005))),検索!D$5=""),0,1)</f>
        <v>0</v>
      </c>
      <c r="V1005" s="15">
        <f>IF(OR(ISERROR(FIND(検索!E$5,D1005)),検索!E$5=""),0,1)</f>
        <v>0</v>
      </c>
      <c r="W1005" s="15">
        <f>IF(OR(ISERROR(FIND(検索!F$5,E1005)),検索!F$5=""),0,1)</f>
        <v>0</v>
      </c>
      <c r="X1005" s="15">
        <f>IF(OR(ISERROR(FIND(検索!G$5,F1005)),検索!G$5=""),0,1)</f>
        <v>0</v>
      </c>
      <c r="Y1005" s="13">
        <f>IF(OR(検索!J$5="00000",T1005&amp;U1005&amp;V1005&amp;W1005&amp;X1005&lt;&gt;検索!J$5),0,1)</f>
        <v>0</v>
      </c>
      <c r="Z1005" s="16">
        <f t="shared" si="84"/>
        <v>0</v>
      </c>
      <c r="AA1005" s="13">
        <f>IF(OR(ISERROR(FIND(DBCS(検索!C$7),DBCS(B1005))),検索!C$7=""),0,1)</f>
        <v>0</v>
      </c>
      <c r="AB1005" s="13">
        <f>IF(OR(ISERROR(FIND(DBCS(検索!D$7),DBCS(C1005))),検索!D$7=""),0,1)</f>
        <v>0</v>
      </c>
      <c r="AC1005" s="13">
        <f>IF(OR(ISERROR(FIND(検索!E$7,D1005)),検索!E$7=""),0,1)</f>
        <v>0</v>
      </c>
      <c r="AD1005" s="13">
        <f>IF(OR(ISERROR(FIND(検索!F$7,E1005)),検索!F$7=""),0,1)</f>
        <v>0</v>
      </c>
      <c r="AE1005" s="13">
        <f>IF(OR(ISERROR(FIND(検索!G$7,F1005)),検索!G$7=""),0,1)</f>
        <v>0</v>
      </c>
      <c r="AF1005" s="15">
        <f>IF(OR(検索!J$7="00000",AA1005&amp;AB1005&amp;AC1005&amp;AD1005&amp;AE1005&lt;&gt;検索!J$7),0,1)</f>
        <v>0</v>
      </c>
      <c r="AG1005" s="16">
        <f t="shared" si="85"/>
        <v>0</v>
      </c>
      <c r="AH1005" s="13">
        <f>IF(検索!K$3=0,R1005,S1005)</f>
        <v>0</v>
      </c>
      <c r="AI1005" s="13">
        <f>IF(検索!K$5=0,Y1005,Z1005)</f>
        <v>0</v>
      </c>
      <c r="AJ1005" s="13">
        <f>IF(検索!K$7=0,AF1005,AG1005)</f>
        <v>0</v>
      </c>
      <c r="AK1005" s="20">
        <f>IF(IF(検索!J$5="00000",AH1005,IF(検索!K$4=0,AH1005+AI1005,AH1005*AI1005)*IF(AND(検索!K$6=1,検索!J$7&lt;&gt;"00000"),AJ1005,1)+IF(AND(検索!K$6=0,検索!J$7&lt;&gt;"00000"),AJ1005,0))&gt;0,MAX($AK$2:AK1004)+1,0)</f>
        <v>0</v>
      </c>
    </row>
    <row r="1006" spans="8:37" ht="12.6" customHeight="1" x14ac:dyDescent="0.15">
      <c r="H1006" s="153">
        <f t="shared" si="82"/>
        <v>0</v>
      </c>
      <c r="J1006" s="158">
        <f>IFERROR(INDEX(単価!D$3:G$16,MATCH(D1006,単価!B$3:B$16,0),1+((I1006&gt;29)+(I1006&gt;59)+(I1006&gt;89))*INDEX(単価!A:A,MATCH(D1006,単価!B:B,0))),0)</f>
        <v>0</v>
      </c>
      <c r="K1006" s="153">
        <f>IFERROR(INDEX(単価!C:C,MATCH(D1006,単価!B:B,0))&amp;IF(INDEX(単価!A:A,MATCH(D1006,単価!B:B,0))=1,"（"&amp;INDEX(単価!D$2:G$2,1,1+(I1006&gt;29)+(I1006&gt;59)+(I1006&gt;89))&amp;"）",""),D1006)</f>
        <v>0</v>
      </c>
      <c r="L1006" s="2">
        <f t="shared" ca="1" si="86"/>
        <v>106</v>
      </c>
      <c r="M1006" s="14">
        <f>IF(OR(ISERROR(FIND(DBCS(検索!C$3),DBCS(B1006))),検索!C$3=""),0,1)</f>
        <v>0</v>
      </c>
      <c r="N1006" s="15">
        <f>IF(OR(ISERROR(FIND(DBCS(検索!D$3),DBCS(C1006))),検索!D$3=""),0,1)</f>
        <v>0</v>
      </c>
      <c r="O1006" s="15">
        <f>IF(OR(ISERROR(FIND(検索!E$3,D1006)),検索!E$3=""),0,1)</f>
        <v>0</v>
      </c>
      <c r="P1006" s="13">
        <f>IF(OR(ISERROR(FIND(検索!F$3,E1006)),検索!F$3=""),0,1)</f>
        <v>0</v>
      </c>
      <c r="Q1006" s="13">
        <f>IF(OR(ISERROR(FIND(検索!G$3,F1006)),検索!G$3=""),0,1)</f>
        <v>0</v>
      </c>
      <c r="R1006" s="13">
        <f>IF(OR(検索!J$3="00000",M1006&amp;N1006&amp;O1006&amp;P1006&amp;Q1006&lt;&gt;検索!J$3),0,1)</f>
        <v>0</v>
      </c>
      <c r="S1006" s="13">
        <f t="shared" si="83"/>
        <v>0</v>
      </c>
      <c r="T1006" s="14">
        <f>IF(OR(ISERROR(FIND(DBCS(検索!C$5),DBCS(B1006))),検索!C$5=""),0,1)</f>
        <v>0</v>
      </c>
      <c r="U1006" s="15">
        <f>IF(OR(ISERROR(FIND(DBCS(検索!D$5),DBCS(C1006))),検索!D$5=""),0,1)</f>
        <v>0</v>
      </c>
      <c r="V1006" s="15">
        <f>IF(OR(ISERROR(FIND(検索!E$5,D1006)),検索!E$5=""),0,1)</f>
        <v>0</v>
      </c>
      <c r="W1006" s="15">
        <f>IF(OR(ISERROR(FIND(検索!F$5,E1006)),検索!F$5=""),0,1)</f>
        <v>0</v>
      </c>
      <c r="X1006" s="15">
        <f>IF(OR(ISERROR(FIND(検索!G$5,F1006)),検索!G$5=""),0,1)</f>
        <v>0</v>
      </c>
      <c r="Y1006" s="13">
        <f>IF(OR(検索!J$5="00000",T1006&amp;U1006&amp;V1006&amp;W1006&amp;X1006&lt;&gt;検索!J$5),0,1)</f>
        <v>0</v>
      </c>
      <c r="Z1006" s="16">
        <f t="shared" si="84"/>
        <v>0</v>
      </c>
      <c r="AA1006" s="13">
        <f>IF(OR(ISERROR(FIND(DBCS(検索!C$7),DBCS(B1006))),検索!C$7=""),0,1)</f>
        <v>0</v>
      </c>
      <c r="AB1006" s="13">
        <f>IF(OR(ISERROR(FIND(DBCS(検索!D$7),DBCS(C1006))),検索!D$7=""),0,1)</f>
        <v>0</v>
      </c>
      <c r="AC1006" s="13">
        <f>IF(OR(ISERROR(FIND(検索!E$7,D1006)),検索!E$7=""),0,1)</f>
        <v>0</v>
      </c>
      <c r="AD1006" s="13">
        <f>IF(OR(ISERROR(FIND(検索!F$7,E1006)),検索!F$7=""),0,1)</f>
        <v>0</v>
      </c>
      <c r="AE1006" s="13">
        <f>IF(OR(ISERROR(FIND(検索!G$7,F1006)),検索!G$7=""),0,1)</f>
        <v>0</v>
      </c>
      <c r="AF1006" s="15">
        <f>IF(OR(検索!J$7="00000",AA1006&amp;AB1006&amp;AC1006&amp;AD1006&amp;AE1006&lt;&gt;検索!J$7),0,1)</f>
        <v>0</v>
      </c>
      <c r="AG1006" s="16">
        <f t="shared" si="85"/>
        <v>0</v>
      </c>
      <c r="AH1006" s="13">
        <f>IF(検索!K$3=0,R1006,S1006)</f>
        <v>0</v>
      </c>
      <c r="AI1006" s="13">
        <f>IF(検索!K$5=0,Y1006,Z1006)</f>
        <v>0</v>
      </c>
      <c r="AJ1006" s="13">
        <f>IF(検索!K$7=0,AF1006,AG1006)</f>
        <v>0</v>
      </c>
      <c r="AK1006" s="20">
        <f>IF(IF(検索!J$5="00000",AH1006,IF(検索!K$4=0,AH1006+AI1006,AH1006*AI1006)*IF(AND(検索!K$6=1,検索!J$7&lt;&gt;"00000"),AJ1006,1)+IF(AND(検索!K$6=0,検索!J$7&lt;&gt;"00000"),AJ1006,0))&gt;0,MAX($AK$2:AK1005)+1,0)</f>
        <v>0</v>
      </c>
    </row>
    <row r="1007" spans="8:37" ht="12.6" customHeight="1" x14ac:dyDescent="0.15">
      <c r="H1007" s="153">
        <f t="shared" si="82"/>
        <v>0</v>
      </c>
      <c r="J1007" s="158">
        <f>IFERROR(INDEX(単価!D$3:G$16,MATCH(D1007,単価!B$3:B$16,0),1+((I1007&gt;29)+(I1007&gt;59)+(I1007&gt;89))*INDEX(単価!A:A,MATCH(D1007,単価!B:B,0))),0)</f>
        <v>0</v>
      </c>
      <c r="K1007" s="153">
        <f>IFERROR(INDEX(単価!C:C,MATCH(D1007,単価!B:B,0))&amp;IF(INDEX(単価!A:A,MATCH(D1007,単価!B:B,0))=1,"（"&amp;INDEX(単価!D$2:G$2,1,1+(I1007&gt;29)+(I1007&gt;59)+(I1007&gt;89))&amp;"）",""),D1007)</f>
        <v>0</v>
      </c>
      <c r="L1007" s="2">
        <f t="shared" ca="1" si="86"/>
        <v>107</v>
      </c>
      <c r="M1007" s="14">
        <f>IF(OR(ISERROR(FIND(DBCS(検索!C$3),DBCS(B1007))),検索!C$3=""),0,1)</f>
        <v>0</v>
      </c>
      <c r="N1007" s="15">
        <f>IF(OR(ISERROR(FIND(DBCS(検索!D$3),DBCS(C1007))),検索!D$3=""),0,1)</f>
        <v>0</v>
      </c>
      <c r="O1007" s="15">
        <f>IF(OR(ISERROR(FIND(検索!E$3,D1007)),検索!E$3=""),0,1)</f>
        <v>0</v>
      </c>
      <c r="P1007" s="13">
        <f>IF(OR(ISERROR(FIND(検索!F$3,E1007)),検索!F$3=""),0,1)</f>
        <v>0</v>
      </c>
      <c r="Q1007" s="13">
        <f>IF(OR(ISERROR(FIND(検索!G$3,F1007)),検索!G$3=""),0,1)</f>
        <v>0</v>
      </c>
      <c r="R1007" s="13">
        <f>IF(OR(検索!J$3="00000",M1007&amp;N1007&amp;O1007&amp;P1007&amp;Q1007&lt;&gt;検索!J$3),0,1)</f>
        <v>0</v>
      </c>
      <c r="S1007" s="13">
        <f t="shared" si="83"/>
        <v>0</v>
      </c>
      <c r="T1007" s="14">
        <f>IF(OR(ISERROR(FIND(DBCS(検索!C$5),DBCS(B1007))),検索!C$5=""),0,1)</f>
        <v>0</v>
      </c>
      <c r="U1007" s="15">
        <f>IF(OR(ISERROR(FIND(DBCS(検索!D$5),DBCS(C1007))),検索!D$5=""),0,1)</f>
        <v>0</v>
      </c>
      <c r="V1007" s="15">
        <f>IF(OR(ISERROR(FIND(検索!E$5,D1007)),検索!E$5=""),0,1)</f>
        <v>0</v>
      </c>
      <c r="W1007" s="15">
        <f>IF(OR(ISERROR(FIND(検索!F$5,E1007)),検索!F$5=""),0,1)</f>
        <v>0</v>
      </c>
      <c r="X1007" s="15">
        <f>IF(OR(ISERROR(FIND(検索!G$5,F1007)),検索!G$5=""),0,1)</f>
        <v>0</v>
      </c>
      <c r="Y1007" s="13">
        <f>IF(OR(検索!J$5="00000",T1007&amp;U1007&amp;V1007&amp;W1007&amp;X1007&lt;&gt;検索!J$5),0,1)</f>
        <v>0</v>
      </c>
      <c r="Z1007" s="16">
        <f t="shared" si="84"/>
        <v>0</v>
      </c>
      <c r="AA1007" s="13">
        <f>IF(OR(ISERROR(FIND(DBCS(検索!C$7),DBCS(B1007))),検索!C$7=""),0,1)</f>
        <v>0</v>
      </c>
      <c r="AB1007" s="13">
        <f>IF(OR(ISERROR(FIND(DBCS(検索!D$7),DBCS(C1007))),検索!D$7=""),0,1)</f>
        <v>0</v>
      </c>
      <c r="AC1007" s="13">
        <f>IF(OR(ISERROR(FIND(検索!E$7,D1007)),検索!E$7=""),0,1)</f>
        <v>0</v>
      </c>
      <c r="AD1007" s="13">
        <f>IF(OR(ISERROR(FIND(検索!F$7,E1007)),検索!F$7=""),0,1)</f>
        <v>0</v>
      </c>
      <c r="AE1007" s="13">
        <f>IF(OR(ISERROR(FIND(検索!G$7,F1007)),検索!G$7=""),0,1)</f>
        <v>0</v>
      </c>
      <c r="AF1007" s="15">
        <f>IF(OR(検索!J$7="00000",AA1007&amp;AB1007&amp;AC1007&amp;AD1007&amp;AE1007&lt;&gt;検索!J$7),0,1)</f>
        <v>0</v>
      </c>
      <c r="AG1007" s="16">
        <f t="shared" si="85"/>
        <v>0</v>
      </c>
      <c r="AH1007" s="13">
        <f>IF(検索!K$3=0,R1007,S1007)</f>
        <v>0</v>
      </c>
      <c r="AI1007" s="13">
        <f>IF(検索!K$5=0,Y1007,Z1007)</f>
        <v>0</v>
      </c>
      <c r="AJ1007" s="13">
        <f>IF(検索!K$7=0,AF1007,AG1007)</f>
        <v>0</v>
      </c>
      <c r="AK1007" s="20">
        <f>IF(IF(検索!J$5="00000",AH1007,IF(検索!K$4=0,AH1007+AI1007,AH1007*AI1007)*IF(AND(検索!K$6=1,検索!J$7&lt;&gt;"00000"),AJ1007,1)+IF(AND(検索!K$6=0,検索!J$7&lt;&gt;"00000"),AJ1007,0))&gt;0,MAX($AK$2:AK1006)+1,0)</f>
        <v>0</v>
      </c>
    </row>
    <row r="1008" spans="8:37" ht="12.6" customHeight="1" x14ac:dyDescent="0.15">
      <c r="H1008" s="153">
        <f t="shared" si="82"/>
        <v>0</v>
      </c>
      <c r="J1008" s="158">
        <f>IFERROR(INDEX(単価!D$3:G$16,MATCH(D1008,単価!B$3:B$16,0),1+((I1008&gt;29)+(I1008&gt;59)+(I1008&gt;89))*INDEX(単価!A:A,MATCH(D1008,単価!B:B,0))),0)</f>
        <v>0</v>
      </c>
      <c r="K1008" s="153">
        <f>IFERROR(INDEX(単価!C:C,MATCH(D1008,単価!B:B,0))&amp;IF(INDEX(単価!A:A,MATCH(D1008,単価!B:B,0))=1,"（"&amp;INDEX(単価!D$2:G$2,1,1+(I1008&gt;29)+(I1008&gt;59)+(I1008&gt;89))&amp;"）",""),D1008)</f>
        <v>0</v>
      </c>
      <c r="L1008" s="2">
        <f t="shared" ca="1" si="86"/>
        <v>102</v>
      </c>
      <c r="M1008" s="14">
        <f>IF(OR(ISERROR(FIND(DBCS(検索!C$3),DBCS(B1008))),検索!C$3=""),0,1)</f>
        <v>0</v>
      </c>
      <c r="N1008" s="15">
        <f>IF(OR(ISERROR(FIND(DBCS(検索!D$3),DBCS(C1008))),検索!D$3=""),0,1)</f>
        <v>0</v>
      </c>
      <c r="O1008" s="15">
        <f>IF(OR(ISERROR(FIND(検索!E$3,D1008)),検索!E$3=""),0,1)</f>
        <v>0</v>
      </c>
      <c r="P1008" s="13">
        <f>IF(OR(ISERROR(FIND(検索!F$3,E1008)),検索!F$3=""),0,1)</f>
        <v>0</v>
      </c>
      <c r="Q1008" s="13">
        <f>IF(OR(ISERROR(FIND(検索!G$3,F1008)),検索!G$3=""),0,1)</f>
        <v>0</v>
      </c>
      <c r="R1008" s="13">
        <f>IF(OR(検索!J$3="00000",M1008&amp;N1008&amp;O1008&amp;P1008&amp;Q1008&lt;&gt;検索!J$3),0,1)</f>
        <v>0</v>
      </c>
      <c r="S1008" s="13">
        <f t="shared" si="83"/>
        <v>0</v>
      </c>
      <c r="T1008" s="14">
        <f>IF(OR(ISERROR(FIND(DBCS(検索!C$5),DBCS(B1008))),検索!C$5=""),0,1)</f>
        <v>0</v>
      </c>
      <c r="U1008" s="15">
        <f>IF(OR(ISERROR(FIND(DBCS(検索!D$5),DBCS(C1008))),検索!D$5=""),0,1)</f>
        <v>0</v>
      </c>
      <c r="V1008" s="15">
        <f>IF(OR(ISERROR(FIND(検索!E$5,D1008)),検索!E$5=""),0,1)</f>
        <v>0</v>
      </c>
      <c r="W1008" s="15">
        <f>IF(OR(ISERROR(FIND(検索!F$5,E1008)),検索!F$5=""),0,1)</f>
        <v>0</v>
      </c>
      <c r="X1008" s="15">
        <f>IF(OR(ISERROR(FIND(検索!G$5,F1008)),検索!G$5=""),0,1)</f>
        <v>0</v>
      </c>
      <c r="Y1008" s="13">
        <f>IF(OR(検索!J$5="00000",T1008&amp;U1008&amp;V1008&amp;W1008&amp;X1008&lt;&gt;検索!J$5),0,1)</f>
        <v>0</v>
      </c>
      <c r="Z1008" s="16">
        <f t="shared" si="84"/>
        <v>0</v>
      </c>
      <c r="AA1008" s="13">
        <f>IF(OR(ISERROR(FIND(DBCS(検索!C$7),DBCS(B1008))),検索!C$7=""),0,1)</f>
        <v>0</v>
      </c>
      <c r="AB1008" s="13">
        <f>IF(OR(ISERROR(FIND(DBCS(検索!D$7),DBCS(C1008))),検索!D$7=""),0,1)</f>
        <v>0</v>
      </c>
      <c r="AC1008" s="13">
        <f>IF(OR(ISERROR(FIND(検索!E$7,D1008)),検索!E$7=""),0,1)</f>
        <v>0</v>
      </c>
      <c r="AD1008" s="13">
        <f>IF(OR(ISERROR(FIND(検索!F$7,E1008)),検索!F$7=""),0,1)</f>
        <v>0</v>
      </c>
      <c r="AE1008" s="13">
        <f>IF(OR(ISERROR(FIND(検索!G$7,F1008)),検索!G$7=""),0,1)</f>
        <v>0</v>
      </c>
      <c r="AF1008" s="15">
        <f>IF(OR(検索!J$7="00000",AA1008&amp;AB1008&amp;AC1008&amp;AD1008&amp;AE1008&lt;&gt;検索!J$7),0,1)</f>
        <v>0</v>
      </c>
      <c r="AG1008" s="16">
        <f t="shared" si="85"/>
        <v>0</v>
      </c>
      <c r="AH1008" s="13">
        <f>IF(検索!K$3=0,R1008,S1008)</f>
        <v>0</v>
      </c>
      <c r="AI1008" s="13">
        <f>IF(検索!K$5=0,Y1008,Z1008)</f>
        <v>0</v>
      </c>
      <c r="AJ1008" s="13">
        <f>IF(検索!K$7=0,AF1008,AG1008)</f>
        <v>0</v>
      </c>
      <c r="AK1008" s="20">
        <f>IF(IF(検索!J$5="00000",AH1008,IF(検索!K$4=0,AH1008+AI1008,AH1008*AI1008)*IF(AND(検索!K$6=1,検索!J$7&lt;&gt;"00000"),AJ1008,1)+IF(AND(検索!K$6=0,検索!J$7&lt;&gt;"00000"),AJ1008,0))&gt;0,MAX($AK$2:AK1007)+1,0)</f>
        <v>0</v>
      </c>
    </row>
    <row r="1009" spans="8:37" ht="12.6" customHeight="1" x14ac:dyDescent="0.15">
      <c r="H1009" s="153">
        <f t="shared" si="82"/>
        <v>0</v>
      </c>
      <c r="J1009" s="158">
        <f>IFERROR(INDEX(単価!D$3:G$16,MATCH(D1009,単価!B$3:B$16,0),1+((I1009&gt;29)+(I1009&gt;59)+(I1009&gt;89))*INDEX(単価!A:A,MATCH(D1009,単価!B:B,0))),0)</f>
        <v>0</v>
      </c>
      <c r="K1009" s="153">
        <f>IFERROR(INDEX(単価!C:C,MATCH(D1009,単価!B:B,0))&amp;IF(INDEX(単価!A:A,MATCH(D1009,単価!B:B,0))=1,"（"&amp;INDEX(単価!D$2:G$2,1,1+(I1009&gt;29)+(I1009&gt;59)+(I1009&gt;89))&amp;"）",""),D1009)</f>
        <v>0</v>
      </c>
      <c r="L1009" s="2">
        <f t="shared" ca="1" si="86"/>
        <v>100</v>
      </c>
      <c r="M1009" s="14">
        <f>IF(OR(ISERROR(FIND(DBCS(検索!C$3),DBCS(B1009))),検索!C$3=""),0,1)</f>
        <v>0</v>
      </c>
      <c r="N1009" s="15">
        <f>IF(OR(ISERROR(FIND(DBCS(検索!D$3),DBCS(C1009))),検索!D$3=""),0,1)</f>
        <v>0</v>
      </c>
      <c r="O1009" s="15">
        <f>IF(OR(ISERROR(FIND(検索!E$3,D1009)),検索!E$3=""),0,1)</f>
        <v>0</v>
      </c>
      <c r="P1009" s="13">
        <f>IF(OR(ISERROR(FIND(検索!F$3,E1009)),検索!F$3=""),0,1)</f>
        <v>0</v>
      </c>
      <c r="Q1009" s="13">
        <f>IF(OR(ISERROR(FIND(検索!G$3,F1009)),検索!G$3=""),0,1)</f>
        <v>0</v>
      </c>
      <c r="R1009" s="13">
        <f>IF(OR(検索!J$3="00000",M1009&amp;N1009&amp;O1009&amp;P1009&amp;Q1009&lt;&gt;検索!J$3),0,1)</f>
        <v>0</v>
      </c>
      <c r="S1009" s="13">
        <f t="shared" si="83"/>
        <v>0</v>
      </c>
      <c r="T1009" s="14">
        <f>IF(OR(ISERROR(FIND(DBCS(検索!C$5),DBCS(B1009))),検索!C$5=""),0,1)</f>
        <v>0</v>
      </c>
      <c r="U1009" s="15">
        <f>IF(OR(ISERROR(FIND(DBCS(検索!D$5),DBCS(C1009))),検索!D$5=""),0,1)</f>
        <v>0</v>
      </c>
      <c r="V1009" s="15">
        <f>IF(OR(ISERROR(FIND(検索!E$5,D1009)),検索!E$5=""),0,1)</f>
        <v>0</v>
      </c>
      <c r="W1009" s="15">
        <f>IF(OR(ISERROR(FIND(検索!F$5,E1009)),検索!F$5=""),0,1)</f>
        <v>0</v>
      </c>
      <c r="X1009" s="15">
        <f>IF(OR(ISERROR(FIND(検索!G$5,F1009)),検索!G$5=""),0,1)</f>
        <v>0</v>
      </c>
      <c r="Y1009" s="13">
        <f>IF(OR(検索!J$5="00000",T1009&amp;U1009&amp;V1009&amp;W1009&amp;X1009&lt;&gt;検索!J$5),0,1)</f>
        <v>0</v>
      </c>
      <c r="Z1009" s="16">
        <f t="shared" si="84"/>
        <v>0</v>
      </c>
      <c r="AA1009" s="13">
        <f>IF(OR(ISERROR(FIND(DBCS(検索!C$7),DBCS(B1009))),検索!C$7=""),0,1)</f>
        <v>0</v>
      </c>
      <c r="AB1009" s="13">
        <f>IF(OR(ISERROR(FIND(DBCS(検索!D$7),DBCS(C1009))),検索!D$7=""),0,1)</f>
        <v>0</v>
      </c>
      <c r="AC1009" s="13">
        <f>IF(OR(ISERROR(FIND(検索!E$7,D1009)),検索!E$7=""),0,1)</f>
        <v>0</v>
      </c>
      <c r="AD1009" s="13">
        <f>IF(OR(ISERROR(FIND(検索!F$7,E1009)),検索!F$7=""),0,1)</f>
        <v>0</v>
      </c>
      <c r="AE1009" s="13">
        <f>IF(OR(ISERROR(FIND(検索!G$7,F1009)),検索!G$7=""),0,1)</f>
        <v>0</v>
      </c>
      <c r="AF1009" s="15">
        <f>IF(OR(検索!J$7="00000",AA1009&amp;AB1009&amp;AC1009&amp;AD1009&amp;AE1009&lt;&gt;検索!J$7),0,1)</f>
        <v>0</v>
      </c>
      <c r="AG1009" s="16">
        <f t="shared" si="85"/>
        <v>0</v>
      </c>
      <c r="AH1009" s="13">
        <f>IF(検索!K$3=0,R1009,S1009)</f>
        <v>0</v>
      </c>
      <c r="AI1009" s="13">
        <f>IF(検索!K$5=0,Y1009,Z1009)</f>
        <v>0</v>
      </c>
      <c r="AJ1009" s="13">
        <f>IF(検索!K$7=0,AF1009,AG1009)</f>
        <v>0</v>
      </c>
      <c r="AK1009" s="20">
        <f>IF(IF(検索!J$5="00000",AH1009,IF(検索!K$4=0,AH1009+AI1009,AH1009*AI1009)*IF(AND(検索!K$6=1,検索!J$7&lt;&gt;"00000"),AJ1009,1)+IF(AND(検索!K$6=0,検索!J$7&lt;&gt;"00000"),AJ1009,0))&gt;0,MAX($AK$2:AK1008)+1,0)</f>
        <v>0</v>
      </c>
    </row>
    <row r="1010" spans="8:37" ht="12.6" customHeight="1" x14ac:dyDescent="0.15">
      <c r="H1010" s="153">
        <f t="shared" si="82"/>
        <v>0</v>
      </c>
      <c r="J1010" s="158">
        <f>IFERROR(INDEX(単価!D$3:G$16,MATCH(D1010,単価!B$3:B$16,0),1+((I1010&gt;29)+(I1010&gt;59)+(I1010&gt;89))*INDEX(単価!A:A,MATCH(D1010,単価!B:B,0))),0)</f>
        <v>0</v>
      </c>
      <c r="K1010" s="153">
        <f>IFERROR(INDEX(単価!C:C,MATCH(D1010,単価!B:B,0))&amp;IF(INDEX(単価!A:A,MATCH(D1010,単価!B:B,0))=1,"（"&amp;INDEX(単価!D$2:G$2,1,1+(I1010&gt;29)+(I1010&gt;59)+(I1010&gt;89))&amp;"）",""),D1010)</f>
        <v>0</v>
      </c>
      <c r="L1010" s="2">
        <f t="shared" ca="1" si="86"/>
        <v>108</v>
      </c>
      <c r="M1010" s="14">
        <f>IF(OR(ISERROR(FIND(DBCS(検索!C$3),DBCS(B1010))),検索!C$3=""),0,1)</f>
        <v>0</v>
      </c>
      <c r="N1010" s="15">
        <f>IF(OR(ISERROR(FIND(DBCS(検索!D$3),DBCS(C1010))),検索!D$3=""),0,1)</f>
        <v>0</v>
      </c>
      <c r="O1010" s="15">
        <f>IF(OR(ISERROR(FIND(検索!E$3,D1010)),検索!E$3=""),0,1)</f>
        <v>0</v>
      </c>
      <c r="P1010" s="13">
        <f>IF(OR(ISERROR(FIND(検索!F$3,E1010)),検索!F$3=""),0,1)</f>
        <v>0</v>
      </c>
      <c r="Q1010" s="13">
        <f>IF(OR(ISERROR(FIND(検索!G$3,F1010)),検索!G$3=""),0,1)</f>
        <v>0</v>
      </c>
      <c r="R1010" s="13">
        <f>IF(OR(検索!J$3="00000",M1010&amp;N1010&amp;O1010&amp;P1010&amp;Q1010&lt;&gt;検索!J$3),0,1)</f>
        <v>0</v>
      </c>
      <c r="S1010" s="13">
        <f t="shared" si="83"/>
        <v>0</v>
      </c>
      <c r="T1010" s="14">
        <f>IF(OR(ISERROR(FIND(DBCS(検索!C$5),DBCS(B1010))),検索!C$5=""),0,1)</f>
        <v>0</v>
      </c>
      <c r="U1010" s="15">
        <f>IF(OR(ISERROR(FIND(DBCS(検索!D$5),DBCS(C1010))),検索!D$5=""),0,1)</f>
        <v>0</v>
      </c>
      <c r="V1010" s="15">
        <f>IF(OR(ISERROR(FIND(検索!E$5,D1010)),検索!E$5=""),0,1)</f>
        <v>0</v>
      </c>
      <c r="W1010" s="15">
        <f>IF(OR(ISERROR(FIND(検索!F$5,E1010)),検索!F$5=""),0,1)</f>
        <v>0</v>
      </c>
      <c r="X1010" s="15">
        <f>IF(OR(ISERROR(FIND(検索!G$5,F1010)),検索!G$5=""),0,1)</f>
        <v>0</v>
      </c>
      <c r="Y1010" s="13">
        <f>IF(OR(検索!J$5="00000",T1010&amp;U1010&amp;V1010&amp;W1010&amp;X1010&lt;&gt;検索!J$5),0,1)</f>
        <v>0</v>
      </c>
      <c r="Z1010" s="16">
        <f t="shared" si="84"/>
        <v>0</v>
      </c>
      <c r="AA1010" s="13">
        <f>IF(OR(ISERROR(FIND(DBCS(検索!C$7),DBCS(B1010))),検索!C$7=""),0,1)</f>
        <v>0</v>
      </c>
      <c r="AB1010" s="13">
        <f>IF(OR(ISERROR(FIND(DBCS(検索!D$7),DBCS(C1010))),検索!D$7=""),0,1)</f>
        <v>0</v>
      </c>
      <c r="AC1010" s="13">
        <f>IF(OR(ISERROR(FIND(検索!E$7,D1010)),検索!E$7=""),0,1)</f>
        <v>0</v>
      </c>
      <c r="AD1010" s="13">
        <f>IF(OR(ISERROR(FIND(検索!F$7,E1010)),検索!F$7=""),0,1)</f>
        <v>0</v>
      </c>
      <c r="AE1010" s="13">
        <f>IF(OR(ISERROR(FIND(検索!G$7,F1010)),検索!G$7=""),0,1)</f>
        <v>0</v>
      </c>
      <c r="AF1010" s="15">
        <f>IF(OR(検索!J$7="00000",AA1010&amp;AB1010&amp;AC1010&amp;AD1010&amp;AE1010&lt;&gt;検索!J$7),0,1)</f>
        <v>0</v>
      </c>
      <c r="AG1010" s="16">
        <f t="shared" si="85"/>
        <v>0</v>
      </c>
      <c r="AH1010" s="13">
        <f>IF(検索!K$3=0,R1010,S1010)</f>
        <v>0</v>
      </c>
      <c r="AI1010" s="13">
        <f>IF(検索!K$5=0,Y1010,Z1010)</f>
        <v>0</v>
      </c>
      <c r="AJ1010" s="13">
        <f>IF(検索!K$7=0,AF1010,AG1010)</f>
        <v>0</v>
      </c>
      <c r="AK1010" s="20">
        <f>IF(IF(検索!J$5="00000",AH1010,IF(検索!K$4=0,AH1010+AI1010,AH1010*AI1010)*IF(AND(検索!K$6=1,検索!J$7&lt;&gt;"00000"),AJ1010,1)+IF(AND(検索!K$6=0,検索!J$7&lt;&gt;"00000"),AJ1010,0))&gt;0,MAX($AK$2:AK1009)+1,0)</f>
        <v>0</v>
      </c>
    </row>
    <row r="1011" spans="8:37" ht="12.6" customHeight="1" x14ac:dyDescent="0.15">
      <c r="H1011" s="153">
        <f t="shared" si="82"/>
        <v>0</v>
      </c>
      <c r="J1011" s="158">
        <f>IFERROR(INDEX(単価!D$3:G$16,MATCH(D1011,単価!B$3:B$16,0),1+((I1011&gt;29)+(I1011&gt;59)+(I1011&gt;89))*INDEX(単価!A:A,MATCH(D1011,単価!B:B,0))),0)</f>
        <v>0</v>
      </c>
      <c r="K1011" s="153">
        <f>IFERROR(INDEX(単価!C:C,MATCH(D1011,単価!B:B,0))&amp;IF(INDEX(単価!A:A,MATCH(D1011,単価!B:B,0))=1,"（"&amp;INDEX(単価!D$2:G$2,1,1+(I1011&gt;29)+(I1011&gt;59)+(I1011&gt;89))&amp;"）",""),D1011)</f>
        <v>0</v>
      </c>
      <c r="L1011" s="2">
        <f t="shared" ca="1" si="86"/>
        <v>101</v>
      </c>
      <c r="M1011" s="14">
        <f>IF(OR(ISERROR(FIND(DBCS(検索!C$3),DBCS(B1011))),検索!C$3=""),0,1)</f>
        <v>0</v>
      </c>
      <c r="N1011" s="15">
        <f>IF(OR(ISERROR(FIND(DBCS(検索!D$3),DBCS(C1011))),検索!D$3=""),0,1)</f>
        <v>0</v>
      </c>
      <c r="O1011" s="15">
        <f>IF(OR(ISERROR(FIND(検索!E$3,D1011)),検索!E$3=""),0,1)</f>
        <v>0</v>
      </c>
      <c r="P1011" s="13">
        <f>IF(OR(ISERROR(FIND(検索!F$3,E1011)),検索!F$3=""),0,1)</f>
        <v>0</v>
      </c>
      <c r="Q1011" s="13">
        <f>IF(OR(ISERROR(FIND(検索!G$3,F1011)),検索!G$3=""),0,1)</f>
        <v>0</v>
      </c>
      <c r="R1011" s="13">
        <f>IF(OR(検索!J$3="00000",M1011&amp;N1011&amp;O1011&amp;P1011&amp;Q1011&lt;&gt;検索!J$3),0,1)</f>
        <v>0</v>
      </c>
      <c r="S1011" s="13">
        <f t="shared" si="83"/>
        <v>0</v>
      </c>
      <c r="T1011" s="14">
        <f>IF(OR(ISERROR(FIND(DBCS(検索!C$5),DBCS(B1011))),検索!C$5=""),0,1)</f>
        <v>0</v>
      </c>
      <c r="U1011" s="15">
        <f>IF(OR(ISERROR(FIND(DBCS(検索!D$5),DBCS(C1011))),検索!D$5=""),0,1)</f>
        <v>0</v>
      </c>
      <c r="V1011" s="15">
        <f>IF(OR(ISERROR(FIND(検索!E$5,D1011)),検索!E$5=""),0,1)</f>
        <v>0</v>
      </c>
      <c r="W1011" s="15">
        <f>IF(OR(ISERROR(FIND(検索!F$5,E1011)),検索!F$5=""),0,1)</f>
        <v>0</v>
      </c>
      <c r="X1011" s="15">
        <f>IF(OR(ISERROR(FIND(検索!G$5,F1011)),検索!G$5=""),0,1)</f>
        <v>0</v>
      </c>
      <c r="Y1011" s="13">
        <f>IF(OR(検索!J$5="00000",T1011&amp;U1011&amp;V1011&amp;W1011&amp;X1011&lt;&gt;検索!J$5),0,1)</f>
        <v>0</v>
      </c>
      <c r="Z1011" s="16">
        <f t="shared" si="84"/>
        <v>0</v>
      </c>
      <c r="AA1011" s="13">
        <f>IF(OR(ISERROR(FIND(DBCS(検索!C$7),DBCS(B1011))),検索!C$7=""),0,1)</f>
        <v>0</v>
      </c>
      <c r="AB1011" s="13">
        <f>IF(OR(ISERROR(FIND(DBCS(検索!D$7),DBCS(C1011))),検索!D$7=""),0,1)</f>
        <v>0</v>
      </c>
      <c r="AC1011" s="13">
        <f>IF(OR(ISERROR(FIND(検索!E$7,D1011)),検索!E$7=""),0,1)</f>
        <v>0</v>
      </c>
      <c r="AD1011" s="13">
        <f>IF(OR(ISERROR(FIND(検索!F$7,E1011)),検索!F$7=""),0,1)</f>
        <v>0</v>
      </c>
      <c r="AE1011" s="13">
        <f>IF(OR(ISERROR(FIND(検索!G$7,F1011)),検索!G$7=""),0,1)</f>
        <v>0</v>
      </c>
      <c r="AF1011" s="15">
        <f>IF(OR(検索!J$7="00000",AA1011&amp;AB1011&amp;AC1011&amp;AD1011&amp;AE1011&lt;&gt;検索!J$7),0,1)</f>
        <v>0</v>
      </c>
      <c r="AG1011" s="16">
        <f t="shared" si="85"/>
        <v>0</v>
      </c>
      <c r="AH1011" s="13">
        <f>IF(検索!K$3=0,R1011,S1011)</f>
        <v>0</v>
      </c>
      <c r="AI1011" s="13">
        <f>IF(検索!K$5=0,Y1011,Z1011)</f>
        <v>0</v>
      </c>
      <c r="AJ1011" s="13">
        <f>IF(検索!K$7=0,AF1011,AG1011)</f>
        <v>0</v>
      </c>
      <c r="AK1011" s="20">
        <f>IF(IF(検索!J$5="00000",AH1011,IF(検索!K$4=0,AH1011+AI1011,AH1011*AI1011)*IF(AND(検索!K$6=1,検索!J$7&lt;&gt;"00000"),AJ1011,1)+IF(AND(検索!K$6=0,検索!J$7&lt;&gt;"00000"),AJ1011,0))&gt;0,MAX($AK$2:AK1010)+1,0)</f>
        <v>0</v>
      </c>
    </row>
    <row r="1012" spans="8:37" ht="12.6" customHeight="1" x14ac:dyDescent="0.15">
      <c r="H1012" s="153">
        <f t="shared" si="82"/>
        <v>0</v>
      </c>
      <c r="J1012" s="158">
        <f>IFERROR(INDEX(単価!D$3:G$16,MATCH(D1012,単価!B$3:B$16,0),1+((I1012&gt;29)+(I1012&gt;59)+(I1012&gt;89))*INDEX(単価!A:A,MATCH(D1012,単価!B:B,0))),0)</f>
        <v>0</v>
      </c>
      <c r="K1012" s="153">
        <f>IFERROR(INDEX(単価!C:C,MATCH(D1012,単価!B:B,0))&amp;IF(INDEX(単価!A:A,MATCH(D1012,単価!B:B,0))=1,"（"&amp;INDEX(単価!D$2:G$2,1,1+(I1012&gt;29)+(I1012&gt;59)+(I1012&gt;89))&amp;"）",""),D1012)</f>
        <v>0</v>
      </c>
      <c r="L1012" s="2">
        <f t="shared" ca="1" si="86"/>
        <v>104</v>
      </c>
      <c r="M1012" s="14">
        <f>IF(OR(ISERROR(FIND(DBCS(検索!C$3),DBCS(B1012))),検索!C$3=""),0,1)</f>
        <v>0</v>
      </c>
      <c r="N1012" s="15">
        <f>IF(OR(ISERROR(FIND(DBCS(検索!D$3),DBCS(C1012))),検索!D$3=""),0,1)</f>
        <v>0</v>
      </c>
      <c r="O1012" s="15">
        <f>IF(OR(ISERROR(FIND(検索!E$3,D1012)),検索!E$3=""),0,1)</f>
        <v>0</v>
      </c>
      <c r="P1012" s="13">
        <f>IF(OR(ISERROR(FIND(検索!F$3,E1012)),検索!F$3=""),0,1)</f>
        <v>0</v>
      </c>
      <c r="Q1012" s="13">
        <f>IF(OR(ISERROR(FIND(検索!G$3,F1012)),検索!G$3=""),0,1)</f>
        <v>0</v>
      </c>
      <c r="R1012" s="13">
        <f>IF(OR(検索!J$3="00000",M1012&amp;N1012&amp;O1012&amp;P1012&amp;Q1012&lt;&gt;検索!J$3),0,1)</f>
        <v>0</v>
      </c>
      <c r="S1012" s="13">
        <f t="shared" si="83"/>
        <v>0</v>
      </c>
      <c r="T1012" s="14">
        <f>IF(OR(ISERROR(FIND(DBCS(検索!C$5),DBCS(B1012))),検索!C$5=""),0,1)</f>
        <v>0</v>
      </c>
      <c r="U1012" s="15">
        <f>IF(OR(ISERROR(FIND(DBCS(検索!D$5),DBCS(C1012))),検索!D$5=""),0,1)</f>
        <v>0</v>
      </c>
      <c r="V1012" s="15">
        <f>IF(OR(ISERROR(FIND(検索!E$5,D1012)),検索!E$5=""),0,1)</f>
        <v>0</v>
      </c>
      <c r="W1012" s="15">
        <f>IF(OR(ISERROR(FIND(検索!F$5,E1012)),検索!F$5=""),0,1)</f>
        <v>0</v>
      </c>
      <c r="X1012" s="15">
        <f>IF(OR(ISERROR(FIND(検索!G$5,F1012)),検索!G$5=""),0,1)</f>
        <v>0</v>
      </c>
      <c r="Y1012" s="13">
        <f>IF(OR(検索!J$5="00000",T1012&amp;U1012&amp;V1012&amp;W1012&amp;X1012&lt;&gt;検索!J$5),0,1)</f>
        <v>0</v>
      </c>
      <c r="Z1012" s="16">
        <f t="shared" si="84"/>
        <v>0</v>
      </c>
      <c r="AA1012" s="13">
        <f>IF(OR(ISERROR(FIND(DBCS(検索!C$7),DBCS(B1012))),検索!C$7=""),0,1)</f>
        <v>0</v>
      </c>
      <c r="AB1012" s="13">
        <f>IF(OR(ISERROR(FIND(DBCS(検索!D$7),DBCS(C1012))),検索!D$7=""),0,1)</f>
        <v>0</v>
      </c>
      <c r="AC1012" s="13">
        <f>IF(OR(ISERROR(FIND(検索!E$7,D1012)),検索!E$7=""),0,1)</f>
        <v>0</v>
      </c>
      <c r="AD1012" s="13">
        <f>IF(OR(ISERROR(FIND(検索!F$7,E1012)),検索!F$7=""),0,1)</f>
        <v>0</v>
      </c>
      <c r="AE1012" s="13">
        <f>IF(OR(ISERROR(FIND(検索!G$7,F1012)),検索!G$7=""),0,1)</f>
        <v>0</v>
      </c>
      <c r="AF1012" s="15">
        <f>IF(OR(検索!J$7="00000",AA1012&amp;AB1012&amp;AC1012&amp;AD1012&amp;AE1012&lt;&gt;検索!J$7),0,1)</f>
        <v>0</v>
      </c>
      <c r="AG1012" s="16">
        <f t="shared" si="85"/>
        <v>0</v>
      </c>
      <c r="AH1012" s="13">
        <f>IF(検索!K$3=0,R1012,S1012)</f>
        <v>0</v>
      </c>
      <c r="AI1012" s="13">
        <f>IF(検索!K$5=0,Y1012,Z1012)</f>
        <v>0</v>
      </c>
      <c r="AJ1012" s="13">
        <f>IF(検索!K$7=0,AF1012,AG1012)</f>
        <v>0</v>
      </c>
      <c r="AK1012" s="20">
        <f>IF(IF(検索!J$5="00000",AH1012,IF(検索!K$4=0,AH1012+AI1012,AH1012*AI1012)*IF(AND(検索!K$6=1,検索!J$7&lt;&gt;"00000"),AJ1012,1)+IF(AND(検索!K$6=0,検索!J$7&lt;&gt;"00000"),AJ1012,0))&gt;0,MAX($AK$2:AK1011)+1,0)</f>
        <v>0</v>
      </c>
    </row>
    <row r="1013" spans="8:37" ht="12.6" customHeight="1" x14ac:dyDescent="0.15">
      <c r="H1013" s="153">
        <f t="shared" si="82"/>
        <v>0</v>
      </c>
      <c r="J1013" s="158">
        <f>IFERROR(INDEX(単価!D$3:G$16,MATCH(D1013,単価!B$3:B$16,0),1+((I1013&gt;29)+(I1013&gt;59)+(I1013&gt;89))*INDEX(単価!A:A,MATCH(D1013,単価!B:B,0))),0)</f>
        <v>0</v>
      </c>
      <c r="K1013" s="153">
        <f>IFERROR(INDEX(単価!C:C,MATCH(D1013,単価!B:B,0))&amp;IF(INDEX(単価!A:A,MATCH(D1013,単価!B:B,0))=1,"（"&amp;INDEX(単価!D$2:G$2,1,1+(I1013&gt;29)+(I1013&gt;59)+(I1013&gt;89))&amp;"）",""),D1013)</f>
        <v>0</v>
      </c>
      <c r="L1013" s="2">
        <f t="shared" ca="1" si="86"/>
        <v>108</v>
      </c>
      <c r="M1013" s="14">
        <f>IF(OR(ISERROR(FIND(DBCS(検索!C$3),DBCS(B1013))),検索!C$3=""),0,1)</f>
        <v>0</v>
      </c>
      <c r="N1013" s="15">
        <f>IF(OR(ISERROR(FIND(DBCS(検索!D$3),DBCS(C1013))),検索!D$3=""),0,1)</f>
        <v>0</v>
      </c>
      <c r="O1013" s="15">
        <f>IF(OR(ISERROR(FIND(検索!E$3,D1013)),検索!E$3=""),0,1)</f>
        <v>0</v>
      </c>
      <c r="P1013" s="13">
        <f>IF(OR(ISERROR(FIND(検索!F$3,E1013)),検索!F$3=""),0,1)</f>
        <v>0</v>
      </c>
      <c r="Q1013" s="13">
        <f>IF(OR(ISERROR(FIND(検索!G$3,F1013)),検索!G$3=""),0,1)</f>
        <v>0</v>
      </c>
      <c r="R1013" s="13">
        <f>IF(OR(検索!J$3="00000",M1013&amp;N1013&amp;O1013&amp;P1013&amp;Q1013&lt;&gt;検索!J$3),0,1)</f>
        <v>0</v>
      </c>
      <c r="S1013" s="13">
        <f t="shared" si="83"/>
        <v>0</v>
      </c>
      <c r="T1013" s="14">
        <f>IF(OR(ISERROR(FIND(DBCS(検索!C$5),DBCS(B1013))),検索!C$5=""),0,1)</f>
        <v>0</v>
      </c>
      <c r="U1013" s="15">
        <f>IF(OR(ISERROR(FIND(DBCS(検索!D$5),DBCS(C1013))),検索!D$5=""),0,1)</f>
        <v>0</v>
      </c>
      <c r="V1013" s="15">
        <f>IF(OR(ISERROR(FIND(検索!E$5,D1013)),検索!E$5=""),0,1)</f>
        <v>0</v>
      </c>
      <c r="W1013" s="15">
        <f>IF(OR(ISERROR(FIND(検索!F$5,E1013)),検索!F$5=""),0,1)</f>
        <v>0</v>
      </c>
      <c r="X1013" s="15">
        <f>IF(OR(ISERROR(FIND(検索!G$5,F1013)),検索!G$5=""),0,1)</f>
        <v>0</v>
      </c>
      <c r="Y1013" s="13">
        <f>IF(OR(検索!J$5="00000",T1013&amp;U1013&amp;V1013&amp;W1013&amp;X1013&lt;&gt;検索!J$5),0,1)</f>
        <v>0</v>
      </c>
      <c r="Z1013" s="16">
        <f t="shared" si="84"/>
        <v>0</v>
      </c>
      <c r="AA1013" s="13">
        <f>IF(OR(ISERROR(FIND(DBCS(検索!C$7),DBCS(B1013))),検索!C$7=""),0,1)</f>
        <v>0</v>
      </c>
      <c r="AB1013" s="13">
        <f>IF(OR(ISERROR(FIND(DBCS(検索!D$7),DBCS(C1013))),検索!D$7=""),0,1)</f>
        <v>0</v>
      </c>
      <c r="AC1013" s="13">
        <f>IF(OR(ISERROR(FIND(検索!E$7,D1013)),検索!E$7=""),0,1)</f>
        <v>0</v>
      </c>
      <c r="AD1013" s="13">
        <f>IF(OR(ISERROR(FIND(検索!F$7,E1013)),検索!F$7=""),0,1)</f>
        <v>0</v>
      </c>
      <c r="AE1013" s="13">
        <f>IF(OR(ISERROR(FIND(検索!G$7,F1013)),検索!G$7=""),0,1)</f>
        <v>0</v>
      </c>
      <c r="AF1013" s="15">
        <f>IF(OR(検索!J$7="00000",AA1013&amp;AB1013&amp;AC1013&amp;AD1013&amp;AE1013&lt;&gt;検索!J$7),0,1)</f>
        <v>0</v>
      </c>
      <c r="AG1013" s="16">
        <f t="shared" si="85"/>
        <v>0</v>
      </c>
      <c r="AH1013" s="13">
        <f>IF(検索!K$3=0,R1013,S1013)</f>
        <v>0</v>
      </c>
      <c r="AI1013" s="13">
        <f>IF(検索!K$5=0,Y1013,Z1013)</f>
        <v>0</v>
      </c>
      <c r="AJ1013" s="13">
        <f>IF(検索!K$7=0,AF1013,AG1013)</f>
        <v>0</v>
      </c>
      <c r="AK1013" s="20">
        <f>IF(IF(検索!J$5="00000",AH1013,IF(検索!K$4=0,AH1013+AI1013,AH1013*AI1013)*IF(AND(検索!K$6=1,検索!J$7&lt;&gt;"00000"),AJ1013,1)+IF(AND(検索!K$6=0,検索!J$7&lt;&gt;"00000"),AJ1013,0))&gt;0,MAX($AK$2:AK1012)+1,0)</f>
        <v>0</v>
      </c>
    </row>
    <row r="1014" spans="8:37" ht="12.6" customHeight="1" x14ac:dyDescent="0.15">
      <c r="H1014" s="153">
        <f t="shared" si="82"/>
        <v>0</v>
      </c>
      <c r="J1014" s="158">
        <f>IFERROR(INDEX(単価!D$3:G$16,MATCH(D1014,単価!B$3:B$16,0),1+((I1014&gt;29)+(I1014&gt;59)+(I1014&gt;89))*INDEX(単価!A:A,MATCH(D1014,単価!B:B,0))),0)</f>
        <v>0</v>
      </c>
      <c r="K1014" s="153">
        <f>IFERROR(INDEX(単価!C:C,MATCH(D1014,単価!B:B,0))&amp;IF(INDEX(単価!A:A,MATCH(D1014,単価!B:B,0))=1,"（"&amp;INDEX(単価!D$2:G$2,1,1+(I1014&gt;29)+(I1014&gt;59)+(I1014&gt;89))&amp;"）",""),D1014)</f>
        <v>0</v>
      </c>
      <c r="L1014" s="2">
        <f t="shared" ca="1" si="86"/>
        <v>104</v>
      </c>
      <c r="M1014" s="14">
        <f>IF(OR(ISERROR(FIND(DBCS(検索!C$3),DBCS(B1014))),検索!C$3=""),0,1)</f>
        <v>0</v>
      </c>
      <c r="N1014" s="15">
        <f>IF(OR(ISERROR(FIND(DBCS(検索!D$3),DBCS(C1014))),検索!D$3=""),0,1)</f>
        <v>0</v>
      </c>
      <c r="O1014" s="15">
        <f>IF(OR(ISERROR(FIND(検索!E$3,D1014)),検索!E$3=""),0,1)</f>
        <v>0</v>
      </c>
      <c r="P1014" s="13">
        <f>IF(OR(ISERROR(FIND(検索!F$3,E1014)),検索!F$3=""),0,1)</f>
        <v>0</v>
      </c>
      <c r="Q1014" s="13">
        <f>IF(OR(ISERROR(FIND(検索!G$3,F1014)),検索!G$3=""),0,1)</f>
        <v>0</v>
      </c>
      <c r="R1014" s="13">
        <f>IF(OR(検索!J$3="00000",M1014&amp;N1014&amp;O1014&amp;P1014&amp;Q1014&lt;&gt;検索!J$3),0,1)</f>
        <v>0</v>
      </c>
      <c r="S1014" s="13">
        <f t="shared" si="83"/>
        <v>0</v>
      </c>
      <c r="T1014" s="14">
        <f>IF(OR(ISERROR(FIND(DBCS(検索!C$5),DBCS(B1014))),検索!C$5=""),0,1)</f>
        <v>0</v>
      </c>
      <c r="U1014" s="15">
        <f>IF(OR(ISERROR(FIND(DBCS(検索!D$5),DBCS(C1014))),検索!D$5=""),0,1)</f>
        <v>0</v>
      </c>
      <c r="V1014" s="15">
        <f>IF(OR(ISERROR(FIND(検索!E$5,D1014)),検索!E$5=""),0,1)</f>
        <v>0</v>
      </c>
      <c r="W1014" s="15">
        <f>IF(OR(ISERROR(FIND(検索!F$5,E1014)),検索!F$5=""),0,1)</f>
        <v>0</v>
      </c>
      <c r="X1014" s="15">
        <f>IF(OR(ISERROR(FIND(検索!G$5,F1014)),検索!G$5=""),0,1)</f>
        <v>0</v>
      </c>
      <c r="Y1014" s="13">
        <f>IF(OR(検索!J$5="00000",T1014&amp;U1014&amp;V1014&amp;W1014&amp;X1014&lt;&gt;検索!J$5),0,1)</f>
        <v>0</v>
      </c>
      <c r="Z1014" s="16">
        <f t="shared" si="84"/>
        <v>0</v>
      </c>
      <c r="AA1014" s="13">
        <f>IF(OR(ISERROR(FIND(DBCS(検索!C$7),DBCS(B1014))),検索!C$7=""),0,1)</f>
        <v>0</v>
      </c>
      <c r="AB1014" s="13">
        <f>IF(OR(ISERROR(FIND(DBCS(検索!D$7),DBCS(C1014))),検索!D$7=""),0,1)</f>
        <v>0</v>
      </c>
      <c r="AC1014" s="13">
        <f>IF(OR(ISERROR(FIND(検索!E$7,D1014)),検索!E$7=""),0,1)</f>
        <v>0</v>
      </c>
      <c r="AD1014" s="13">
        <f>IF(OR(ISERROR(FIND(検索!F$7,E1014)),検索!F$7=""),0,1)</f>
        <v>0</v>
      </c>
      <c r="AE1014" s="13">
        <f>IF(OR(ISERROR(FIND(検索!G$7,F1014)),検索!G$7=""),0,1)</f>
        <v>0</v>
      </c>
      <c r="AF1014" s="15">
        <f>IF(OR(検索!J$7="00000",AA1014&amp;AB1014&amp;AC1014&amp;AD1014&amp;AE1014&lt;&gt;検索!J$7),0,1)</f>
        <v>0</v>
      </c>
      <c r="AG1014" s="16">
        <f t="shared" si="85"/>
        <v>0</v>
      </c>
      <c r="AH1014" s="13">
        <f>IF(検索!K$3=0,R1014,S1014)</f>
        <v>0</v>
      </c>
      <c r="AI1014" s="13">
        <f>IF(検索!K$5=0,Y1014,Z1014)</f>
        <v>0</v>
      </c>
      <c r="AJ1014" s="13">
        <f>IF(検索!K$7=0,AF1014,AG1014)</f>
        <v>0</v>
      </c>
      <c r="AK1014" s="20">
        <f>IF(IF(検索!J$5="00000",AH1014,IF(検索!K$4=0,AH1014+AI1014,AH1014*AI1014)*IF(AND(検索!K$6=1,検索!J$7&lt;&gt;"00000"),AJ1014,1)+IF(AND(検索!K$6=0,検索!J$7&lt;&gt;"00000"),AJ1014,0))&gt;0,MAX($AK$2:AK1013)+1,0)</f>
        <v>0</v>
      </c>
    </row>
    <row r="1015" spans="8:37" ht="12.6" customHeight="1" x14ac:dyDescent="0.15">
      <c r="H1015" s="153">
        <f t="shared" si="82"/>
        <v>0</v>
      </c>
      <c r="J1015" s="158">
        <f>IFERROR(INDEX(単価!D$3:G$16,MATCH(D1015,単価!B$3:B$16,0),1+((I1015&gt;29)+(I1015&gt;59)+(I1015&gt;89))*INDEX(単価!A:A,MATCH(D1015,単価!B:B,0))),0)</f>
        <v>0</v>
      </c>
      <c r="K1015" s="153">
        <f>IFERROR(INDEX(単価!C:C,MATCH(D1015,単価!B:B,0))&amp;IF(INDEX(単価!A:A,MATCH(D1015,単価!B:B,0))=1,"（"&amp;INDEX(単価!D$2:G$2,1,1+(I1015&gt;29)+(I1015&gt;59)+(I1015&gt;89))&amp;"）",""),D1015)</f>
        <v>0</v>
      </c>
      <c r="L1015" s="2">
        <f t="shared" ca="1" si="86"/>
        <v>106</v>
      </c>
      <c r="M1015" s="14">
        <f>IF(OR(ISERROR(FIND(DBCS(検索!C$3),DBCS(B1015))),検索!C$3=""),0,1)</f>
        <v>0</v>
      </c>
      <c r="N1015" s="15">
        <f>IF(OR(ISERROR(FIND(DBCS(検索!D$3),DBCS(C1015))),検索!D$3=""),0,1)</f>
        <v>0</v>
      </c>
      <c r="O1015" s="15">
        <f>IF(OR(ISERROR(FIND(検索!E$3,D1015)),検索!E$3=""),0,1)</f>
        <v>0</v>
      </c>
      <c r="P1015" s="13">
        <f>IF(OR(ISERROR(FIND(検索!F$3,E1015)),検索!F$3=""),0,1)</f>
        <v>0</v>
      </c>
      <c r="Q1015" s="13">
        <f>IF(OR(ISERROR(FIND(検索!G$3,F1015)),検索!G$3=""),0,1)</f>
        <v>0</v>
      </c>
      <c r="R1015" s="13">
        <f>IF(OR(検索!J$3="00000",M1015&amp;N1015&amp;O1015&amp;P1015&amp;Q1015&lt;&gt;検索!J$3),0,1)</f>
        <v>0</v>
      </c>
      <c r="S1015" s="13">
        <f t="shared" si="83"/>
        <v>0</v>
      </c>
      <c r="T1015" s="14">
        <f>IF(OR(ISERROR(FIND(DBCS(検索!C$5),DBCS(B1015))),検索!C$5=""),0,1)</f>
        <v>0</v>
      </c>
      <c r="U1015" s="15">
        <f>IF(OR(ISERROR(FIND(DBCS(検索!D$5),DBCS(C1015))),検索!D$5=""),0,1)</f>
        <v>0</v>
      </c>
      <c r="V1015" s="15">
        <f>IF(OR(ISERROR(FIND(検索!E$5,D1015)),検索!E$5=""),0,1)</f>
        <v>0</v>
      </c>
      <c r="W1015" s="15">
        <f>IF(OR(ISERROR(FIND(検索!F$5,E1015)),検索!F$5=""),0,1)</f>
        <v>0</v>
      </c>
      <c r="X1015" s="15">
        <f>IF(OR(ISERROR(FIND(検索!G$5,F1015)),検索!G$5=""),0,1)</f>
        <v>0</v>
      </c>
      <c r="Y1015" s="13">
        <f>IF(OR(検索!J$5="00000",T1015&amp;U1015&amp;V1015&amp;W1015&amp;X1015&lt;&gt;検索!J$5),0,1)</f>
        <v>0</v>
      </c>
      <c r="Z1015" s="16">
        <f t="shared" si="84"/>
        <v>0</v>
      </c>
      <c r="AA1015" s="13">
        <f>IF(OR(ISERROR(FIND(DBCS(検索!C$7),DBCS(B1015))),検索!C$7=""),0,1)</f>
        <v>0</v>
      </c>
      <c r="AB1015" s="13">
        <f>IF(OR(ISERROR(FIND(DBCS(検索!D$7),DBCS(C1015))),検索!D$7=""),0,1)</f>
        <v>0</v>
      </c>
      <c r="AC1015" s="13">
        <f>IF(OR(ISERROR(FIND(検索!E$7,D1015)),検索!E$7=""),0,1)</f>
        <v>0</v>
      </c>
      <c r="AD1015" s="13">
        <f>IF(OR(ISERROR(FIND(検索!F$7,E1015)),検索!F$7=""),0,1)</f>
        <v>0</v>
      </c>
      <c r="AE1015" s="13">
        <f>IF(OR(ISERROR(FIND(検索!G$7,F1015)),検索!G$7=""),0,1)</f>
        <v>0</v>
      </c>
      <c r="AF1015" s="15">
        <f>IF(OR(検索!J$7="00000",AA1015&amp;AB1015&amp;AC1015&amp;AD1015&amp;AE1015&lt;&gt;検索!J$7),0,1)</f>
        <v>0</v>
      </c>
      <c r="AG1015" s="16">
        <f t="shared" si="85"/>
        <v>0</v>
      </c>
      <c r="AH1015" s="13">
        <f>IF(検索!K$3=0,R1015,S1015)</f>
        <v>0</v>
      </c>
      <c r="AI1015" s="13">
        <f>IF(検索!K$5=0,Y1015,Z1015)</f>
        <v>0</v>
      </c>
      <c r="AJ1015" s="13">
        <f>IF(検索!K$7=0,AF1015,AG1015)</f>
        <v>0</v>
      </c>
      <c r="AK1015" s="20">
        <f>IF(IF(検索!J$5="00000",AH1015,IF(検索!K$4=0,AH1015+AI1015,AH1015*AI1015)*IF(AND(検索!K$6=1,検索!J$7&lt;&gt;"00000"),AJ1015,1)+IF(AND(検索!K$6=0,検索!J$7&lt;&gt;"00000"),AJ1015,0))&gt;0,MAX($AK$2:AK1014)+1,0)</f>
        <v>0</v>
      </c>
    </row>
    <row r="1016" spans="8:37" ht="12.6" customHeight="1" x14ac:dyDescent="0.15">
      <c r="H1016" s="153">
        <f t="shared" si="82"/>
        <v>0</v>
      </c>
      <c r="J1016" s="158">
        <f>IFERROR(INDEX(単価!D$3:G$16,MATCH(D1016,単価!B$3:B$16,0),1+((I1016&gt;29)+(I1016&gt;59)+(I1016&gt;89))*INDEX(単価!A:A,MATCH(D1016,単価!B:B,0))),0)</f>
        <v>0</v>
      </c>
      <c r="K1016" s="153">
        <f>IFERROR(INDEX(単価!C:C,MATCH(D1016,単価!B:B,0))&amp;IF(INDEX(単価!A:A,MATCH(D1016,単価!B:B,0))=1,"（"&amp;INDEX(単価!D$2:G$2,1,1+(I1016&gt;29)+(I1016&gt;59)+(I1016&gt;89))&amp;"）",""),D1016)</f>
        <v>0</v>
      </c>
      <c r="L1016" s="2">
        <f t="shared" ca="1" si="86"/>
        <v>105</v>
      </c>
      <c r="M1016" s="14">
        <f>IF(OR(ISERROR(FIND(DBCS(検索!C$3),DBCS(B1016))),検索!C$3=""),0,1)</f>
        <v>0</v>
      </c>
      <c r="N1016" s="15">
        <f>IF(OR(ISERROR(FIND(DBCS(検索!D$3),DBCS(C1016))),検索!D$3=""),0,1)</f>
        <v>0</v>
      </c>
      <c r="O1016" s="15">
        <f>IF(OR(ISERROR(FIND(検索!E$3,D1016)),検索!E$3=""),0,1)</f>
        <v>0</v>
      </c>
      <c r="P1016" s="13">
        <f>IF(OR(ISERROR(FIND(検索!F$3,E1016)),検索!F$3=""),0,1)</f>
        <v>0</v>
      </c>
      <c r="Q1016" s="13">
        <f>IF(OR(ISERROR(FIND(検索!G$3,F1016)),検索!G$3=""),0,1)</f>
        <v>0</v>
      </c>
      <c r="R1016" s="13">
        <f>IF(OR(検索!J$3="00000",M1016&amp;N1016&amp;O1016&amp;P1016&amp;Q1016&lt;&gt;検索!J$3),0,1)</f>
        <v>0</v>
      </c>
      <c r="S1016" s="13">
        <f t="shared" si="83"/>
        <v>0</v>
      </c>
      <c r="T1016" s="14">
        <f>IF(OR(ISERROR(FIND(DBCS(検索!C$5),DBCS(B1016))),検索!C$5=""),0,1)</f>
        <v>0</v>
      </c>
      <c r="U1016" s="15">
        <f>IF(OR(ISERROR(FIND(DBCS(検索!D$5),DBCS(C1016))),検索!D$5=""),0,1)</f>
        <v>0</v>
      </c>
      <c r="V1016" s="15">
        <f>IF(OR(ISERROR(FIND(検索!E$5,D1016)),検索!E$5=""),0,1)</f>
        <v>0</v>
      </c>
      <c r="W1016" s="15">
        <f>IF(OR(ISERROR(FIND(検索!F$5,E1016)),検索!F$5=""),0,1)</f>
        <v>0</v>
      </c>
      <c r="X1016" s="15">
        <f>IF(OR(ISERROR(FIND(検索!G$5,F1016)),検索!G$5=""),0,1)</f>
        <v>0</v>
      </c>
      <c r="Y1016" s="13">
        <f>IF(OR(検索!J$5="00000",T1016&amp;U1016&amp;V1016&amp;W1016&amp;X1016&lt;&gt;検索!J$5),0,1)</f>
        <v>0</v>
      </c>
      <c r="Z1016" s="16">
        <f t="shared" si="84"/>
        <v>0</v>
      </c>
      <c r="AA1016" s="13">
        <f>IF(OR(ISERROR(FIND(DBCS(検索!C$7),DBCS(B1016))),検索!C$7=""),0,1)</f>
        <v>0</v>
      </c>
      <c r="AB1016" s="13">
        <f>IF(OR(ISERROR(FIND(DBCS(検索!D$7),DBCS(C1016))),検索!D$7=""),0,1)</f>
        <v>0</v>
      </c>
      <c r="AC1016" s="13">
        <f>IF(OR(ISERROR(FIND(検索!E$7,D1016)),検索!E$7=""),0,1)</f>
        <v>0</v>
      </c>
      <c r="AD1016" s="13">
        <f>IF(OR(ISERROR(FIND(検索!F$7,E1016)),検索!F$7=""),0,1)</f>
        <v>0</v>
      </c>
      <c r="AE1016" s="13">
        <f>IF(OR(ISERROR(FIND(検索!G$7,F1016)),検索!G$7=""),0,1)</f>
        <v>0</v>
      </c>
      <c r="AF1016" s="15">
        <f>IF(OR(検索!J$7="00000",AA1016&amp;AB1016&amp;AC1016&amp;AD1016&amp;AE1016&lt;&gt;検索!J$7),0,1)</f>
        <v>0</v>
      </c>
      <c r="AG1016" s="16">
        <f t="shared" si="85"/>
        <v>0</v>
      </c>
      <c r="AH1016" s="13">
        <f>IF(検索!K$3=0,R1016,S1016)</f>
        <v>0</v>
      </c>
      <c r="AI1016" s="13">
        <f>IF(検索!K$5=0,Y1016,Z1016)</f>
        <v>0</v>
      </c>
      <c r="AJ1016" s="13">
        <f>IF(検索!K$7=0,AF1016,AG1016)</f>
        <v>0</v>
      </c>
      <c r="AK1016" s="20">
        <f>IF(IF(検索!J$5="00000",AH1016,IF(検索!K$4=0,AH1016+AI1016,AH1016*AI1016)*IF(AND(検索!K$6=1,検索!J$7&lt;&gt;"00000"),AJ1016,1)+IF(AND(検索!K$6=0,検索!J$7&lt;&gt;"00000"),AJ1016,0))&gt;0,MAX($AK$2:AK1015)+1,0)</f>
        <v>0</v>
      </c>
    </row>
    <row r="1017" spans="8:37" ht="12.6" customHeight="1" x14ac:dyDescent="0.15">
      <c r="H1017" s="153">
        <f t="shared" si="82"/>
        <v>0</v>
      </c>
      <c r="J1017" s="158">
        <f>IFERROR(INDEX(単価!D$3:G$16,MATCH(D1017,単価!B$3:B$16,0),1+((I1017&gt;29)+(I1017&gt;59)+(I1017&gt;89))*INDEX(単価!A:A,MATCH(D1017,単価!B:B,0))),0)</f>
        <v>0</v>
      </c>
      <c r="K1017" s="153">
        <f>IFERROR(INDEX(単価!C:C,MATCH(D1017,単価!B:B,0))&amp;IF(INDEX(単価!A:A,MATCH(D1017,単価!B:B,0))=1,"（"&amp;INDEX(単価!D$2:G$2,1,1+(I1017&gt;29)+(I1017&gt;59)+(I1017&gt;89))&amp;"）",""),D1017)</f>
        <v>0</v>
      </c>
      <c r="L1017" s="2">
        <f t="shared" ca="1" si="86"/>
        <v>107</v>
      </c>
      <c r="M1017" s="14">
        <f>IF(OR(ISERROR(FIND(DBCS(検索!C$3),DBCS(B1017))),検索!C$3=""),0,1)</f>
        <v>0</v>
      </c>
      <c r="N1017" s="15">
        <f>IF(OR(ISERROR(FIND(DBCS(検索!D$3),DBCS(C1017))),検索!D$3=""),0,1)</f>
        <v>0</v>
      </c>
      <c r="O1017" s="15">
        <f>IF(OR(ISERROR(FIND(検索!E$3,D1017)),検索!E$3=""),0,1)</f>
        <v>0</v>
      </c>
      <c r="P1017" s="13">
        <f>IF(OR(ISERROR(FIND(検索!F$3,E1017)),検索!F$3=""),0,1)</f>
        <v>0</v>
      </c>
      <c r="Q1017" s="13">
        <f>IF(OR(ISERROR(FIND(検索!G$3,F1017)),検索!G$3=""),0,1)</f>
        <v>0</v>
      </c>
      <c r="R1017" s="13">
        <f>IF(OR(検索!J$3="00000",M1017&amp;N1017&amp;O1017&amp;P1017&amp;Q1017&lt;&gt;検索!J$3),0,1)</f>
        <v>0</v>
      </c>
      <c r="S1017" s="13">
        <f t="shared" si="83"/>
        <v>0</v>
      </c>
      <c r="T1017" s="14">
        <f>IF(OR(ISERROR(FIND(DBCS(検索!C$5),DBCS(B1017))),検索!C$5=""),0,1)</f>
        <v>0</v>
      </c>
      <c r="U1017" s="15">
        <f>IF(OR(ISERROR(FIND(DBCS(検索!D$5),DBCS(C1017))),検索!D$5=""),0,1)</f>
        <v>0</v>
      </c>
      <c r="V1017" s="15">
        <f>IF(OR(ISERROR(FIND(検索!E$5,D1017)),検索!E$5=""),0,1)</f>
        <v>0</v>
      </c>
      <c r="W1017" s="15">
        <f>IF(OR(ISERROR(FIND(検索!F$5,E1017)),検索!F$5=""),0,1)</f>
        <v>0</v>
      </c>
      <c r="X1017" s="15">
        <f>IF(OR(ISERROR(FIND(検索!G$5,F1017)),検索!G$5=""),0,1)</f>
        <v>0</v>
      </c>
      <c r="Y1017" s="13">
        <f>IF(OR(検索!J$5="00000",T1017&amp;U1017&amp;V1017&amp;W1017&amp;X1017&lt;&gt;検索!J$5),0,1)</f>
        <v>0</v>
      </c>
      <c r="Z1017" s="16">
        <f t="shared" si="84"/>
        <v>0</v>
      </c>
      <c r="AA1017" s="13">
        <f>IF(OR(ISERROR(FIND(DBCS(検索!C$7),DBCS(B1017))),検索!C$7=""),0,1)</f>
        <v>0</v>
      </c>
      <c r="AB1017" s="13">
        <f>IF(OR(ISERROR(FIND(DBCS(検索!D$7),DBCS(C1017))),検索!D$7=""),0,1)</f>
        <v>0</v>
      </c>
      <c r="AC1017" s="13">
        <f>IF(OR(ISERROR(FIND(検索!E$7,D1017)),検索!E$7=""),0,1)</f>
        <v>0</v>
      </c>
      <c r="AD1017" s="13">
        <f>IF(OR(ISERROR(FIND(検索!F$7,E1017)),検索!F$7=""),0,1)</f>
        <v>0</v>
      </c>
      <c r="AE1017" s="13">
        <f>IF(OR(ISERROR(FIND(検索!G$7,F1017)),検索!G$7=""),0,1)</f>
        <v>0</v>
      </c>
      <c r="AF1017" s="15">
        <f>IF(OR(検索!J$7="00000",AA1017&amp;AB1017&amp;AC1017&amp;AD1017&amp;AE1017&lt;&gt;検索!J$7),0,1)</f>
        <v>0</v>
      </c>
      <c r="AG1017" s="16">
        <f t="shared" si="85"/>
        <v>0</v>
      </c>
      <c r="AH1017" s="13">
        <f>IF(検索!K$3=0,R1017,S1017)</f>
        <v>0</v>
      </c>
      <c r="AI1017" s="13">
        <f>IF(検索!K$5=0,Y1017,Z1017)</f>
        <v>0</v>
      </c>
      <c r="AJ1017" s="13">
        <f>IF(検索!K$7=0,AF1017,AG1017)</f>
        <v>0</v>
      </c>
      <c r="AK1017" s="20">
        <f>IF(IF(検索!J$5="00000",AH1017,IF(検索!K$4=0,AH1017+AI1017,AH1017*AI1017)*IF(AND(検索!K$6=1,検索!J$7&lt;&gt;"00000"),AJ1017,1)+IF(AND(検索!K$6=0,検索!J$7&lt;&gt;"00000"),AJ1017,0))&gt;0,MAX($AK$2:AK1016)+1,0)</f>
        <v>0</v>
      </c>
    </row>
    <row r="1018" spans="8:37" ht="12.6" customHeight="1" x14ac:dyDescent="0.15">
      <c r="H1018" s="153">
        <f t="shared" si="82"/>
        <v>0</v>
      </c>
      <c r="J1018" s="158">
        <f>IFERROR(INDEX(単価!D$3:G$16,MATCH(D1018,単価!B$3:B$16,0),1+((I1018&gt;29)+(I1018&gt;59)+(I1018&gt;89))*INDEX(単価!A:A,MATCH(D1018,単価!B:B,0))),0)</f>
        <v>0</v>
      </c>
      <c r="K1018" s="153">
        <f>IFERROR(INDEX(単価!C:C,MATCH(D1018,単価!B:B,0))&amp;IF(INDEX(単価!A:A,MATCH(D1018,単価!B:B,0))=1,"（"&amp;INDEX(単価!D$2:G$2,1,1+(I1018&gt;29)+(I1018&gt;59)+(I1018&gt;89))&amp;"）",""),D1018)</f>
        <v>0</v>
      </c>
      <c r="L1018" s="2">
        <f t="shared" ca="1" si="86"/>
        <v>105</v>
      </c>
      <c r="M1018" s="14">
        <f>IF(OR(ISERROR(FIND(DBCS(検索!C$3),DBCS(B1018))),検索!C$3=""),0,1)</f>
        <v>0</v>
      </c>
      <c r="N1018" s="15">
        <f>IF(OR(ISERROR(FIND(DBCS(検索!D$3),DBCS(C1018))),検索!D$3=""),0,1)</f>
        <v>0</v>
      </c>
      <c r="O1018" s="15">
        <f>IF(OR(ISERROR(FIND(検索!E$3,D1018)),検索!E$3=""),0,1)</f>
        <v>0</v>
      </c>
      <c r="P1018" s="13">
        <f>IF(OR(ISERROR(FIND(検索!F$3,E1018)),検索!F$3=""),0,1)</f>
        <v>0</v>
      </c>
      <c r="Q1018" s="13">
        <f>IF(OR(ISERROR(FIND(検索!G$3,F1018)),検索!G$3=""),0,1)</f>
        <v>0</v>
      </c>
      <c r="R1018" s="13">
        <f>IF(OR(検索!J$3="00000",M1018&amp;N1018&amp;O1018&amp;P1018&amp;Q1018&lt;&gt;検索!J$3),0,1)</f>
        <v>0</v>
      </c>
      <c r="S1018" s="13">
        <f t="shared" si="83"/>
        <v>0</v>
      </c>
      <c r="T1018" s="14">
        <f>IF(OR(ISERROR(FIND(DBCS(検索!C$5),DBCS(B1018))),検索!C$5=""),0,1)</f>
        <v>0</v>
      </c>
      <c r="U1018" s="15">
        <f>IF(OR(ISERROR(FIND(DBCS(検索!D$5),DBCS(C1018))),検索!D$5=""),0,1)</f>
        <v>0</v>
      </c>
      <c r="V1018" s="15">
        <f>IF(OR(ISERROR(FIND(検索!E$5,D1018)),検索!E$5=""),0,1)</f>
        <v>0</v>
      </c>
      <c r="W1018" s="15">
        <f>IF(OR(ISERROR(FIND(検索!F$5,E1018)),検索!F$5=""),0,1)</f>
        <v>0</v>
      </c>
      <c r="X1018" s="15">
        <f>IF(OR(ISERROR(FIND(検索!G$5,F1018)),検索!G$5=""),0,1)</f>
        <v>0</v>
      </c>
      <c r="Y1018" s="13">
        <f>IF(OR(検索!J$5="00000",T1018&amp;U1018&amp;V1018&amp;W1018&amp;X1018&lt;&gt;検索!J$5),0,1)</f>
        <v>0</v>
      </c>
      <c r="Z1018" s="16">
        <f t="shared" si="84"/>
        <v>0</v>
      </c>
      <c r="AA1018" s="13">
        <f>IF(OR(ISERROR(FIND(DBCS(検索!C$7),DBCS(B1018))),検索!C$7=""),0,1)</f>
        <v>0</v>
      </c>
      <c r="AB1018" s="13">
        <f>IF(OR(ISERROR(FIND(DBCS(検索!D$7),DBCS(C1018))),検索!D$7=""),0,1)</f>
        <v>0</v>
      </c>
      <c r="AC1018" s="13">
        <f>IF(OR(ISERROR(FIND(検索!E$7,D1018)),検索!E$7=""),0,1)</f>
        <v>0</v>
      </c>
      <c r="AD1018" s="13">
        <f>IF(OR(ISERROR(FIND(検索!F$7,E1018)),検索!F$7=""),0,1)</f>
        <v>0</v>
      </c>
      <c r="AE1018" s="13">
        <f>IF(OR(ISERROR(FIND(検索!G$7,F1018)),検索!G$7=""),0,1)</f>
        <v>0</v>
      </c>
      <c r="AF1018" s="15">
        <f>IF(OR(検索!J$7="00000",AA1018&amp;AB1018&amp;AC1018&amp;AD1018&amp;AE1018&lt;&gt;検索!J$7),0,1)</f>
        <v>0</v>
      </c>
      <c r="AG1018" s="16">
        <f t="shared" si="85"/>
        <v>0</v>
      </c>
      <c r="AH1018" s="13">
        <f>IF(検索!K$3=0,R1018,S1018)</f>
        <v>0</v>
      </c>
      <c r="AI1018" s="13">
        <f>IF(検索!K$5=0,Y1018,Z1018)</f>
        <v>0</v>
      </c>
      <c r="AJ1018" s="13">
        <f>IF(検索!K$7=0,AF1018,AG1018)</f>
        <v>0</v>
      </c>
      <c r="AK1018" s="20">
        <f>IF(IF(検索!J$5="00000",AH1018,IF(検索!K$4=0,AH1018+AI1018,AH1018*AI1018)*IF(AND(検索!K$6=1,検索!J$7&lt;&gt;"00000"),AJ1018,1)+IF(AND(検索!K$6=0,検索!J$7&lt;&gt;"00000"),AJ1018,0))&gt;0,MAX($AK$2:AK1017)+1,0)</f>
        <v>0</v>
      </c>
    </row>
    <row r="1019" spans="8:37" ht="12.6" customHeight="1" x14ac:dyDescent="0.15">
      <c r="H1019" s="153">
        <f t="shared" si="82"/>
        <v>0</v>
      </c>
      <c r="J1019" s="158">
        <f>IFERROR(INDEX(単価!D$3:G$16,MATCH(D1019,単価!B$3:B$16,0),1+((I1019&gt;29)+(I1019&gt;59)+(I1019&gt;89))*INDEX(単価!A:A,MATCH(D1019,単価!B:B,0))),0)</f>
        <v>0</v>
      </c>
      <c r="K1019" s="153">
        <f>IFERROR(INDEX(単価!C:C,MATCH(D1019,単価!B:B,0))&amp;IF(INDEX(単価!A:A,MATCH(D1019,単価!B:B,0))=1,"（"&amp;INDEX(単価!D$2:G$2,1,1+(I1019&gt;29)+(I1019&gt;59)+(I1019&gt;89))&amp;"）",""),D1019)</f>
        <v>0</v>
      </c>
      <c r="L1019" s="2">
        <f t="shared" ca="1" si="86"/>
        <v>108</v>
      </c>
      <c r="M1019" s="14">
        <f>IF(OR(ISERROR(FIND(DBCS(検索!C$3),DBCS(B1019))),検索!C$3=""),0,1)</f>
        <v>0</v>
      </c>
      <c r="N1019" s="15">
        <f>IF(OR(ISERROR(FIND(DBCS(検索!D$3),DBCS(C1019))),検索!D$3=""),0,1)</f>
        <v>0</v>
      </c>
      <c r="O1019" s="15">
        <f>IF(OR(ISERROR(FIND(検索!E$3,D1019)),検索!E$3=""),0,1)</f>
        <v>0</v>
      </c>
      <c r="P1019" s="13">
        <f>IF(OR(ISERROR(FIND(検索!F$3,E1019)),検索!F$3=""),0,1)</f>
        <v>0</v>
      </c>
      <c r="Q1019" s="13">
        <f>IF(OR(ISERROR(FIND(検索!G$3,F1019)),検索!G$3=""),0,1)</f>
        <v>0</v>
      </c>
      <c r="R1019" s="13">
        <f>IF(OR(検索!J$3="00000",M1019&amp;N1019&amp;O1019&amp;P1019&amp;Q1019&lt;&gt;検索!J$3),0,1)</f>
        <v>0</v>
      </c>
      <c r="S1019" s="13">
        <f t="shared" si="83"/>
        <v>0</v>
      </c>
      <c r="T1019" s="14">
        <f>IF(OR(ISERROR(FIND(DBCS(検索!C$5),DBCS(B1019))),検索!C$5=""),0,1)</f>
        <v>0</v>
      </c>
      <c r="U1019" s="15">
        <f>IF(OR(ISERROR(FIND(DBCS(検索!D$5),DBCS(C1019))),検索!D$5=""),0,1)</f>
        <v>0</v>
      </c>
      <c r="V1019" s="15">
        <f>IF(OR(ISERROR(FIND(検索!E$5,D1019)),検索!E$5=""),0,1)</f>
        <v>0</v>
      </c>
      <c r="W1019" s="15">
        <f>IF(OR(ISERROR(FIND(検索!F$5,E1019)),検索!F$5=""),0,1)</f>
        <v>0</v>
      </c>
      <c r="X1019" s="15">
        <f>IF(OR(ISERROR(FIND(検索!G$5,F1019)),検索!G$5=""),0,1)</f>
        <v>0</v>
      </c>
      <c r="Y1019" s="13">
        <f>IF(OR(検索!J$5="00000",T1019&amp;U1019&amp;V1019&amp;W1019&amp;X1019&lt;&gt;検索!J$5),0,1)</f>
        <v>0</v>
      </c>
      <c r="Z1019" s="16">
        <f t="shared" si="84"/>
        <v>0</v>
      </c>
      <c r="AA1019" s="13">
        <f>IF(OR(ISERROR(FIND(DBCS(検索!C$7),DBCS(B1019))),検索!C$7=""),0,1)</f>
        <v>0</v>
      </c>
      <c r="AB1019" s="13">
        <f>IF(OR(ISERROR(FIND(DBCS(検索!D$7),DBCS(C1019))),検索!D$7=""),0,1)</f>
        <v>0</v>
      </c>
      <c r="AC1019" s="13">
        <f>IF(OR(ISERROR(FIND(検索!E$7,D1019)),検索!E$7=""),0,1)</f>
        <v>0</v>
      </c>
      <c r="AD1019" s="13">
        <f>IF(OR(ISERROR(FIND(検索!F$7,E1019)),検索!F$7=""),0,1)</f>
        <v>0</v>
      </c>
      <c r="AE1019" s="13">
        <f>IF(OR(ISERROR(FIND(検索!G$7,F1019)),検索!G$7=""),0,1)</f>
        <v>0</v>
      </c>
      <c r="AF1019" s="15">
        <f>IF(OR(検索!J$7="00000",AA1019&amp;AB1019&amp;AC1019&amp;AD1019&amp;AE1019&lt;&gt;検索!J$7),0,1)</f>
        <v>0</v>
      </c>
      <c r="AG1019" s="16">
        <f t="shared" si="85"/>
        <v>0</v>
      </c>
      <c r="AH1019" s="13">
        <f>IF(検索!K$3=0,R1019,S1019)</f>
        <v>0</v>
      </c>
      <c r="AI1019" s="13">
        <f>IF(検索!K$5=0,Y1019,Z1019)</f>
        <v>0</v>
      </c>
      <c r="AJ1019" s="13">
        <f>IF(検索!K$7=0,AF1019,AG1019)</f>
        <v>0</v>
      </c>
      <c r="AK1019" s="20">
        <f>IF(IF(検索!J$5="00000",AH1019,IF(検索!K$4=0,AH1019+AI1019,AH1019*AI1019)*IF(AND(検索!K$6=1,検索!J$7&lt;&gt;"00000"),AJ1019,1)+IF(AND(検索!K$6=0,検索!J$7&lt;&gt;"00000"),AJ1019,0))&gt;0,MAX($AK$2:AK1018)+1,0)</f>
        <v>0</v>
      </c>
    </row>
    <row r="1020" spans="8:37" ht="12.6" customHeight="1" x14ac:dyDescent="0.15">
      <c r="H1020" s="153">
        <f t="shared" si="82"/>
        <v>0</v>
      </c>
      <c r="J1020" s="158">
        <f>IFERROR(INDEX(単価!D$3:G$16,MATCH(D1020,単価!B$3:B$16,0),1+((I1020&gt;29)+(I1020&gt;59)+(I1020&gt;89))*INDEX(単価!A:A,MATCH(D1020,単価!B:B,0))),0)</f>
        <v>0</v>
      </c>
      <c r="K1020" s="153">
        <f>IFERROR(INDEX(単価!C:C,MATCH(D1020,単価!B:B,0))&amp;IF(INDEX(単価!A:A,MATCH(D1020,単価!B:B,0))=1,"（"&amp;INDEX(単価!D$2:G$2,1,1+(I1020&gt;29)+(I1020&gt;59)+(I1020&gt;89))&amp;"）",""),D1020)</f>
        <v>0</v>
      </c>
      <c r="L1020" s="2">
        <f t="shared" ca="1" si="86"/>
        <v>106</v>
      </c>
      <c r="M1020" s="14">
        <f>IF(OR(ISERROR(FIND(DBCS(検索!C$3),DBCS(B1020))),検索!C$3=""),0,1)</f>
        <v>0</v>
      </c>
      <c r="N1020" s="15">
        <f>IF(OR(ISERROR(FIND(DBCS(検索!D$3),DBCS(C1020))),検索!D$3=""),0,1)</f>
        <v>0</v>
      </c>
      <c r="O1020" s="15">
        <f>IF(OR(ISERROR(FIND(検索!E$3,D1020)),検索!E$3=""),0,1)</f>
        <v>0</v>
      </c>
      <c r="P1020" s="13">
        <f>IF(OR(ISERROR(FIND(検索!F$3,E1020)),検索!F$3=""),0,1)</f>
        <v>0</v>
      </c>
      <c r="Q1020" s="13">
        <f>IF(OR(ISERROR(FIND(検索!G$3,F1020)),検索!G$3=""),0,1)</f>
        <v>0</v>
      </c>
      <c r="R1020" s="13">
        <f>IF(OR(検索!J$3="00000",M1020&amp;N1020&amp;O1020&amp;P1020&amp;Q1020&lt;&gt;検索!J$3),0,1)</f>
        <v>0</v>
      </c>
      <c r="S1020" s="13">
        <f t="shared" si="83"/>
        <v>0</v>
      </c>
      <c r="T1020" s="14">
        <f>IF(OR(ISERROR(FIND(DBCS(検索!C$5),DBCS(B1020))),検索!C$5=""),0,1)</f>
        <v>0</v>
      </c>
      <c r="U1020" s="15">
        <f>IF(OR(ISERROR(FIND(DBCS(検索!D$5),DBCS(C1020))),検索!D$5=""),0,1)</f>
        <v>0</v>
      </c>
      <c r="V1020" s="15">
        <f>IF(OR(ISERROR(FIND(検索!E$5,D1020)),検索!E$5=""),0,1)</f>
        <v>0</v>
      </c>
      <c r="W1020" s="15">
        <f>IF(OR(ISERROR(FIND(検索!F$5,E1020)),検索!F$5=""),0,1)</f>
        <v>0</v>
      </c>
      <c r="X1020" s="15">
        <f>IF(OR(ISERROR(FIND(検索!G$5,F1020)),検索!G$5=""),0,1)</f>
        <v>0</v>
      </c>
      <c r="Y1020" s="13">
        <f>IF(OR(検索!J$5="00000",T1020&amp;U1020&amp;V1020&amp;W1020&amp;X1020&lt;&gt;検索!J$5),0,1)</f>
        <v>0</v>
      </c>
      <c r="Z1020" s="16">
        <f t="shared" si="84"/>
        <v>0</v>
      </c>
      <c r="AA1020" s="13">
        <f>IF(OR(ISERROR(FIND(DBCS(検索!C$7),DBCS(B1020))),検索!C$7=""),0,1)</f>
        <v>0</v>
      </c>
      <c r="AB1020" s="13">
        <f>IF(OR(ISERROR(FIND(DBCS(検索!D$7),DBCS(C1020))),検索!D$7=""),0,1)</f>
        <v>0</v>
      </c>
      <c r="AC1020" s="13">
        <f>IF(OR(ISERROR(FIND(検索!E$7,D1020)),検索!E$7=""),0,1)</f>
        <v>0</v>
      </c>
      <c r="AD1020" s="13">
        <f>IF(OR(ISERROR(FIND(検索!F$7,E1020)),検索!F$7=""),0,1)</f>
        <v>0</v>
      </c>
      <c r="AE1020" s="13">
        <f>IF(OR(ISERROR(FIND(検索!G$7,F1020)),検索!G$7=""),0,1)</f>
        <v>0</v>
      </c>
      <c r="AF1020" s="15">
        <f>IF(OR(検索!J$7="00000",AA1020&amp;AB1020&amp;AC1020&amp;AD1020&amp;AE1020&lt;&gt;検索!J$7),0,1)</f>
        <v>0</v>
      </c>
      <c r="AG1020" s="16">
        <f t="shared" si="85"/>
        <v>0</v>
      </c>
      <c r="AH1020" s="13">
        <f>IF(検索!K$3=0,R1020,S1020)</f>
        <v>0</v>
      </c>
      <c r="AI1020" s="13">
        <f>IF(検索!K$5=0,Y1020,Z1020)</f>
        <v>0</v>
      </c>
      <c r="AJ1020" s="13">
        <f>IF(検索!K$7=0,AF1020,AG1020)</f>
        <v>0</v>
      </c>
      <c r="AK1020" s="20">
        <f>IF(IF(検索!J$5="00000",AH1020,IF(検索!K$4=0,AH1020+AI1020,AH1020*AI1020)*IF(AND(検索!K$6=1,検索!J$7&lt;&gt;"00000"),AJ1020,1)+IF(AND(検索!K$6=0,検索!J$7&lt;&gt;"00000"),AJ1020,0))&gt;0,MAX($AK$2:AK1019)+1,0)</f>
        <v>0</v>
      </c>
    </row>
    <row r="1021" spans="8:37" ht="12.6" customHeight="1" x14ac:dyDescent="0.15">
      <c r="H1021" s="153">
        <f t="shared" si="82"/>
        <v>0</v>
      </c>
      <c r="J1021" s="158">
        <f>IFERROR(INDEX(単価!D$3:G$16,MATCH(D1021,単価!B$3:B$16,0),1+((I1021&gt;29)+(I1021&gt;59)+(I1021&gt;89))*INDEX(単価!A:A,MATCH(D1021,単価!B:B,0))),0)</f>
        <v>0</v>
      </c>
      <c r="K1021" s="153">
        <f>IFERROR(INDEX(単価!C:C,MATCH(D1021,単価!B:B,0))&amp;IF(INDEX(単価!A:A,MATCH(D1021,単価!B:B,0))=1,"（"&amp;INDEX(単価!D$2:G$2,1,1+(I1021&gt;29)+(I1021&gt;59)+(I1021&gt;89))&amp;"）",""),D1021)</f>
        <v>0</v>
      </c>
      <c r="L1021" s="2">
        <f t="shared" ca="1" si="86"/>
        <v>101</v>
      </c>
      <c r="M1021" s="14">
        <f>IF(OR(ISERROR(FIND(DBCS(検索!C$3),DBCS(B1021))),検索!C$3=""),0,1)</f>
        <v>0</v>
      </c>
      <c r="N1021" s="15">
        <f>IF(OR(ISERROR(FIND(DBCS(検索!D$3),DBCS(C1021))),検索!D$3=""),0,1)</f>
        <v>0</v>
      </c>
      <c r="O1021" s="15">
        <f>IF(OR(ISERROR(FIND(検索!E$3,D1021)),検索!E$3=""),0,1)</f>
        <v>0</v>
      </c>
      <c r="P1021" s="13">
        <f>IF(OR(ISERROR(FIND(検索!F$3,E1021)),検索!F$3=""),0,1)</f>
        <v>0</v>
      </c>
      <c r="Q1021" s="13">
        <f>IF(OR(ISERROR(FIND(検索!G$3,F1021)),検索!G$3=""),0,1)</f>
        <v>0</v>
      </c>
      <c r="R1021" s="13">
        <f>IF(OR(検索!J$3="00000",M1021&amp;N1021&amp;O1021&amp;P1021&amp;Q1021&lt;&gt;検索!J$3),0,1)</f>
        <v>0</v>
      </c>
      <c r="S1021" s="13">
        <f t="shared" si="83"/>
        <v>0</v>
      </c>
      <c r="T1021" s="14">
        <f>IF(OR(ISERROR(FIND(DBCS(検索!C$5),DBCS(B1021))),検索!C$5=""),0,1)</f>
        <v>0</v>
      </c>
      <c r="U1021" s="15">
        <f>IF(OR(ISERROR(FIND(DBCS(検索!D$5),DBCS(C1021))),検索!D$5=""),0,1)</f>
        <v>0</v>
      </c>
      <c r="V1021" s="15">
        <f>IF(OR(ISERROR(FIND(検索!E$5,D1021)),検索!E$5=""),0,1)</f>
        <v>0</v>
      </c>
      <c r="W1021" s="15">
        <f>IF(OR(ISERROR(FIND(検索!F$5,E1021)),検索!F$5=""),0,1)</f>
        <v>0</v>
      </c>
      <c r="X1021" s="15">
        <f>IF(OR(ISERROR(FIND(検索!G$5,F1021)),検索!G$5=""),0,1)</f>
        <v>0</v>
      </c>
      <c r="Y1021" s="13">
        <f>IF(OR(検索!J$5="00000",T1021&amp;U1021&amp;V1021&amp;W1021&amp;X1021&lt;&gt;検索!J$5),0,1)</f>
        <v>0</v>
      </c>
      <c r="Z1021" s="16">
        <f t="shared" si="84"/>
        <v>0</v>
      </c>
      <c r="AA1021" s="13">
        <f>IF(OR(ISERROR(FIND(DBCS(検索!C$7),DBCS(B1021))),検索!C$7=""),0,1)</f>
        <v>0</v>
      </c>
      <c r="AB1021" s="13">
        <f>IF(OR(ISERROR(FIND(DBCS(検索!D$7),DBCS(C1021))),検索!D$7=""),0,1)</f>
        <v>0</v>
      </c>
      <c r="AC1021" s="13">
        <f>IF(OR(ISERROR(FIND(検索!E$7,D1021)),検索!E$7=""),0,1)</f>
        <v>0</v>
      </c>
      <c r="AD1021" s="13">
        <f>IF(OR(ISERROR(FIND(検索!F$7,E1021)),検索!F$7=""),0,1)</f>
        <v>0</v>
      </c>
      <c r="AE1021" s="13">
        <f>IF(OR(ISERROR(FIND(検索!G$7,F1021)),検索!G$7=""),0,1)</f>
        <v>0</v>
      </c>
      <c r="AF1021" s="15">
        <f>IF(OR(検索!J$7="00000",AA1021&amp;AB1021&amp;AC1021&amp;AD1021&amp;AE1021&lt;&gt;検索!J$7),0,1)</f>
        <v>0</v>
      </c>
      <c r="AG1021" s="16">
        <f t="shared" si="85"/>
        <v>0</v>
      </c>
      <c r="AH1021" s="13">
        <f>IF(検索!K$3=0,R1021,S1021)</f>
        <v>0</v>
      </c>
      <c r="AI1021" s="13">
        <f>IF(検索!K$5=0,Y1021,Z1021)</f>
        <v>0</v>
      </c>
      <c r="AJ1021" s="13">
        <f>IF(検索!K$7=0,AF1021,AG1021)</f>
        <v>0</v>
      </c>
      <c r="AK1021" s="20">
        <f>IF(IF(検索!J$5="00000",AH1021,IF(検索!K$4=0,AH1021+AI1021,AH1021*AI1021)*IF(AND(検索!K$6=1,検索!J$7&lt;&gt;"00000"),AJ1021,1)+IF(AND(検索!K$6=0,検索!J$7&lt;&gt;"00000"),AJ1021,0))&gt;0,MAX($AK$2:AK1020)+1,0)</f>
        <v>0</v>
      </c>
    </row>
    <row r="1022" spans="8:37" ht="12.6" customHeight="1" x14ac:dyDescent="0.15">
      <c r="H1022" s="153">
        <f t="shared" si="82"/>
        <v>0</v>
      </c>
      <c r="J1022" s="158">
        <f>IFERROR(INDEX(単価!D$3:G$16,MATCH(D1022,単価!B$3:B$16,0),1+((I1022&gt;29)+(I1022&gt;59)+(I1022&gt;89))*INDEX(単価!A:A,MATCH(D1022,単価!B:B,0))),0)</f>
        <v>0</v>
      </c>
      <c r="K1022" s="153">
        <f>IFERROR(INDEX(単価!C:C,MATCH(D1022,単価!B:B,0))&amp;IF(INDEX(単価!A:A,MATCH(D1022,単価!B:B,0))=1,"（"&amp;INDEX(単価!D$2:G$2,1,1+(I1022&gt;29)+(I1022&gt;59)+(I1022&gt;89))&amp;"）",""),D1022)</f>
        <v>0</v>
      </c>
      <c r="L1022" s="2">
        <f t="shared" ca="1" si="86"/>
        <v>101</v>
      </c>
      <c r="M1022" s="14">
        <f>IF(OR(ISERROR(FIND(DBCS(検索!C$3),DBCS(B1022))),検索!C$3=""),0,1)</f>
        <v>0</v>
      </c>
      <c r="N1022" s="15">
        <f>IF(OR(ISERROR(FIND(DBCS(検索!D$3),DBCS(C1022))),検索!D$3=""),0,1)</f>
        <v>0</v>
      </c>
      <c r="O1022" s="15">
        <f>IF(OR(ISERROR(FIND(検索!E$3,D1022)),検索!E$3=""),0,1)</f>
        <v>0</v>
      </c>
      <c r="P1022" s="13">
        <f>IF(OR(ISERROR(FIND(検索!F$3,E1022)),検索!F$3=""),0,1)</f>
        <v>0</v>
      </c>
      <c r="Q1022" s="13">
        <f>IF(OR(ISERROR(FIND(検索!G$3,F1022)),検索!G$3=""),0,1)</f>
        <v>0</v>
      </c>
      <c r="R1022" s="13">
        <f>IF(OR(検索!J$3="00000",M1022&amp;N1022&amp;O1022&amp;P1022&amp;Q1022&lt;&gt;検索!J$3),0,1)</f>
        <v>0</v>
      </c>
      <c r="S1022" s="13">
        <f t="shared" si="83"/>
        <v>0</v>
      </c>
      <c r="T1022" s="14">
        <f>IF(OR(ISERROR(FIND(DBCS(検索!C$5),DBCS(B1022))),検索!C$5=""),0,1)</f>
        <v>0</v>
      </c>
      <c r="U1022" s="15">
        <f>IF(OR(ISERROR(FIND(DBCS(検索!D$5),DBCS(C1022))),検索!D$5=""),0,1)</f>
        <v>0</v>
      </c>
      <c r="V1022" s="15">
        <f>IF(OR(ISERROR(FIND(検索!E$5,D1022)),検索!E$5=""),0,1)</f>
        <v>0</v>
      </c>
      <c r="W1022" s="15">
        <f>IF(OR(ISERROR(FIND(検索!F$5,E1022)),検索!F$5=""),0,1)</f>
        <v>0</v>
      </c>
      <c r="X1022" s="15">
        <f>IF(OR(ISERROR(FIND(検索!G$5,F1022)),検索!G$5=""),0,1)</f>
        <v>0</v>
      </c>
      <c r="Y1022" s="13">
        <f>IF(OR(検索!J$5="00000",T1022&amp;U1022&amp;V1022&amp;W1022&amp;X1022&lt;&gt;検索!J$5),0,1)</f>
        <v>0</v>
      </c>
      <c r="Z1022" s="16">
        <f t="shared" si="84"/>
        <v>0</v>
      </c>
      <c r="AA1022" s="13">
        <f>IF(OR(ISERROR(FIND(DBCS(検索!C$7),DBCS(B1022))),検索!C$7=""),0,1)</f>
        <v>0</v>
      </c>
      <c r="AB1022" s="13">
        <f>IF(OR(ISERROR(FIND(DBCS(検索!D$7),DBCS(C1022))),検索!D$7=""),0,1)</f>
        <v>0</v>
      </c>
      <c r="AC1022" s="13">
        <f>IF(OR(ISERROR(FIND(検索!E$7,D1022)),検索!E$7=""),0,1)</f>
        <v>0</v>
      </c>
      <c r="AD1022" s="13">
        <f>IF(OR(ISERROR(FIND(検索!F$7,E1022)),検索!F$7=""),0,1)</f>
        <v>0</v>
      </c>
      <c r="AE1022" s="13">
        <f>IF(OR(ISERROR(FIND(検索!G$7,F1022)),検索!G$7=""),0,1)</f>
        <v>0</v>
      </c>
      <c r="AF1022" s="15">
        <f>IF(OR(検索!J$7="00000",AA1022&amp;AB1022&amp;AC1022&amp;AD1022&amp;AE1022&lt;&gt;検索!J$7),0,1)</f>
        <v>0</v>
      </c>
      <c r="AG1022" s="16">
        <f t="shared" si="85"/>
        <v>0</v>
      </c>
      <c r="AH1022" s="13">
        <f>IF(検索!K$3=0,R1022,S1022)</f>
        <v>0</v>
      </c>
      <c r="AI1022" s="13">
        <f>IF(検索!K$5=0,Y1022,Z1022)</f>
        <v>0</v>
      </c>
      <c r="AJ1022" s="13">
        <f>IF(検索!K$7=0,AF1022,AG1022)</f>
        <v>0</v>
      </c>
      <c r="AK1022" s="20">
        <f>IF(IF(検索!J$5="00000",AH1022,IF(検索!K$4=0,AH1022+AI1022,AH1022*AI1022)*IF(AND(検索!K$6=1,検索!J$7&lt;&gt;"00000"),AJ1022,1)+IF(AND(検索!K$6=0,検索!J$7&lt;&gt;"00000"),AJ1022,0))&gt;0,MAX($AK$2:AK1021)+1,0)</f>
        <v>0</v>
      </c>
    </row>
    <row r="1023" spans="8:37" ht="12.6" customHeight="1" x14ac:dyDescent="0.15">
      <c r="H1023" s="153">
        <f t="shared" si="82"/>
        <v>0</v>
      </c>
      <c r="J1023" s="158">
        <f>IFERROR(INDEX(単価!D$3:G$16,MATCH(D1023,単価!B$3:B$16,0),1+((I1023&gt;29)+(I1023&gt;59)+(I1023&gt;89))*INDEX(単価!A:A,MATCH(D1023,単価!B:B,0))),0)</f>
        <v>0</v>
      </c>
      <c r="K1023" s="153">
        <f>IFERROR(INDEX(単価!C:C,MATCH(D1023,単価!B:B,0))&amp;IF(INDEX(単価!A:A,MATCH(D1023,単価!B:B,0))=1,"（"&amp;INDEX(単価!D$2:G$2,1,1+(I1023&gt;29)+(I1023&gt;59)+(I1023&gt;89))&amp;"）",""),D1023)</f>
        <v>0</v>
      </c>
      <c r="L1023" s="2">
        <f t="shared" ca="1" si="86"/>
        <v>103</v>
      </c>
      <c r="M1023" s="14">
        <f>IF(OR(ISERROR(FIND(DBCS(検索!C$3),DBCS(B1023))),検索!C$3=""),0,1)</f>
        <v>0</v>
      </c>
      <c r="N1023" s="15">
        <f>IF(OR(ISERROR(FIND(DBCS(検索!D$3),DBCS(C1023))),検索!D$3=""),0,1)</f>
        <v>0</v>
      </c>
      <c r="O1023" s="15">
        <f>IF(OR(ISERROR(FIND(検索!E$3,D1023)),検索!E$3=""),0,1)</f>
        <v>0</v>
      </c>
      <c r="P1023" s="13">
        <f>IF(OR(ISERROR(FIND(検索!F$3,E1023)),検索!F$3=""),0,1)</f>
        <v>0</v>
      </c>
      <c r="Q1023" s="13">
        <f>IF(OR(ISERROR(FIND(検索!G$3,F1023)),検索!G$3=""),0,1)</f>
        <v>0</v>
      </c>
      <c r="R1023" s="13">
        <f>IF(OR(検索!J$3="00000",M1023&amp;N1023&amp;O1023&amp;P1023&amp;Q1023&lt;&gt;検索!J$3),0,1)</f>
        <v>0</v>
      </c>
      <c r="S1023" s="13">
        <f t="shared" si="83"/>
        <v>0</v>
      </c>
      <c r="T1023" s="14">
        <f>IF(OR(ISERROR(FIND(DBCS(検索!C$5),DBCS(B1023))),検索!C$5=""),0,1)</f>
        <v>0</v>
      </c>
      <c r="U1023" s="15">
        <f>IF(OR(ISERROR(FIND(DBCS(検索!D$5),DBCS(C1023))),検索!D$5=""),0,1)</f>
        <v>0</v>
      </c>
      <c r="V1023" s="15">
        <f>IF(OR(ISERROR(FIND(検索!E$5,D1023)),検索!E$5=""),0,1)</f>
        <v>0</v>
      </c>
      <c r="W1023" s="15">
        <f>IF(OR(ISERROR(FIND(検索!F$5,E1023)),検索!F$5=""),0,1)</f>
        <v>0</v>
      </c>
      <c r="X1023" s="15">
        <f>IF(OR(ISERROR(FIND(検索!G$5,F1023)),検索!G$5=""),0,1)</f>
        <v>0</v>
      </c>
      <c r="Y1023" s="13">
        <f>IF(OR(検索!J$5="00000",T1023&amp;U1023&amp;V1023&amp;W1023&amp;X1023&lt;&gt;検索!J$5),0,1)</f>
        <v>0</v>
      </c>
      <c r="Z1023" s="16">
        <f t="shared" si="84"/>
        <v>0</v>
      </c>
      <c r="AA1023" s="13">
        <f>IF(OR(ISERROR(FIND(DBCS(検索!C$7),DBCS(B1023))),検索!C$7=""),0,1)</f>
        <v>0</v>
      </c>
      <c r="AB1023" s="13">
        <f>IF(OR(ISERROR(FIND(DBCS(検索!D$7),DBCS(C1023))),検索!D$7=""),0,1)</f>
        <v>0</v>
      </c>
      <c r="AC1023" s="13">
        <f>IF(OR(ISERROR(FIND(検索!E$7,D1023)),検索!E$7=""),0,1)</f>
        <v>0</v>
      </c>
      <c r="AD1023" s="13">
        <f>IF(OR(ISERROR(FIND(検索!F$7,E1023)),検索!F$7=""),0,1)</f>
        <v>0</v>
      </c>
      <c r="AE1023" s="13">
        <f>IF(OR(ISERROR(FIND(検索!G$7,F1023)),検索!G$7=""),0,1)</f>
        <v>0</v>
      </c>
      <c r="AF1023" s="15">
        <f>IF(OR(検索!J$7="00000",AA1023&amp;AB1023&amp;AC1023&amp;AD1023&amp;AE1023&lt;&gt;検索!J$7),0,1)</f>
        <v>0</v>
      </c>
      <c r="AG1023" s="16">
        <f t="shared" si="85"/>
        <v>0</v>
      </c>
      <c r="AH1023" s="13">
        <f>IF(検索!K$3=0,R1023,S1023)</f>
        <v>0</v>
      </c>
      <c r="AI1023" s="13">
        <f>IF(検索!K$5=0,Y1023,Z1023)</f>
        <v>0</v>
      </c>
      <c r="AJ1023" s="13">
        <f>IF(検索!K$7=0,AF1023,AG1023)</f>
        <v>0</v>
      </c>
      <c r="AK1023" s="20">
        <f>IF(IF(検索!J$5="00000",AH1023,IF(検索!K$4=0,AH1023+AI1023,AH1023*AI1023)*IF(AND(検索!K$6=1,検索!J$7&lt;&gt;"00000"),AJ1023,1)+IF(AND(検索!K$6=0,検索!J$7&lt;&gt;"00000"),AJ1023,0))&gt;0,MAX($AK$2:AK1022)+1,0)</f>
        <v>0</v>
      </c>
    </row>
    <row r="1024" spans="8:37" ht="12.6" customHeight="1" x14ac:dyDescent="0.15">
      <c r="H1024" s="153">
        <f t="shared" si="82"/>
        <v>0</v>
      </c>
      <c r="J1024" s="158">
        <f>IFERROR(INDEX(単価!D$3:G$16,MATCH(D1024,単価!B$3:B$16,0),1+((I1024&gt;29)+(I1024&gt;59)+(I1024&gt;89))*INDEX(単価!A:A,MATCH(D1024,単価!B:B,0))),0)</f>
        <v>0</v>
      </c>
      <c r="K1024" s="153">
        <f>IFERROR(INDEX(単価!C:C,MATCH(D1024,単価!B:B,0))&amp;IF(INDEX(単価!A:A,MATCH(D1024,単価!B:B,0))=1,"（"&amp;INDEX(単価!D$2:G$2,1,1+(I1024&gt;29)+(I1024&gt;59)+(I1024&gt;89))&amp;"）",""),D1024)</f>
        <v>0</v>
      </c>
      <c r="L1024" s="2">
        <f t="shared" ca="1" si="86"/>
        <v>105</v>
      </c>
      <c r="M1024" s="14">
        <f>IF(OR(ISERROR(FIND(DBCS(検索!C$3),DBCS(B1024))),検索!C$3=""),0,1)</f>
        <v>0</v>
      </c>
      <c r="N1024" s="15">
        <f>IF(OR(ISERROR(FIND(DBCS(検索!D$3),DBCS(C1024))),検索!D$3=""),0,1)</f>
        <v>0</v>
      </c>
      <c r="O1024" s="15">
        <f>IF(OR(ISERROR(FIND(検索!E$3,D1024)),検索!E$3=""),0,1)</f>
        <v>0</v>
      </c>
      <c r="P1024" s="13">
        <f>IF(OR(ISERROR(FIND(検索!F$3,E1024)),検索!F$3=""),0,1)</f>
        <v>0</v>
      </c>
      <c r="Q1024" s="13">
        <f>IF(OR(ISERROR(FIND(検索!G$3,F1024)),検索!G$3=""),0,1)</f>
        <v>0</v>
      </c>
      <c r="R1024" s="13">
        <f>IF(OR(検索!J$3="00000",M1024&amp;N1024&amp;O1024&amp;P1024&amp;Q1024&lt;&gt;検索!J$3),0,1)</f>
        <v>0</v>
      </c>
      <c r="S1024" s="13">
        <f t="shared" si="83"/>
        <v>0</v>
      </c>
      <c r="T1024" s="14">
        <f>IF(OR(ISERROR(FIND(DBCS(検索!C$5),DBCS(B1024))),検索!C$5=""),0,1)</f>
        <v>0</v>
      </c>
      <c r="U1024" s="15">
        <f>IF(OR(ISERROR(FIND(DBCS(検索!D$5),DBCS(C1024))),検索!D$5=""),0,1)</f>
        <v>0</v>
      </c>
      <c r="V1024" s="15">
        <f>IF(OR(ISERROR(FIND(検索!E$5,D1024)),検索!E$5=""),0,1)</f>
        <v>0</v>
      </c>
      <c r="W1024" s="15">
        <f>IF(OR(ISERROR(FIND(検索!F$5,E1024)),検索!F$5=""),0,1)</f>
        <v>0</v>
      </c>
      <c r="X1024" s="15">
        <f>IF(OR(ISERROR(FIND(検索!G$5,F1024)),検索!G$5=""),0,1)</f>
        <v>0</v>
      </c>
      <c r="Y1024" s="13">
        <f>IF(OR(検索!J$5="00000",T1024&amp;U1024&amp;V1024&amp;W1024&amp;X1024&lt;&gt;検索!J$5),0,1)</f>
        <v>0</v>
      </c>
      <c r="Z1024" s="16">
        <f t="shared" si="84"/>
        <v>0</v>
      </c>
      <c r="AA1024" s="13">
        <f>IF(OR(ISERROR(FIND(DBCS(検索!C$7),DBCS(B1024))),検索!C$7=""),0,1)</f>
        <v>0</v>
      </c>
      <c r="AB1024" s="13">
        <f>IF(OR(ISERROR(FIND(DBCS(検索!D$7),DBCS(C1024))),検索!D$7=""),0,1)</f>
        <v>0</v>
      </c>
      <c r="AC1024" s="13">
        <f>IF(OR(ISERROR(FIND(検索!E$7,D1024)),検索!E$7=""),0,1)</f>
        <v>0</v>
      </c>
      <c r="AD1024" s="13">
        <f>IF(OR(ISERROR(FIND(検索!F$7,E1024)),検索!F$7=""),0,1)</f>
        <v>0</v>
      </c>
      <c r="AE1024" s="13">
        <f>IF(OR(ISERROR(FIND(検索!G$7,F1024)),検索!G$7=""),0,1)</f>
        <v>0</v>
      </c>
      <c r="AF1024" s="15">
        <f>IF(OR(検索!J$7="00000",AA1024&amp;AB1024&amp;AC1024&amp;AD1024&amp;AE1024&lt;&gt;検索!J$7),0,1)</f>
        <v>0</v>
      </c>
      <c r="AG1024" s="16">
        <f t="shared" si="85"/>
        <v>0</v>
      </c>
      <c r="AH1024" s="13">
        <f>IF(検索!K$3=0,R1024,S1024)</f>
        <v>0</v>
      </c>
      <c r="AI1024" s="13">
        <f>IF(検索!K$5=0,Y1024,Z1024)</f>
        <v>0</v>
      </c>
      <c r="AJ1024" s="13">
        <f>IF(検索!K$7=0,AF1024,AG1024)</f>
        <v>0</v>
      </c>
      <c r="AK1024" s="20">
        <f>IF(IF(検索!J$5="00000",AH1024,IF(検索!K$4=0,AH1024+AI1024,AH1024*AI1024)*IF(AND(検索!K$6=1,検索!J$7&lt;&gt;"00000"),AJ1024,1)+IF(AND(検索!K$6=0,検索!J$7&lt;&gt;"00000"),AJ1024,0))&gt;0,MAX($AK$2:AK1023)+1,0)</f>
        <v>0</v>
      </c>
    </row>
    <row r="1025" spans="8:37" ht="12.6" customHeight="1" x14ac:dyDescent="0.15">
      <c r="H1025" s="153">
        <f t="shared" si="82"/>
        <v>0</v>
      </c>
      <c r="J1025" s="158">
        <f>IFERROR(INDEX(単価!D$3:G$16,MATCH(D1025,単価!B$3:B$16,0),1+((I1025&gt;29)+(I1025&gt;59)+(I1025&gt;89))*INDEX(単価!A:A,MATCH(D1025,単価!B:B,0))),0)</f>
        <v>0</v>
      </c>
      <c r="K1025" s="153">
        <f>IFERROR(INDEX(単価!C:C,MATCH(D1025,単価!B:B,0))&amp;IF(INDEX(単価!A:A,MATCH(D1025,単価!B:B,0))=1,"（"&amp;INDEX(単価!D$2:G$2,1,1+(I1025&gt;29)+(I1025&gt;59)+(I1025&gt;89))&amp;"）",""),D1025)</f>
        <v>0</v>
      </c>
      <c r="L1025" s="2">
        <f t="shared" ca="1" si="86"/>
        <v>100</v>
      </c>
      <c r="M1025" s="14">
        <f>IF(OR(ISERROR(FIND(DBCS(検索!C$3),DBCS(B1025))),検索!C$3=""),0,1)</f>
        <v>0</v>
      </c>
      <c r="N1025" s="15">
        <f>IF(OR(ISERROR(FIND(DBCS(検索!D$3),DBCS(C1025))),検索!D$3=""),0,1)</f>
        <v>0</v>
      </c>
      <c r="O1025" s="15">
        <f>IF(OR(ISERROR(FIND(検索!E$3,D1025)),検索!E$3=""),0,1)</f>
        <v>0</v>
      </c>
      <c r="P1025" s="13">
        <f>IF(OR(ISERROR(FIND(検索!F$3,E1025)),検索!F$3=""),0,1)</f>
        <v>0</v>
      </c>
      <c r="Q1025" s="13">
        <f>IF(OR(ISERROR(FIND(検索!G$3,F1025)),検索!G$3=""),0,1)</f>
        <v>0</v>
      </c>
      <c r="R1025" s="13">
        <f>IF(OR(検索!J$3="00000",M1025&amp;N1025&amp;O1025&amp;P1025&amp;Q1025&lt;&gt;検索!J$3),0,1)</f>
        <v>0</v>
      </c>
      <c r="S1025" s="13">
        <f t="shared" si="83"/>
        <v>0</v>
      </c>
      <c r="T1025" s="14">
        <f>IF(OR(ISERROR(FIND(DBCS(検索!C$5),DBCS(B1025))),検索!C$5=""),0,1)</f>
        <v>0</v>
      </c>
      <c r="U1025" s="15">
        <f>IF(OR(ISERROR(FIND(DBCS(検索!D$5),DBCS(C1025))),検索!D$5=""),0,1)</f>
        <v>0</v>
      </c>
      <c r="V1025" s="15">
        <f>IF(OR(ISERROR(FIND(検索!E$5,D1025)),検索!E$5=""),0,1)</f>
        <v>0</v>
      </c>
      <c r="W1025" s="15">
        <f>IF(OR(ISERROR(FIND(検索!F$5,E1025)),検索!F$5=""),0,1)</f>
        <v>0</v>
      </c>
      <c r="X1025" s="15">
        <f>IF(OR(ISERROR(FIND(検索!G$5,F1025)),検索!G$5=""),0,1)</f>
        <v>0</v>
      </c>
      <c r="Y1025" s="13">
        <f>IF(OR(検索!J$5="00000",T1025&amp;U1025&amp;V1025&amp;W1025&amp;X1025&lt;&gt;検索!J$5),0,1)</f>
        <v>0</v>
      </c>
      <c r="Z1025" s="16">
        <f t="shared" si="84"/>
        <v>0</v>
      </c>
      <c r="AA1025" s="13">
        <f>IF(OR(ISERROR(FIND(DBCS(検索!C$7),DBCS(B1025))),検索!C$7=""),0,1)</f>
        <v>0</v>
      </c>
      <c r="AB1025" s="13">
        <f>IF(OR(ISERROR(FIND(DBCS(検索!D$7),DBCS(C1025))),検索!D$7=""),0,1)</f>
        <v>0</v>
      </c>
      <c r="AC1025" s="13">
        <f>IF(OR(ISERROR(FIND(検索!E$7,D1025)),検索!E$7=""),0,1)</f>
        <v>0</v>
      </c>
      <c r="AD1025" s="13">
        <f>IF(OR(ISERROR(FIND(検索!F$7,E1025)),検索!F$7=""),0,1)</f>
        <v>0</v>
      </c>
      <c r="AE1025" s="13">
        <f>IF(OR(ISERROR(FIND(検索!G$7,F1025)),検索!G$7=""),0,1)</f>
        <v>0</v>
      </c>
      <c r="AF1025" s="15">
        <f>IF(OR(検索!J$7="00000",AA1025&amp;AB1025&amp;AC1025&amp;AD1025&amp;AE1025&lt;&gt;検索!J$7),0,1)</f>
        <v>0</v>
      </c>
      <c r="AG1025" s="16">
        <f t="shared" si="85"/>
        <v>0</v>
      </c>
      <c r="AH1025" s="13">
        <f>IF(検索!K$3=0,R1025,S1025)</f>
        <v>0</v>
      </c>
      <c r="AI1025" s="13">
        <f>IF(検索!K$5=0,Y1025,Z1025)</f>
        <v>0</v>
      </c>
      <c r="AJ1025" s="13">
        <f>IF(検索!K$7=0,AF1025,AG1025)</f>
        <v>0</v>
      </c>
      <c r="AK1025" s="20">
        <f>IF(IF(検索!J$5="00000",AH1025,IF(検索!K$4=0,AH1025+AI1025,AH1025*AI1025)*IF(AND(検索!K$6=1,検索!J$7&lt;&gt;"00000"),AJ1025,1)+IF(AND(検索!K$6=0,検索!J$7&lt;&gt;"00000"),AJ1025,0))&gt;0,MAX($AK$2:AK1024)+1,0)</f>
        <v>0</v>
      </c>
    </row>
    <row r="1026" spans="8:37" ht="12.6" customHeight="1" x14ac:dyDescent="0.15">
      <c r="H1026" s="153">
        <f t="shared" ref="H1026:H1089" si="87">SUMIF(B$2:B$1177,B1026,J$2:J$1177)</f>
        <v>0</v>
      </c>
      <c r="J1026" s="158">
        <f>IFERROR(INDEX(単価!D$3:G$16,MATCH(D1026,単価!B$3:B$16,0),1+((I1026&gt;29)+(I1026&gt;59)+(I1026&gt;89))*INDEX(単価!A:A,MATCH(D1026,単価!B:B,0))),0)</f>
        <v>0</v>
      </c>
      <c r="K1026" s="153">
        <f>IFERROR(INDEX(単価!C:C,MATCH(D1026,単価!B:B,0))&amp;IF(INDEX(単価!A:A,MATCH(D1026,単価!B:B,0))=1,"（"&amp;INDEX(単価!D$2:G$2,1,1+(I1026&gt;29)+(I1026&gt;59)+(I1026&gt;89))&amp;"）",""),D1026)</f>
        <v>0</v>
      </c>
      <c r="L1026" s="2">
        <f t="shared" ca="1" si="86"/>
        <v>102</v>
      </c>
      <c r="M1026" s="14">
        <f>IF(OR(ISERROR(FIND(DBCS(検索!C$3),DBCS(B1026))),検索!C$3=""),0,1)</f>
        <v>0</v>
      </c>
      <c r="N1026" s="15">
        <f>IF(OR(ISERROR(FIND(DBCS(検索!D$3),DBCS(C1026))),検索!D$3=""),0,1)</f>
        <v>0</v>
      </c>
      <c r="O1026" s="15">
        <f>IF(OR(ISERROR(FIND(検索!E$3,D1026)),検索!E$3=""),0,1)</f>
        <v>0</v>
      </c>
      <c r="P1026" s="13">
        <f>IF(OR(ISERROR(FIND(検索!F$3,E1026)),検索!F$3=""),0,1)</f>
        <v>0</v>
      </c>
      <c r="Q1026" s="13">
        <f>IF(OR(ISERROR(FIND(検索!G$3,F1026)),検索!G$3=""),0,1)</f>
        <v>0</v>
      </c>
      <c r="R1026" s="13">
        <f>IF(OR(検索!J$3="00000",M1026&amp;N1026&amp;O1026&amp;P1026&amp;Q1026&lt;&gt;検索!J$3),0,1)</f>
        <v>0</v>
      </c>
      <c r="S1026" s="13">
        <f t="shared" si="83"/>
        <v>0</v>
      </c>
      <c r="T1026" s="14">
        <f>IF(OR(ISERROR(FIND(DBCS(検索!C$5),DBCS(B1026))),検索!C$5=""),0,1)</f>
        <v>0</v>
      </c>
      <c r="U1026" s="15">
        <f>IF(OR(ISERROR(FIND(DBCS(検索!D$5),DBCS(C1026))),検索!D$5=""),0,1)</f>
        <v>0</v>
      </c>
      <c r="V1026" s="15">
        <f>IF(OR(ISERROR(FIND(検索!E$5,D1026)),検索!E$5=""),0,1)</f>
        <v>0</v>
      </c>
      <c r="W1026" s="15">
        <f>IF(OR(ISERROR(FIND(検索!F$5,E1026)),検索!F$5=""),0,1)</f>
        <v>0</v>
      </c>
      <c r="X1026" s="15">
        <f>IF(OR(ISERROR(FIND(検索!G$5,F1026)),検索!G$5=""),0,1)</f>
        <v>0</v>
      </c>
      <c r="Y1026" s="13">
        <f>IF(OR(検索!J$5="00000",T1026&amp;U1026&amp;V1026&amp;W1026&amp;X1026&lt;&gt;検索!J$5),0,1)</f>
        <v>0</v>
      </c>
      <c r="Z1026" s="16">
        <f t="shared" si="84"/>
        <v>0</v>
      </c>
      <c r="AA1026" s="13">
        <f>IF(OR(ISERROR(FIND(DBCS(検索!C$7),DBCS(B1026))),検索!C$7=""),0,1)</f>
        <v>0</v>
      </c>
      <c r="AB1026" s="13">
        <f>IF(OR(ISERROR(FIND(DBCS(検索!D$7),DBCS(C1026))),検索!D$7=""),0,1)</f>
        <v>0</v>
      </c>
      <c r="AC1026" s="13">
        <f>IF(OR(ISERROR(FIND(検索!E$7,D1026)),検索!E$7=""),0,1)</f>
        <v>0</v>
      </c>
      <c r="AD1026" s="13">
        <f>IF(OR(ISERROR(FIND(検索!F$7,E1026)),検索!F$7=""),0,1)</f>
        <v>0</v>
      </c>
      <c r="AE1026" s="13">
        <f>IF(OR(ISERROR(FIND(検索!G$7,F1026)),検索!G$7=""),0,1)</f>
        <v>0</v>
      </c>
      <c r="AF1026" s="15">
        <f>IF(OR(検索!J$7="00000",AA1026&amp;AB1026&amp;AC1026&amp;AD1026&amp;AE1026&lt;&gt;検索!J$7),0,1)</f>
        <v>0</v>
      </c>
      <c r="AG1026" s="16">
        <f t="shared" si="85"/>
        <v>0</v>
      </c>
      <c r="AH1026" s="13">
        <f>IF(検索!K$3=0,R1026,S1026)</f>
        <v>0</v>
      </c>
      <c r="AI1026" s="13">
        <f>IF(検索!K$5=0,Y1026,Z1026)</f>
        <v>0</v>
      </c>
      <c r="AJ1026" s="13">
        <f>IF(検索!K$7=0,AF1026,AG1026)</f>
        <v>0</v>
      </c>
      <c r="AK1026" s="20">
        <f>IF(IF(検索!J$5="00000",AH1026,IF(検索!K$4=0,AH1026+AI1026,AH1026*AI1026)*IF(AND(検索!K$6=1,検索!J$7&lt;&gt;"00000"),AJ1026,1)+IF(AND(検索!K$6=0,検索!J$7&lt;&gt;"00000"),AJ1026,0))&gt;0,MAX($AK$2:AK1025)+1,0)</f>
        <v>0</v>
      </c>
    </row>
    <row r="1027" spans="8:37" ht="12.6" customHeight="1" x14ac:dyDescent="0.15">
      <c r="H1027" s="153">
        <f t="shared" si="87"/>
        <v>0</v>
      </c>
      <c r="J1027" s="158">
        <f>IFERROR(INDEX(単価!D$3:G$16,MATCH(D1027,単価!B$3:B$16,0),1+((I1027&gt;29)+(I1027&gt;59)+(I1027&gt;89))*INDEX(単価!A:A,MATCH(D1027,単価!B:B,0))),0)</f>
        <v>0</v>
      </c>
      <c r="K1027" s="153">
        <f>IFERROR(INDEX(単価!C:C,MATCH(D1027,単価!B:B,0))&amp;IF(INDEX(単価!A:A,MATCH(D1027,単価!B:B,0))=1,"（"&amp;INDEX(単価!D$2:G$2,1,1+(I1027&gt;29)+(I1027&gt;59)+(I1027&gt;89))&amp;"）",""),D1027)</f>
        <v>0</v>
      </c>
      <c r="L1027" s="2">
        <f t="shared" ca="1" si="86"/>
        <v>105</v>
      </c>
      <c r="M1027" s="14">
        <f>IF(OR(ISERROR(FIND(DBCS(検索!C$3),DBCS(B1027))),検索!C$3=""),0,1)</f>
        <v>0</v>
      </c>
      <c r="N1027" s="15">
        <f>IF(OR(ISERROR(FIND(DBCS(検索!D$3),DBCS(C1027))),検索!D$3=""),0,1)</f>
        <v>0</v>
      </c>
      <c r="O1027" s="15">
        <f>IF(OR(ISERROR(FIND(検索!E$3,D1027)),検索!E$3=""),0,1)</f>
        <v>0</v>
      </c>
      <c r="P1027" s="13">
        <f>IF(OR(ISERROR(FIND(検索!F$3,E1027)),検索!F$3=""),0,1)</f>
        <v>0</v>
      </c>
      <c r="Q1027" s="13">
        <f>IF(OR(ISERROR(FIND(検索!G$3,F1027)),検索!G$3=""),0,1)</f>
        <v>0</v>
      </c>
      <c r="R1027" s="13">
        <f>IF(OR(検索!J$3="00000",M1027&amp;N1027&amp;O1027&amp;P1027&amp;Q1027&lt;&gt;検索!J$3),0,1)</f>
        <v>0</v>
      </c>
      <c r="S1027" s="13">
        <f t="shared" si="83"/>
        <v>0</v>
      </c>
      <c r="T1027" s="14">
        <f>IF(OR(ISERROR(FIND(DBCS(検索!C$5),DBCS(B1027))),検索!C$5=""),0,1)</f>
        <v>0</v>
      </c>
      <c r="U1027" s="15">
        <f>IF(OR(ISERROR(FIND(DBCS(検索!D$5),DBCS(C1027))),検索!D$5=""),0,1)</f>
        <v>0</v>
      </c>
      <c r="V1027" s="15">
        <f>IF(OR(ISERROR(FIND(検索!E$5,D1027)),検索!E$5=""),0,1)</f>
        <v>0</v>
      </c>
      <c r="W1027" s="15">
        <f>IF(OR(ISERROR(FIND(検索!F$5,E1027)),検索!F$5=""),0,1)</f>
        <v>0</v>
      </c>
      <c r="X1027" s="15">
        <f>IF(OR(ISERROR(FIND(検索!G$5,F1027)),検索!G$5=""),0,1)</f>
        <v>0</v>
      </c>
      <c r="Y1027" s="13">
        <f>IF(OR(検索!J$5="00000",T1027&amp;U1027&amp;V1027&amp;W1027&amp;X1027&lt;&gt;検索!J$5),0,1)</f>
        <v>0</v>
      </c>
      <c r="Z1027" s="16">
        <f t="shared" si="84"/>
        <v>0</v>
      </c>
      <c r="AA1027" s="13">
        <f>IF(OR(ISERROR(FIND(DBCS(検索!C$7),DBCS(B1027))),検索!C$7=""),0,1)</f>
        <v>0</v>
      </c>
      <c r="AB1027" s="13">
        <f>IF(OR(ISERROR(FIND(DBCS(検索!D$7),DBCS(C1027))),検索!D$7=""),0,1)</f>
        <v>0</v>
      </c>
      <c r="AC1027" s="13">
        <f>IF(OR(ISERROR(FIND(検索!E$7,D1027)),検索!E$7=""),0,1)</f>
        <v>0</v>
      </c>
      <c r="AD1027" s="13">
        <f>IF(OR(ISERROR(FIND(検索!F$7,E1027)),検索!F$7=""),0,1)</f>
        <v>0</v>
      </c>
      <c r="AE1027" s="13">
        <f>IF(OR(ISERROR(FIND(検索!G$7,F1027)),検索!G$7=""),0,1)</f>
        <v>0</v>
      </c>
      <c r="AF1027" s="15">
        <f>IF(OR(検索!J$7="00000",AA1027&amp;AB1027&amp;AC1027&amp;AD1027&amp;AE1027&lt;&gt;検索!J$7),0,1)</f>
        <v>0</v>
      </c>
      <c r="AG1027" s="16">
        <f t="shared" si="85"/>
        <v>0</v>
      </c>
      <c r="AH1027" s="13">
        <f>IF(検索!K$3=0,R1027,S1027)</f>
        <v>0</v>
      </c>
      <c r="AI1027" s="13">
        <f>IF(検索!K$5=0,Y1027,Z1027)</f>
        <v>0</v>
      </c>
      <c r="AJ1027" s="13">
        <f>IF(検索!K$7=0,AF1027,AG1027)</f>
        <v>0</v>
      </c>
      <c r="AK1027" s="20">
        <f>IF(IF(検索!J$5="00000",AH1027,IF(検索!K$4=0,AH1027+AI1027,AH1027*AI1027)*IF(AND(検索!K$6=1,検索!J$7&lt;&gt;"00000"),AJ1027,1)+IF(AND(検索!K$6=0,検索!J$7&lt;&gt;"00000"),AJ1027,0))&gt;0,MAX($AK$2:AK1026)+1,0)</f>
        <v>0</v>
      </c>
    </row>
    <row r="1028" spans="8:37" ht="12.6" customHeight="1" x14ac:dyDescent="0.15">
      <c r="H1028" s="153">
        <f t="shared" si="87"/>
        <v>0</v>
      </c>
      <c r="J1028" s="158">
        <f>IFERROR(INDEX(単価!D$3:G$16,MATCH(D1028,単価!B$3:B$16,0),1+((I1028&gt;29)+(I1028&gt;59)+(I1028&gt;89))*INDEX(単価!A:A,MATCH(D1028,単価!B:B,0))),0)</f>
        <v>0</v>
      </c>
      <c r="K1028" s="153">
        <f>IFERROR(INDEX(単価!C:C,MATCH(D1028,単価!B:B,0))&amp;IF(INDEX(単価!A:A,MATCH(D1028,単価!B:B,0))=1,"（"&amp;INDEX(単価!D$2:G$2,1,1+(I1028&gt;29)+(I1028&gt;59)+(I1028&gt;89))&amp;"）",""),D1028)</f>
        <v>0</v>
      </c>
      <c r="L1028" s="2">
        <f t="shared" ca="1" si="86"/>
        <v>104</v>
      </c>
      <c r="M1028" s="14">
        <f>IF(OR(ISERROR(FIND(DBCS(検索!C$3),DBCS(B1028))),検索!C$3=""),0,1)</f>
        <v>0</v>
      </c>
      <c r="N1028" s="15">
        <f>IF(OR(ISERROR(FIND(DBCS(検索!D$3),DBCS(C1028))),検索!D$3=""),0,1)</f>
        <v>0</v>
      </c>
      <c r="O1028" s="15">
        <f>IF(OR(ISERROR(FIND(検索!E$3,D1028)),検索!E$3=""),0,1)</f>
        <v>0</v>
      </c>
      <c r="P1028" s="13">
        <f>IF(OR(ISERROR(FIND(検索!F$3,E1028)),検索!F$3=""),0,1)</f>
        <v>0</v>
      </c>
      <c r="Q1028" s="13">
        <f>IF(OR(ISERROR(FIND(検索!G$3,F1028)),検索!G$3=""),0,1)</f>
        <v>0</v>
      </c>
      <c r="R1028" s="13">
        <f>IF(OR(検索!J$3="00000",M1028&amp;N1028&amp;O1028&amp;P1028&amp;Q1028&lt;&gt;検索!J$3),0,1)</f>
        <v>0</v>
      </c>
      <c r="S1028" s="13">
        <f t="shared" si="83"/>
        <v>0</v>
      </c>
      <c r="T1028" s="14">
        <f>IF(OR(ISERROR(FIND(DBCS(検索!C$5),DBCS(B1028))),検索!C$5=""),0,1)</f>
        <v>0</v>
      </c>
      <c r="U1028" s="15">
        <f>IF(OR(ISERROR(FIND(DBCS(検索!D$5),DBCS(C1028))),検索!D$5=""),0,1)</f>
        <v>0</v>
      </c>
      <c r="V1028" s="15">
        <f>IF(OR(ISERROR(FIND(検索!E$5,D1028)),検索!E$5=""),0,1)</f>
        <v>0</v>
      </c>
      <c r="W1028" s="15">
        <f>IF(OR(ISERROR(FIND(検索!F$5,E1028)),検索!F$5=""),0,1)</f>
        <v>0</v>
      </c>
      <c r="X1028" s="15">
        <f>IF(OR(ISERROR(FIND(検索!G$5,F1028)),検索!G$5=""),0,1)</f>
        <v>0</v>
      </c>
      <c r="Y1028" s="13">
        <f>IF(OR(検索!J$5="00000",T1028&amp;U1028&amp;V1028&amp;W1028&amp;X1028&lt;&gt;検索!J$5),0,1)</f>
        <v>0</v>
      </c>
      <c r="Z1028" s="16">
        <f t="shared" si="84"/>
        <v>0</v>
      </c>
      <c r="AA1028" s="13">
        <f>IF(OR(ISERROR(FIND(DBCS(検索!C$7),DBCS(B1028))),検索!C$7=""),0,1)</f>
        <v>0</v>
      </c>
      <c r="AB1028" s="13">
        <f>IF(OR(ISERROR(FIND(DBCS(検索!D$7),DBCS(C1028))),検索!D$7=""),0,1)</f>
        <v>0</v>
      </c>
      <c r="AC1028" s="13">
        <f>IF(OR(ISERROR(FIND(検索!E$7,D1028)),検索!E$7=""),0,1)</f>
        <v>0</v>
      </c>
      <c r="AD1028" s="13">
        <f>IF(OR(ISERROR(FIND(検索!F$7,E1028)),検索!F$7=""),0,1)</f>
        <v>0</v>
      </c>
      <c r="AE1028" s="13">
        <f>IF(OR(ISERROR(FIND(検索!G$7,F1028)),検索!G$7=""),0,1)</f>
        <v>0</v>
      </c>
      <c r="AF1028" s="15">
        <f>IF(OR(検索!J$7="00000",AA1028&amp;AB1028&amp;AC1028&amp;AD1028&amp;AE1028&lt;&gt;検索!J$7),0,1)</f>
        <v>0</v>
      </c>
      <c r="AG1028" s="16">
        <f t="shared" si="85"/>
        <v>0</v>
      </c>
      <c r="AH1028" s="13">
        <f>IF(検索!K$3=0,R1028,S1028)</f>
        <v>0</v>
      </c>
      <c r="AI1028" s="13">
        <f>IF(検索!K$5=0,Y1028,Z1028)</f>
        <v>0</v>
      </c>
      <c r="AJ1028" s="13">
        <f>IF(検索!K$7=0,AF1028,AG1028)</f>
        <v>0</v>
      </c>
      <c r="AK1028" s="20">
        <f>IF(IF(検索!J$5="00000",AH1028,IF(検索!K$4=0,AH1028+AI1028,AH1028*AI1028)*IF(AND(検索!K$6=1,検索!J$7&lt;&gt;"00000"),AJ1028,1)+IF(AND(検索!K$6=0,検索!J$7&lt;&gt;"00000"),AJ1028,0))&gt;0,MAX($AK$2:AK1027)+1,0)</f>
        <v>0</v>
      </c>
    </row>
    <row r="1029" spans="8:37" ht="12.6" customHeight="1" x14ac:dyDescent="0.15">
      <c r="H1029" s="153">
        <f t="shared" si="87"/>
        <v>0</v>
      </c>
      <c r="J1029" s="158">
        <f>IFERROR(INDEX(単価!D$3:G$16,MATCH(D1029,単価!B$3:B$16,0),1+((I1029&gt;29)+(I1029&gt;59)+(I1029&gt;89))*INDEX(単価!A:A,MATCH(D1029,単価!B:B,0))),0)</f>
        <v>0</v>
      </c>
      <c r="K1029" s="153">
        <f>IFERROR(INDEX(単価!C:C,MATCH(D1029,単価!B:B,0))&amp;IF(INDEX(単価!A:A,MATCH(D1029,単価!B:B,0))=1,"（"&amp;INDEX(単価!D$2:G$2,1,1+(I1029&gt;29)+(I1029&gt;59)+(I1029&gt;89))&amp;"）",""),D1029)</f>
        <v>0</v>
      </c>
      <c r="L1029" s="2">
        <f t="shared" ca="1" si="86"/>
        <v>103</v>
      </c>
      <c r="M1029" s="14">
        <f>IF(OR(ISERROR(FIND(DBCS(検索!C$3),DBCS(B1029))),検索!C$3=""),0,1)</f>
        <v>0</v>
      </c>
      <c r="N1029" s="15">
        <f>IF(OR(ISERROR(FIND(DBCS(検索!D$3),DBCS(C1029))),検索!D$3=""),0,1)</f>
        <v>0</v>
      </c>
      <c r="O1029" s="15">
        <f>IF(OR(ISERROR(FIND(検索!E$3,D1029)),検索!E$3=""),0,1)</f>
        <v>0</v>
      </c>
      <c r="P1029" s="13">
        <f>IF(OR(ISERROR(FIND(検索!F$3,E1029)),検索!F$3=""),0,1)</f>
        <v>0</v>
      </c>
      <c r="Q1029" s="13">
        <f>IF(OR(ISERROR(FIND(検索!G$3,F1029)),検索!G$3=""),0,1)</f>
        <v>0</v>
      </c>
      <c r="R1029" s="13">
        <f>IF(OR(検索!J$3="00000",M1029&amp;N1029&amp;O1029&amp;P1029&amp;Q1029&lt;&gt;検索!J$3),0,1)</f>
        <v>0</v>
      </c>
      <c r="S1029" s="13">
        <f t="shared" si="83"/>
        <v>0</v>
      </c>
      <c r="T1029" s="14">
        <f>IF(OR(ISERROR(FIND(DBCS(検索!C$5),DBCS(B1029))),検索!C$5=""),0,1)</f>
        <v>0</v>
      </c>
      <c r="U1029" s="15">
        <f>IF(OR(ISERROR(FIND(DBCS(検索!D$5),DBCS(C1029))),検索!D$5=""),0,1)</f>
        <v>0</v>
      </c>
      <c r="V1029" s="15">
        <f>IF(OR(ISERROR(FIND(検索!E$5,D1029)),検索!E$5=""),0,1)</f>
        <v>0</v>
      </c>
      <c r="W1029" s="15">
        <f>IF(OR(ISERROR(FIND(検索!F$5,E1029)),検索!F$5=""),0,1)</f>
        <v>0</v>
      </c>
      <c r="X1029" s="15">
        <f>IF(OR(ISERROR(FIND(検索!G$5,F1029)),検索!G$5=""),0,1)</f>
        <v>0</v>
      </c>
      <c r="Y1029" s="13">
        <f>IF(OR(検索!J$5="00000",T1029&amp;U1029&amp;V1029&amp;W1029&amp;X1029&lt;&gt;検索!J$5),0,1)</f>
        <v>0</v>
      </c>
      <c r="Z1029" s="16">
        <f t="shared" si="84"/>
        <v>0</v>
      </c>
      <c r="AA1029" s="13">
        <f>IF(OR(ISERROR(FIND(DBCS(検索!C$7),DBCS(B1029))),検索!C$7=""),0,1)</f>
        <v>0</v>
      </c>
      <c r="AB1029" s="13">
        <f>IF(OR(ISERROR(FIND(DBCS(検索!D$7),DBCS(C1029))),検索!D$7=""),0,1)</f>
        <v>0</v>
      </c>
      <c r="AC1029" s="13">
        <f>IF(OR(ISERROR(FIND(検索!E$7,D1029)),検索!E$7=""),0,1)</f>
        <v>0</v>
      </c>
      <c r="AD1029" s="13">
        <f>IF(OR(ISERROR(FIND(検索!F$7,E1029)),検索!F$7=""),0,1)</f>
        <v>0</v>
      </c>
      <c r="AE1029" s="13">
        <f>IF(OR(ISERROR(FIND(検索!G$7,F1029)),検索!G$7=""),0,1)</f>
        <v>0</v>
      </c>
      <c r="AF1029" s="15">
        <f>IF(OR(検索!J$7="00000",AA1029&amp;AB1029&amp;AC1029&amp;AD1029&amp;AE1029&lt;&gt;検索!J$7),0,1)</f>
        <v>0</v>
      </c>
      <c r="AG1029" s="16">
        <f t="shared" si="85"/>
        <v>0</v>
      </c>
      <c r="AH1029" s="13">
        <f>IF(検索!K$3=0,R1029,S1029)</f>
        <v>0</v>
      </c>
      <c r="AI1029" s="13">
        <f>IF(検索!K$5=0,Y1029,Z1029)</f>
        <v>0</v>
      </c>
      <c r="AJ1029" s="13">
        <f>IF(検索!K$7=0,AF1029,AG1029)</f>
        <v>0</v>
      </c>
      <c r="AK1029" s="20">
        <f>IF(IF(検索!J$5="00000",AH1029,IF(検索!K$4=0,AH1029+AI1029,AH1029*AI1029)*IF(AND(検索!K$6=1,検索!J$7&lt;&gt;"00000"),AJ1029,1)+IF(AND(検索!K$6=0,検索!J$7&lt;&gt;"00000"),AJ1029,0))&gt;0,MAX($AK$2:AK1028)+1,0)</f>
        <v>0</v>
      </c>
    </row>
    <row r="1030" spans="8:37" ht="12.6" customHeight="1" x14ac:dyDescent="0.15">
      <c r="H1030" s="153">
        <f t="shared" si="87"/>
        <v>0</v>
      </c>
      <c r="J1030" s="158">
        <f>IFERROR(INDEX(単価!D$3:G$16,MATCH(D1030,単価!B$3:B$16,0),1+((I1030&gt;29)+(I1030&gt;59)+(I1030&gt;89))*INDEX(単価!A:A,MATCH(D1030,単価!B:B,0))),0)</f>
        <v>0</v>
      </c>
      <c r="K1030" s="153">
        <f>IFERROR(INDEX(単価!C:C,MATCH(D1030,単価!B:B,0))&amp;IF(INDEX(単価!A:A,MATCH(D1030,単価!B:B,0))=1,"（"&amp;INDEX(単価!D$2:G$2,1,1+(I1030&gt;29)+(I1030&gt;59)+(I1030&gt;89))&amp;"）",""),D1030)</f>
        <v>0</v>
      </c>
      <c r="L1030" s="2">
        <f t="shared" ca="1" si="86"/>
        <v>109</v>
      </c>
      <c r="M1030" s="14">
        <f>IF(OR(ISERROR(FIND(DBCS(検索!C$3),DBCS(B1030))),検索!C$3=""),0,1)</f>
        <v>0</v>
      </c>
      <c r="N1030" s="15">
        <f>IF(OR(ISERROR(FIND(DBCS(検索!D$3),DBCS(C1030))),検索!D$3=""),0,1)</f>
        <v>0</v>
      </c>
      <c r="O1030" s="15">
        <f>IF(OR(ISERROR(FIND(検索!E$3,D1030)),検索!E$3=""),0,1)</f>
        <v>0</v>
      </c>
      <c r="P1030" s="13">
        <f>IF(OR(ISERROR(FIND(検索!F$3,E1030)),検索!F$3=""),0,1)</f>
        <v>0</v>
      </c>
      <c r="Q1030" s="13">
        <f>IF(OR(ISERROR(FIND(検索!G$3,F1030)),検索!G$3=""),0,1)</f>
        <v>0</v>
      </c>
      <c r="R1030" s="13">
        <f>IF(OR(検索!J$3="00000",M1030&amp;N1030&amp;O1030&amp;P1030&amp;Q1030&lt;&gt;検索!J$3),0,1)</f>
        <v>0</v>
      </c>
      <c r="S1030" s="13">
        <f t="shared" si="83"/>
        <v>0</v>
      </c>
      <c r="T1030" s="14">
        <f>IF(OR(ISERROR(FIND(DBCS(検索!C$5),DBCS(B1030))),検索!C$5=""),0,1)</f>
        <v>0</v>
      </c>
      <c r="U1030" s="15">
        <f>IF(OR(ISERROR(FIND(DBCS(検索!D$5),DBCS(C1030))),検索!D$5=""),0,1)</f>
        <v>0</v>
      </c>
      <c r="V1030" s="15">
        <f>IF(OR(ISERROR(FIND(検索!E$5,D1030)),検索!E$5=""),0,1)</f>
        <v>0</v>
      </c>
      <c r="W1030" s="15">
        <f>IF(OR(ISERROR(FIND(検索!F$5,E1030)),検索!F$5=""),0,1)</f>
        <v>0</v>
      </c>
      <c r="X1030" s="15">
        <f>IF(OR(ISERROR(FIND(検索!G$5,F1030)),検索!G$5=""),0,1)</f>
        <v>0</v>
      </c>
      <c r="Y1030" s="13">
        <f>IF(OR(検索!J$5="00000",T1030&amp;U1030&amp;V1030&amp;W1030&amp;X1030&lt;&gt;検索!J$5),0,1)</f>
        <v>0</v>
      </c>
      <c r="Z1030" s="16">
        <f t="shared" si="84"/>
        <v>0</v>
      </c>
      <c r="AA1030" s="13">
        <f>IF(OR(ISERROR(FIND(DBCS(検索!C$7),DBCS(B1030))),検索!C$7=""),0,1)</f>
        <v>0</v>
      </c>
      <c r="AB1030" s="13">
        <f>IF(OR(ISERROR(FIND(DBCS(検索!D$7),DBCS(C1030))),検索!D$7=""),0,1)</f>
        <v>0</v>
      </c>
      <c r="AC1030" s="13">
        <f>IF(OR(ISERROR(FIND(検索!E$7,D1030)),検索!E$7=""),0,1)</f>
        <v>0</v>
      </c>
      <c r="AD1030" s="13">
        <f>IF(OR(ISERROR(FIND(検索!F$7,E1030)),検索!F$7=""),0,1)</f>
        <v>0</v>
      </c>
      <c r="AE1030" s="13">
        <f>IF(OR(ISERROR(FIND(検索!G$7,F1030)),検索!G$7=""),0,1)</f>
        <v>0</v>
      </c>
      <c r="AF1030" s="15">
        <f>IF(OR(検索!J$7="00000",AA1030&amp;AB1030&amp;AC1030&amp;AD1030&amp;AE1030&lt;&gt;検索!J$7),0,1)</f>
        <v>0</v>
      </c>
      <c r="AG1030" s="16">
        <f t="shared" si="85"/>
        <v>0</v>
      </c>
      <c r="AH1030" s="13">
        <f>IF(検索!K$3=0,R1030,S1030)</f>
        <v>0</v>
      </c>
      <c r="AI1030" s="13">
        <f>IF(検索!K$5=0,Y1030,Z1030)</f>
        <v>0</v>
      </c>
      <c r="AJ1030" s="13">
        <f>IF(検索!K$7=0,AF1030,AG1030)</f>
        <v>0</v>
      </c>
      <c r="AK1030" s="20">
        <f>IF(IF(検索!J$5="00000",AH1030,IF(検索!K$4=0,AH1030+AI1030,AH1030*AI1030)*IF(AND(検索!K$6=1,検索!J$7&lt;&gt;"00000"),AJ1030,1)+IF(AND(検索!K$6=0,検索!J$7&lt;&gt;"00000"),AJ1030,0))&gt;0,MAX($AK$2:AK1029)+1,0)</f>
        <v>0</v>
      </c>
    </row>
    <row r="1031" spans="8:37" ht="12.6" customHeight="1" x14ac:dyDescent="0.15">
      <c r="H1031" s="153">
        <f t="shared" si="87"/>
        <v>0</v>
      </c>
      <c r="J1031" s="158">
        <f>IFERROR(INDEX(単価!D$3:G$16,MATCH(D1031,単価!B$3:B$16,0),1+((I1031&gt;29)+(I1031&gt;59)+(I1031&gt;89))*INDEX(単価!A:A,MATCH(D1031,単価!B:B,0))),0)</f>
        <v>0</v>
      </c>
      <c r="K1031" s="153">
        <f>IFERROR(INDEX(単価!C:C,MATCH(D1031,単価!B:B,0))&amp;IF(INDEX(単価!A:A,MATCH(D1031,単価!B:B,0))=1,"（"&amp;INDEX(単価!D$2:G$2,1,1+(I1031&gt;29)+(I1031&gt;59)+(I1031&gt;89))&amp;"）",""),D1031)</f>
        <v>0</v>
      </c>
      <c r="L1031" s="2">
        <f t="shared" ca="1" si="86"/>
        <v>102</v>
      </c>
      <c r="M1031" s="14">
        <f>IF(OR(ISERROR(FIND(DBCS(検索!C$3),DBCS(B1031))),検索!C$3=""),0,1)</f>
        <v>0</v>
      </c>
      <c r="N1031" s="15">
        <f>IF(OR(ISERROR(FIND(DBCS(検索!D$3),DBCS(C1031))),検索!D$3=""),0,1)</f>
        <v>0</v>
      </c>
      <c r="O1031" s="15">
        <f>IF(OR(ISERROR(FIND(検索!E$3,D1031)),検索!E$3=""),0,1)</f>
        <v>0</v>
      </c>
      <c r="P1031" s="13">
        <f>IF(OR(ISERROR(FIND(検索!F$3,E1031)),検索!F$3=""),0,1)</f>
        <v>0</v>
      </c>
      <c r="Q1031" s="13">
        <f>IF(OR(ISERROR(FIND(検索!G$3,F1031)),検索!G$3=""),0,1)</f>
        <v>0</v>
      </c>
      <c r="R1031" s="13">
        <f>IF(OR(検索!J$3="00000",M1031&amp;N1031&amp;O1031&amp;P1031&amp;Q1031&lt;&gt;検索!J$3),0,1)</f>
        <v>0</v>
      </c>
      <c r="S1031" s="13">
        <f t="shared" si="83"/>
        <v>0</v>
      </c>
      <c r="T1031" s="14">
        <f>IF(OR(ISERROR(FIND(DBCS(検索!C$5),DBCS(B1031))),検索!C$5=""),0,1)</f>
        <v>0</v>
      </c>
      <c r="U1031" s="15">
        <f>IF(OR(ISERROR(FIND(DBCS(検索!D$5),DBCS(C1031))),検索!D$5=""),0,1)</f>
        <v>0</v>
      </c>
      <c r="V1031" s="15">
        <f>IF(OR(ISERROR(FIND(検索!E$5,D1031)),検索!E$5=""),0,1)</f>
        <v>0</v>
      </c>
      <c r="W1031" s="15">
        <f>IF(OR(ISERROR(FIND(検索!F$5,E1031)),検索!F$5=""),0,1)</f>
        <v>0</v>
      </c>
      <c r="X1031" s="15">
        <f>IF(OR(ISERROR(FIND(検索!G$5,F1031)),検索!G$5=""),0,1)</f>
        <v>0</v>
      </c>
      <c r="Y1031" s="13">
        <f>IF(OR(検索!J$5="00000",T1031&amp;U1031&amp;V1031&amp;W1031&amp;X1031&lt;&gt;検索!J$5),0,1)</f>
        <v>0</v>
      </c>
      <c r="Z1031" s="16">
        <f t="shared" si="84"/>
        <v>0</v>
      </c>
      <c r="AA1031" s="13">
        <f>IF(OR(ISERROR(FIND(DBCS(検索!C$7),DBCS(B1031))),検索!C$7=""),0,1)</f>
        <v>0</v>
      </c>
      <c r="AB1031" s="13">
        <f>IF(OR(ISERROR(FIND(DBCS(検索!D$7),DBCS(C1031))),検索!D$7=""),0,1)</f>
        <v>0</v>
      </c>
      <c r="AC1031" s="13">
        <f>IF(OR(ISERROR(FIND(検索!E$7,D1031)),検索!E$7=""),0,1)</f>
        <v>0</v>
      </c>
      <c r="AD1031" s="13">
        <f>IF(OR(ISERROR(FIND(検索!F$7,E1031)),検索!F$7=""),0,1)</f>
        <v>0</v>
      </c>
      <c r="AE1031" s="13">
        <f>IF(OR(ISERROR(FIND(検索!G$7,F1031)),検索!G$7=""),0,1)</f>
        <v>0</v>
      </c>
      <c r="AF1031" s="15">
        <f>IF(OR(検索!J$7="00000",AA1031&amp;AB1031&amp;AC1031&amp;AD1031&amp;AE1031&lt;&gt;検索!J$7),0,1)</f>
        <v>0</v>
      </c>
      <c r="AG1031" s="16">
        <f t="shared" si="85"/>
        <v>0</v>
      </c>
      <c r="AH1031" s="13">
        <f>IF(検索!K$3=0,R1031,S1031)</f>
        <v>0</v>
      </c>
      <c r="AI1031" s="13">
        <f>IF(検索!K$5=0,Y1031,Z1031)</f>
        <v>0</v>
      </c>
      <c r="AJ1031" s="13">
        <f>IF(検索!K$7=0,AF1031,AG1031)</f>
        <v>0</v>
      </c>
      <c r="AK1031" s="20">
        <f>IF(IF(検索!J$5="00000",AH1031,IF(検索!K$4=0,AH1031+AI1031,AH1031*AI1031)*IF(AND(検索!K$6=1,検索!J$7&lt;&gt;"00000"),AJ1031,1)+IF(AND(検索!K$6=0,検索!J$7&lt;&gt;"00000"),AJ1031,0))&gt;0,MAX($AK$2:AK1030)+1,0)</f>
        <v>0</v>
      </c>
    </row>
    <row r="1032" spans="8:37" ht="12.6" customHeight="1" x14ac:dyDescent="0.15">
      <c r="H1032" s="153">
        <f t="shared" si="87"/>
        <v>0</v>
      </c>
      <c r="J1032" s="158">
        <f>IFERROR(INDEX(単価!D$3:G$16,MATCH(D1032,単価!B$3:B$16,0),1+((I1032&gt;29)+(I1032&gt;59)+(I1032&gt;89))*INDEX(単価!A:A,MATCH(D1032,単価!B:B,0))),0)</f>
        <v>0</v>
      </c>
      <c r="K1032" s="153">
        <f>IFERROR(INDEX(単価!C:C,MATCH(D1032,単価!B:B,0))&amp;IF(INDEX(単価!A:A,MATCH(D1032,単価!B:B,0))=1,"（"&amp;INDEX(単価!D$2:G$2,1,1+(I1032&gt;29)+(I1032&gt;59)+(I1032&gt;89))&amp;"）",""),D1032)</f>
        <v>0</v>
      </c>
      <c r="L1032" s="2">
        <f t="shared" ca="1" si="86"/>
        <v>103</v>
      </c>
      <c r="M1032" s="14">
        <f>IF(OR(ISERROR(FIND(DBCS(検索!C$3),DBCS(B1032))),検索!C$3=""),0,1)</f>
        <v>0</v>
      </c>
      <c r="N1032" s="15">
        <f>IF(OR(ISERROR(FIND(DBCS(検索!D$3),DBCS(C1032))),検索!D$3=""),0,1)</f>
        <v>0</v>
      </c>
      <c r="O1032" s="15">
        <f>IF(OR(ISERROR(FIND(検索!E$3,D1032)),検索!E$3=""),0,1)</f>
        <v>0</v>
      </c>
      <c r="P1032" s="13">
        <f>IF(OR(ISERROR(FIND(検索!F$3,E1032)),検索!F$3=""),0,1)</f>
        <v>0</v>
      </c>
      <c r="Q1032" s="13">
        <f>IF(OR(ISERROR(FIND(検索!G$3,F1032)),検索!G$3=""),0,1)</f>
        <v>0</v>
      </c>
      <c r="R1032" s="13">
        <f>IF(OR(検索!J$3="00000",M1032&amp;N1032&amp;O1032&amp;P1032&amp;Q1032&lt;&gt;検索!J$3),0,1)</f>
        <v>0</v>
      </c>
      <c r="S1032" s="13">
        <f t="shared" si="83"/>
        <v>0</v>
      </c>
      <c r="T1032" s="14">
        <f>IF(OR(ISERROR(FIND(DBCS(検索!C$5),DBCS(B1032))),検索!C$5=""),0,1)</f>
        <v>0</v>
      </c>
      <c r="U1032" s="15">
        <f>IF(OR(ISERROR(FIND(DBCS(検索!D$5),DBCS(C1032))),検索!D$5=""),0,1)</f>
        <v>0</v>
      </c>
      <c r="V1032" s="15">
        <f>IF(OR(ISERROR(FIND(検索!E$5,D1032)),検索!E$5=""),0,1)</f>
        <v>0</v>
      </c>
      <c r="W1032" s="15">
        <f>IF(OR(ISERROR(FIND(検索!F$5,E1032)),検索!F$5=""),0,1)</f>
        <v>0</v>
      </c>
      <c r="X1032" s="15">
        <f>IF(OR(ISERROR(FIND(検索!G$5,F1032)),検索!G$5=""),0,1)</f>
        <v>0</v>
      </c>
      <c r="Y1032" s="13">
        <f>IF(OR(検索!J$5="00000",T1032&amp;U1032&amp;V1032&amp;W1032&amp;X1032&lt;&gt;検索!J$5),0,1)</f>
        <v>0</v>
      </c>
      <c r="Z1032" s="16">
        <f t="shared" si="84"/>
        <v>0</v>
      </c>
      <c r="AA1032" s="13">
        <f>IF(OR(ISERROR(FIND(DBCS(検索!C$7),DBCS(B1032))),検索!C$7=""),0,1)</f>
        <v>0</v>
      </c>
      <c r="AB1032" s="13">
        <f>IF(OR(ISERROR(FIND(DBCS(検索!D$7),DBCS(C1032))),検索!D$7=""),0,1)</f>
        <v>0</v>
      </c>
      <c r="AC1032" s="13">
        <f>IF(OR(ISERROR(FIND(検索!E$7,D1032)),検索!E$7=""),0,1)</f>
        <v>0</v>
      </c>
      <c r="AD1032" s="13">
        <f>IF(OR(ISERROR(FIND(検索!F$7,E1032)),検索!F$7=""),0,1)</f>
        <v>0</v>
      </c>
      <c r="AE1032" s="13">
        <f>IF(OR(ISERROR(FIND(検索!G$7,F1032)),検索!G$7=""),0,1)</f>
        <v>0</v>
      </c>
      <c r="AF1032" s="15">
        <f>IF(OR(検索!J$7="00000",AA1032&amp;AB1032&amp;AC1032&amp;AD1032&amp;AE1032&lt;&gt;検索!J$7),0,1)</f>
        <v>0</v>
      </c>
      <c r="AG1032" s="16">
        <f t="shared" si="85"/>
        <v>0</v>
      </c>
      <c r="AH1032" s="13">
        <f>IF(検索!K$3=0,R1032,S1032)</f>
        <v>0</v>
      </c>
      <c r="AI1032" s="13">
        <f>IF(検索!K$5=0,Y1032,Z1032)</f>
        <v>0</v>
      </c>
      <c r="AJ1032" s="13">
        <f>IF(検索!K$7=0,AF1032,AG1032)</f>
        <v>0</v>
      </c>
      <c r="AK1032" s="20">
        <f>IF(IF(検索!J$5="00000",AH1032,IF(検索!K$4=0,AH1032+AI1032,AH1032*AI1032)*IF(AND(検索!K$6=1,検索!J$7&lt;&gt;"00000"),AJ1032,1)+IF(AND(検索!K$6=0,検索!J$7&lt;&gt;"00000"),AJ1032,0))&gt;0,MAX($AK$2:AK1031)+1,0)</f>
        <v>0</v>
      </c>
    </row>
    <row r="1033" spans="8:37" ht="12.6" customHeight="1" x14ac:dyDescent="0.15">
      <c r="H1033" s="153">
        <f t="shared" si="87"/>
        <v>0</v>
      </c>
      <c r="J1033" s="158">
        <f>IFERROR(INDEX(単価!D$3:G$16,MATCH(D1033,単価!B$3:B$16,0),1+((I1033&gt;29)+(I1033&gt;59)+(I1033&gt;89))*INDEX(単価!A:A,MATCH(D1033,単価!B:B,0))),0)</f>
        <v>0</v>
      </c>
      <c r="K1033" s="153">
        <f>IFERROR(INDEX(単価!C:C,MATCH(D1033,単価!B:B,0))&amp;IF(INDEX(単価!A:A,MATCH(D1033,単価!B:B,0))=1,"（"&amp;INDEX(単価!D$2:G$2,1,1+(I1033&gt;29)+(I1033&gt;59)+(I1033&gt;89))&amp;"）",""),D1033)</f>
        <v>0</v>
      </c>
      <c r="L1033" s="2">
        <f t="shared" ca="1" si="86"/>
        <v>109</v>
      </c>
      <c r="M1033" s="14">
        <f>IF(OR(ISERROR(FIND(DBCS(検索!C$3),DBCS(B1033))),検索!C$3=""),0,1)</f>
        <v>0</v>
      </c>
      <c r="N1033" s="15">
        <f>IF(OR(ISERROR(FIND(DBCS(検索!D$3),DBCS(C1033))),検索!D$3=""),0,1)</f>
        <v>0</v>
      </c>
      <c r="O1033" s="15">
        <f>IF(OR(ISERROR(FIND(検索!E$3,D1033)),検索!E$3=""),0,1)</f>
        <v>0</v>
      </c>
      <c r="P1033" s="13">
        <f>IF(OR(ISERROR(FIND(検索!F$3,E1033)),検索!F$3=""),0,1)</f>
        <v>0</v>
      </c>
      <c r="Q1033" s="13">
        <f>IF(OR(ISERROR(FIND(検索!G$3,F1033)),検索!G$3=""),0,1)</f>
        <v>0</v>
      </c>
      <c r="R1033" s="13">
        <f>IF(OR(検索!J$3="00000",M1033&amp;N1033&amp;O1033&amp;P1033&amp;Q1033&lt;&gt;検索!J$3),0,1)</f>
        <v>0</v>
      </c>
      <c r="S1033" s="13">
        <f t="shared" si="83"/>
        <v>0</v>
      </c>
      <c r="T1033" s="14">
        <f>IF(OR(ISERROR(FIND(DBCS(検索!C$5),DBCS(B1033))),検索!C$5=""),0,1)</f>
        <v>0</v>
      </c>
      <c r="U1033" s="15">
        <f>IF(OR(ISERROR(FIND(DBCS(検索!D$5),DBCS(C1033))),検索!D$5=""),0,1)</f>
        <v>0</v>
      </c>
      <c r="V1033" s="15">
        <f>IF(OR(ISERROR(FIND(検索!E$5,D1033)),検索!E$5=""),0,1)</f>
        <v>0</v>
      </c>
      <c r="W1033" s="15">
        <f>IF(OR(ISERROR(FIND(検索!F$5,E1033)),検索!F$5=""),0,1)</f>
        <v>0</v>
      </c>
      <c r="X1033" s="15">
        <f>IF(OR(ISERROR(FIND(検索!G$5,F1033)),検索!G$5=""),0,1)</f>
        <v>0</v>
      </c>
      <c r="Y1033" s="13">
        <f>IF(OR(検索!J$5="00000",T1033&amp;U1033&amp;V1033&amp;W1033&amp;X1033&lt;&gt;検索!J$5),0,1)</f>
        <v>0</v>
      </c>
      <c r="Z1033" s="16">
        <f t="shared" si="84"/>
        <v>0</v>
      </c>
      <c r="AA1033" s="13">
        <f>IF(OR(ISERROR(FIND(DBCS(検索!C$7),DBCS(B1033))),検索!C$7=""),0,1)</f>
        <v>0</v>
      </c>
      <c r="AB1033" s="13">
        <f>IF(OR(ISERROR(FIND(DBCS(検索!D$7),DBCS(C1033))),検索!D$7=""),0,1)</f>
        <v>0</v>
      </c>
      <c r="AC1033" s="13">
        <f>IF(OR(ISERROR(FIND(検索!E$7,D1033)),検索!E$7=""),0,1)</f>
        <v>0</v>
      </c>
      <c r="AD1033" s="13">
        <f>IF(OR(ISERROR(FIND(検索!F$7,E1033)),検索!F$7=""),0,1)</f>
        <v>0</v>
      </c>
      <c r="AE1033" s="13">
        <f>IF(OR(ISERROR(FIND(検索!G$7,F1033)),検索!G$7=""),0,1)</f>
        <v>0</v>
      </c>
      <c r="AF1033" s="15">
        <f>IF(OR(検索!J$7="00000",AA1033&amp;AB1033&amp;AC1033&amp;AD1033&amp;AE1033&lt;&gt;検索!J$7),0,1)</f>
        <v>0</v>
      </c>
      <c r="AG1033" s="16">
        <f t="shared" si="85"/>
        <v>0</v>
      </c>
      <c r="AH1033" s="13">
        <f>IF(検索!K$3=0,R1033,S1033)</f>
        <v>0</v>
      </c>
      <c r="AI1033" s="13">
        <f>IF(検索!K$5=0,Y1033,Z1033)</f>
        <v>0</v>
      </c>
      <c r="AJ1033" s="13">
        <f>IF(検索!K$7=0,AF1033,AG1033)</f>
        <v>0</v>
      </c>
      <c r="AK1033" s="20">
        <f>IF(IF(検索!J$5="00000",AH1033,IF(検索!K$4=0,AH1033+AI1033,AH1033*AI1033)*IF(AND(検索!K$6=1,検索!J$7&lt;&gt;"00000"),AJ1033,1)+IF(AND(検索!K$6=0,検索!J$7&lt;&gt;"00000"),AJ1033,0))&gt;0,MAX($AK$2:AK1032)+1,0)</f>
        <v>0</v>
      </c>
    </row>
    <row r="1034" spans="8:37" ht="12.6" customHeight="1" x14ac:dyDescent="0.15">
      <c r="H1034" s="153">
        <f t="shared" si="87"/>
        <v>0</v>
      </c>
      <c r="J1034" s="158">
        <f>IFERROR(INDEX(単価!D$3:G$16,MATCH(D1034,単価!B$3:B$16,0),1+((I1034&gt;29)+(I1034&gt;59)+(I1034&gt;89))*INDEX(単価!A:A,MATCH(D1034,単価!B:B,0))),0)</f>
        <v>0</v>
      </c>
      <c r="K1034" s="153">
        <f>IFERROR(INDEX(単価!C:C,MATCH(D1034,単価!B:B,0))&amp;IF(INDEX(単価!A:A,MATCH(D1034,単価!B:B,0))=1,"（"&amp;INDEX(単価!D$2:G$2,1,1+(I1034&gt;29)+(I1034&gt;59)+(I1034&gt;89))&amp;"）",""),D1034)</f>
        <v>0</v>
      </c>
      <c r="L1034" s="2">
        <f t="shared" ca="1" si="86"/>
        <v>102</v>
      </c>
      <c r="M1034" s="14">
        <f>IF(OR(ISERROR(FIND(DBCS(検索!C$3),DBCS(B1034))),検索!C$3=""),0,1)</f>
        <v>0</v>
      </c>
      <c r="N1034" s="15">
        <f>IF(OR(ISERROR(FIND(DBCS(検索!D$3),DBCS(C1034))),検索!D$3=""),0,1)</f>
        <v>0</v>
      </c>
      <c r="O1034" s="15">
        <f>IF(OR(ISERROR(FIND(検索!E$3,D1034)),検索!E$3=""),0,1)</f>
        <v>0</v>
      </c>
      <c r="P1034" s="13">
        <f>IF(OR(ISERROR(FIND(検索!F$3,E1034)),検索!F$3=""),0,1)</f>
        <v>0</v>
      </c>
      <c r="Q1034" s="13">
        <f>IF(OR(ISERROR(FIND(検索!G$3,F1034)),検索!G$3=""),0,1)</f>
        <v>0</v>
      </c>
      <c r="R1034" s="13">
        <f>IF(OR(検索!J$3="00000",M1034&amp;N1034&amp;O1034&amp;P1034&amp;Q1034&lt;&gt;検索!J$3),0,1)</f>
        <v>0</v>
      </c>
      <c r="S1034" s="13">
        <f t="shared" si="83"/>
        <v>0</v>
      </c>
      <c r="T1034" s="14">
        <f>IF(OR(ISERROR(FIND(DBCS(検索!C$5),DBCS(B1034))),検索!C$5=""),0,1)</f>
        <v>0</v>
      </c>
      <c r="U1034" s="15">
        <f>IF(OR(ISERROR(FIND(DBCS(検索!D$5),DBCS(C1034))),検索!D$5=""),0,1)</f>
        <v>0</v>
      </c>
      <c r="V1034" s="15">
        <f>IF(OR(ISERROR(FIND(検索!E$5,D1034)),検索!E$5=""),0,1)</f>
        <v>0</v>
      </c>
      <c r="W1034" s="15">
        <f>IF(OR(ISERROR(FIND(検索!F$5,E1034)),検索!F$5=""),0,1)</f>
        <v>0</v>
      </c>
      <c r="X1034" s="15">
        <f>IF(OR(ISERROR(FIND(検索!G$5,F1034)),検索!G$5=""),0,1)</f>
        <v>0</v>
      </c>
      <c r="Y1034" s="13">
        <f>IF(OR(検索!J$5="00000",T1034&amp;U1034&amp;V1034&amp;W1034&amp;X1034&lt;&gt;検索!J$5),0,1)</f>
        <v>0</v>
      </c>
      <c r="Z1034" s="16">
        <f t="shared" si="84"/>
        <v>0</v>
      </c>
      <c r="AA1034" s="13">
        <f>IF(OR(ISERROR(FIND(DBCS(検索!C$7),DBCS(B1034))),検索!C$7=""),0,1)</f>
        <v>0</v>
      </c>
      <c r="AB1034" s="13">
        <f>IF(OR(ISERROR(FIND(DBCS(検索!D$7),DBCS(C1034))),検索!D$7=""),0,1)</f>
        <v>0</v>
      </c>
      <c r="AC1034" s="13">
        <f>IF(OR(ISERROR(FIND(検索!E$7,D1034)),検索!E$7=""),0,1)</f>
        <v>0</v>
      </c>
      <c r="AD1034" s="13">
        <f>IF(OR(ISERROR(FIND(検索!F$7,E1034)),検索!F$7=""),0,1)</f>
        <v>0</v>
      </c>
      <c r="AE1034" s="13">
        <f>IF(OR(ISERROR(FIND(検索!G$7,F1034)),検索!G$7=""),0,1)</f>
        <v>0</v>
      </c>
      <c r="AF1034" s="15">
        <f>IF(OR(検索!J$7="00000",AA1034&amp;AB1034&amp;AC1034&amp;AD1034&amp;AE1034&lt;&gt;検索!J$7),0,1)</f>
        <v>0</v>
      </c>
      <c r="AG1034" s="16">
        <f t="shared" si="85"/>
        <v>0</v>
      </c>
      <c r="AH1034" s="13">
        <f>IF(検索!K$3=0,R1034,S1034)</f>
        <v>0</v>
      </c>
      <c r="AI1034" s="13">
        <f>IF(検索!K$5=0,Y1034,Z1034)</f>
        <v>0</v>
      </c>
      <c r="AJ1034" s="13">
        <f>IF(検索!K$7=0,AF1034,AG1034)</f>
        <v>0</v>
      </c>
      <c r="AK1034" s="20">
        <f>IF(IF(検索!J$5="00000",AH1034,IF(検索!K$4=0,AH1034+AI1034,AH1034*AI1034)*IF(AND(検索!K$6=1,検索!J$7&lt;&gt;"00000"),AJ1034,1)+IF(AND(検索!K$6=0,検索!J$7&lt;&gt;"00000"),AJ1034,0))&gt;0,MAX($AK$2:AK1033)+1,0)</f>
        <v>0</v>
      </c>
    </row>
    <row r="1035" spans="8:37" ht="12.6" customHeight="1" x14ac:dyDescent="0.15">
      <c r="H1035" s="153">
        <f t="shared" si="87"/>
        <v>0</v>
      </c>
      <c r="J1035" s="158">
        <f>IFERROR(INDEX(単価!D$3:G$16,MATCH(D1035,単価!B$3:B$16,0),1+((I1035&gt;29)+(I1035&gt;59)+(I1035&gt;89))*INDEX(単価!A:A,MATCH(D1035,単価!B:B,0))),0)</f>
        <v>0</v>
      </c>
      <c r="K1035" s="153">
        <f>IFERROR(INDEX(単価!C:C,MATCH(D1035,単価!B:B,0))&amp;IF(INDEX(単価!A:A,MATCH(D1035,単価!B:B,0))=1,"（"&amp;INDEX(単価!D$2:G$2,1,1+(I1035&gt;29)+(I1035&gt;59)+(I1035&gt;89))&amp;"）",""),D1035)</f>
        <v>0</v>
      </c>
      <c r="L1035" s="2">
        <f t="shared" ca="1" si="86"/>
        <v>100</v>
      </c>
      <c r="M1035" s="14">
        <f>IF(OR(ISERROR(FIND(DBCS(検索!C$3),DBCS(B1035))),検索!C$3=""),0,1)</f>
        <v>0</v>
      </c>
      <c r="N1035" s="15">
        <f>IF(OR(ISERROR(FIND(DBCS(検索!D$3),DBCS(C1035))),検索!D$3=""),0,1)</f>
        <v>0</v>
      </c>
      <c r="O1035" s="15">
        <f>IF(OR(ISERROR(FIND(検索!E$3,D1035)),検索!E$3=""),0,1)</f>
        <v>0</v>
      </c>
      <c r="P1035" s="13">
        <f>IF(OR(ISERROR(FIND(検索!F$3,E1035)),検索!F$3=""),0,1)</f>
        <v>0</v>
      </c>
      <c r="Q1035" s="13">
        <f>IF(OR(ISERROR(FIND(検索!G$3,F1035)),検索!G$3=""),0,1)</f>
        <v>0</v>
      </c>
      <c r="R1035" s="13">
        <f>IF(OR(検索!J$3="00000",M1035&amp;N1035&amp;O1035&amp;P1035&amp;Q1035&lt;&gt;検索!J$3),0,1)</f>
        <v>0</v>
      </c>
      <c r="S1035" s="13">
        <f t="shared" si="83"/>
        <v>0</v>
      </c>
      <c r="T1035" s="14">
        <f>IF(OR(ISERROR(FIND(DBCS(検索!C$5),DBCS(B1035))),検索!C$5=""),0,1)</f>
        <v>0</v>
      </c>
      <c r="U1035" s="15">
        <f>IF(OR(ISERROR(FIND(DBCS(検索!D$5),DBCS(C1035))),検索!D$5=""),0,1)</f>
        <v>0</v>
      </c>
      <c r="V1035" s="15">
        <f>IF(OR(ISERROR(FIND(検索!E$5,D1035)),検索!E$5=""),0,1)</f>
        <v>0</v>
      </c>
      <c r="W1035" s="15">
        <f>IF(OR(ISERROR(FIND(検索!F$5,E1035)),検索!F$5=""),0,1)</f>
        <v>0</v>
      </c>
      <c r="X1035" s="15">
        <f>IF(OR(ISERROR(FIND(検索!G$5,F1035)),検索!G$5=""),0,1)</f>
        <v>0</v>
      </c>
      <c r="Y1035" s="13">
        <f>IF(OR(検索!J$5="00000",T1035&amp;U1035&amp;V1035&amp;W1035&amp;X1035&lt;&gt;検索!J$5),0,1)</f>
        <v>0</v>
      </c>
      <c r="Z1035" s="16">
        <f t="shared" si="84"/>
        <v>0</v>
      </c>
      <c r="AA1035" s="13">
        <f>IF(OR(ISERROR(FIND(DBCS(検索!C$7),DBCS(B1035))),検索!C$7=""),0,1)</f>
        <v>0</v>
      </c>
      <c r="AB1035" s="13">
        <f>IF(OR(ISERROR(FIND(DBCS(検索!D$7),DBCS(C1035))),検索!D$7=""),0,1)</f>
        <v>0</v>
      </c>
      <c r="AC1035" s="13">
        <f>IF(OR(ISERROR(FIND(検索!E$7,D1035)),検索!E$7=""),0,1)</f>
        <v>0</v>
      </c>
      <c r="AD1035" s="13">
        <f>IF(OR(ISERROR(FIND(検索!F$7,E1035)),検索!F$7=""),0,1)</f>
        <v>0</v>
      </c>
      <c r="AE1035" s="13">
        <f>IF(OR(ISERROR(FIND(検索!G$7,F1035)),検索!G$7=""),0,1)</f>
        <v>0</v>
      </c>
      <c r="AF1035" s="15">
        <f>IF(OR(検索!J$7="00000",AA1035&amp;AB1035&amp;AC1035&amp;AD1035&amp;AE1035&lt;&gt;検索!J$7),0,1)</f>
        <v>0</v>
      </c>
      <c r="AG1035" s="16">
        <f t="shared" si="85"/>
        <v>0</v>
      </c>
      <c r="AH1035" s="13">
        <f>IF(検索!K$3=0,R1035,S1035)</f>
        <v>0</v>
      </c>
      <c r="AI1035" s="13">
        <f>IF(検索!K$5=0,Y1035,Z1035)</f>
        <v>0</v>
      </c>
      <c r="AJ1035" s="13">
        <f>IF(検索!K$7=0,AF1035,AG1035)</f>
        <v>0</v>
      </c>
      <c r="AK1035" s="20">
        <f>IF(IF(検索!J$5="00000",AH1035,IF(検索!K$4=0,AH1035+AI1035,AH1035*AI1035)*IF(AND(検索!K$6=1,検索!J$7&lt;&gt;"00000"),AJ1035,1)+IF(AND(検索!K$6=0,検索!J$7&lt;&gt;"00000"),AJ1035,0))&gt;0,MAX($AK$2:AK1034)+1,0)</f>
        <v>0</v>
      </c>
    </row>
    <row r="1036" spans="8:37" ht="12.6" customHeight="1" x14ac:dyDescent="0.15">
      <c r="H1036" s="153">
        <f t="shared" si="87"/>
        <v>0</v>
      </c>
      <c r="J1036" s="158">
        <f>IFERROR(INDEX(単価!D$3:G$16,MATCH(D1036,単価!B$3:B$16,0),1+((I1036&gt;29)+(I1036&gt;59)+(I1036&gt;89))*INDEX(単価!A:A,MATCH(D1036,単価!B:B,0))),0)</f>
        <v>0</v>
      </c>
      <c r="K1036" s="153">
        <f>IFERROR(INDEX(単価!C:C,MATCH(D1036,単価!B:B,0))&amp;IF(INDEX(単価!A:A,MATCH(D1036,単価!B:B,0))=1,"（"&amp;INDEX(単価!D$2:G$2,1,1+(I1036&gt;29)+(I1036&gt;59)+(I1036&gt;89))&amp;"）",""),D1036)</f>
        <v>0</v>
      </c>
      <c r="L1036" s="2">
        <f t="shared" ca="1" si="86"/>
        <v>109</v>
      </c>
      <c r="M1036" s="14">
        <f>IF(OR(ISERROR(FIND(DBCS(検索!C$3),DBCS(B1036))),検索!C$3=""),0,1)</f>
        <v>0</v>
      </c>
      <c r="N1036" s="15">
        <f>IF(OR(ISERROR(FIND(DBCS(検索!D$3),DBCS(C1036))),検索!D$3=""),0,1)</f>
        <v>0</v>
      </c>
      <c r="O1036" s="15">
        <f>IF(OR(ISERROR(FIND(検索!E$3,D1036)),検索!E$3=""),0,1)</f>
        <v>0</v>
      </c>
      <c r="P1036" s="13">
        <f>IF(OR(ISERROR(FIND(検索!F$3,E1036)),検索!F$3=""),0,1)</f>
        <v>0</v>
      </c>
      <c r="Q1036" s="13">
        <f>IF(OR(ISERROR(FIND(検索!G$3,F1036)),検索!G$3=""),0,1)</f>
        <v>0</v>
      </c>
      <c r="R1036" s="13">
        <f>IF(OR(検索!J$3="00000",M1036&amp;N1036&amp;O1036&amp;P1036&amp;Q1036&lt;&gt;検索!J$3),0,1)</f>
        <v>0</v>
      </c>
      <c r="S1036" s="13">
        <f t="shared" si="83"/>
        <v>0</v>
      </c>
      <c r="T1036" s="14">
        <f>IF(OR(ISERROR(FIND(DBCS(検索!C$5),DBCS(B1036))),検索!C$5=""),0,1)</f>
        <v>0</v>
      </c>
      <c r="U1036" s="15">
        <f>IF(OR(ISERROR(FIND(DBCS(検索!D$5),DBCS(C1036))),検索!D$5=""),0,1)</f>
        <v>0</v>
      </c>
      <c r="V1036" s="15">
        <f>IF(OR(ISERROR(FIND(検索!E$5,D1036)),検索!E$5=""),0,1)</f>
        <v>0</v>
      </c>
      <c r="W1036" s="15">
        <f>IF(OR(ISERROR(FIND(検索!F$5,E1036)),検索!F$5=""),0,1)</f>
        <v>0</v>
      </c>
      <c r="X1036" s="15">
        <f>IF(OR(ISERROR(FIND(検索!G$5,F1036)),検索!G$5=""),0,1)</f>
        <v>0</v>
      </c>
      <c r="Y1036" s="13">
        <f>IF(OR(検索!J$5="00000",T1036&amp;U1036&amp;V1036&amp;W1036&amp;X1036&lt;&gt;検索!J$5),0,1)</f>
        <v>0</v>
      </c>
      <c r="Z1036" s="16">
        <f t="shared" si="84"/>
        <v>0</v>
      </c>
      <c r="AA1036" s="13">
        <f>IF(OR(ISERROR(FIND(DBCS(検索!C$7),DBCS(B1036))),検索!C$7=""),0,1)</f>
        <v>0</v>
      </c>
      <c r="AB1036" s="13">
        <f>IF(OR(ISERROR(FIND(DBCS(検索!D$7),DBCS(C1036))),検索!D$7=""),0,1)</f>
        <v>0</v>
      </c>
      <c r="AC1036" s="13">
        <f>IF(OR(ISERROR(FIND(検索!E$7,D1036)),検索!E$7=""),0,1)</f>
        <v>0</v>
      </c>
      <c r="AD1036" s="13">
        <f>IF(OR(ISERROR(FIND(検索!F$7,E1036)),検索!F$7=""),0,1)</f>
        <v>0</v>
      </c>
      <c r="AE1036" s="13">
        <f>IF(OR(ISERROR(FIND(検索!G$7,F1036)),検索!G$7=""),0,1)</f>
        <v>0</v>
      </c>
      <c r="AF1036" s="15">
        <f>IF(OR(検索!J$7="00000",AA1036&amp;AB1036&amp;AC1036&amp;AD1036&amp;AE1036&lt;&gt;検索!J$7),0,1)</f>
        <v>0</v>
      </c>
      <c r="AG1036" s="16">
        <f t="shared" si="85"/>
        <v>0</v>
      </c>
      <c r="AH1036" s="13">
        <f>IF(検索!K$3=0,R1036,S1036)</f>
        <v>0</v>
      </c>
      <c r="AI1036" s="13">
        <f>IF(検索!K$5=0,Y1036,Z1036)</f>
        <v>0</v>
      </c>
      <c r="AJ1036" s="13">
        <f>IF(検索!K$7=0,AF1036,AG1036)</f>
        <v>0</v>
      </c>
      <c r="AK1036" s="20">
        <f>IF(IF(検索!J$5="00000",AH1036,IF(検索!K$4=0,AH1036+AI1036,AH1036*AI1036)*IF(AND(検索!K$6=1,検索!J$7&lt;&gt;"00000"),AJ1036,1)+IF(AND(検索!K$6=0,検索!J$7&lt;&gt;"00000"),AJ1036,0))&gt;0,MAX($AK$2:AK1035)+1,0)</f>
        <v>0</v>
      </c>
    </row>
    <row r="1037" spans="8:37" ht="12.6" customHeight="1" x14ac:dyDescent="0.15">
      <c r="H1037" s="153">
        <f t="shared" si="87"/>
        <v>0</v>
      </c>
      <c r="J1037" s="158">
        <f>IFERROR(INDEX(単価!D$3:G$16,MATCH(D1037,単価!B$3:B$16,0),1+((I1037&gt;29)+(I1037&gt;59)+(I1037&gt;89))*INDEX(単価!A:A,MATCH(D1037,単価!B:B,0))),0)</f>
        <v>0</v>
      </c>
      <c r="K1037" s="153">
        <f>IFERROR(INDEX(単価!C:C,MATCH(D1037,単価!B:B,0))&amp;IF(INDEX(単価!A:A,MATCH(D1037,単価!B:B,0))=1,"（"&amp;INDEX(単価!D$2:G$2,1,1+(I1037&gt;29)+(I1037&gt;59)+(I1037&gt;89))&amp;"）",""),D1037)</f>
        <v>0</v>
      </c>
      <c r="L1037" s="2">
        <f t="shared" ca="1" si="86"/>
        <v>109</v>
      </c>
      <c r="M1037" s="14">
        <f>IF(OR(ISERROR(FIND(DBCS(検索!C$3),DBCS(B1037))),検索!C$3=""),0,1)</f>
        <v>0</v>
      </c>
      <c r="N1037" s="15">
        <f>IF(OR(ISERROR(FIND(DBCS(検索!D$3),DBCS(C1037))),検索!D$3=""),0,1)</f>
        <v>0</v>
      </c>
      <c r="O1037" s="15">
        <f>IF(OR(ISERROR(FIND(検索!E$3,D1037)),検索!E$3=""),0,1)</f>
        <v>0</v>
      </c>
      <c r="P1037" s="13">
        <f>IF(OR(ISERROR(FIND(検索!F$3,E1037)),検索!F$3=""),0,1)</f>
        <v>0</v>
      </c>
      <c r="Q1037" s="13">
        <f>IF(OR(ISERROR(FIND(検索!G$3,F1037)),検索!G$3=""),0,1)</f>
        <v>0</v>
      </c>
      <c r="R1037" s="13">
        <f>IF(OR(検索!J$3="00000",M1037&amp;N1037&amp;O1037&amp;P1037&amp;Q1037&lt;&gt;検索!J$3),0,1)</f>
        <v>0</v>
      </c>
      <c r="S1037" s="13">
        <f t="shared" si="83"/>
        <v>0</v>
      </c>
      <c r="T1037" s="14">
        <f>IF(OR(ISERROR(FIND(DBCS(検索!C$5),DBCS(B1037))),検索!C$5=""),0,1)</f>
        <v>0</v>
      </c>
      <c r="U1037" s="15">
        <f>IF(OR(ISERROR(FIND(DBCS(検索!D$5),DBCS(C1037))),検索!D$5=""),0,1)</f>
        <v>0</v>
      </c>
      <c r="V1037" s="15">
        <f>IF(OR(ISERROR(FIND(検索!E$5,D1037)),検索!E$5=""),0,1)</f>
        <v>0</v>
      </c>
      <c r="W1037" s="15">
        <f>IF(OR(ISERROR(FIND(検索!F$5,E1037)),検索!F$5=""),0,1)</f>
        <v>0</v>
      </c>
      <c r="X1037" s="15">
        <f>IF(OR(ISERROR(FIND(検索!G$5,F1037)),検索!G$5=""),0,1)</f>
        <v>0</v>
      </c>
      <c r="Y1037" s="13">
        <f>IF(OR(検索!J$5="00000",T1037&amp;U1037&amp;V1037&amp;W1037&amp;X1037&lt;&gt;検索!J$5),0,1)</f>
        <v>0</v>
      </c>
      <c r="Z1037" s="16">
        <f t="shared" si="84"/>
        <v>0</v>
      </c>
      <c r="AA1037" s="13">
        <f>IF(OR(ISERROR(FIND(DBCS(検索!C$7),DBCS(B1037))),検索!C$7=""),0,1)</f>
        <v>0</v>
      </c>
      <c r="AB1037" s="13">
        <f>IF(OR(ISERROR(FIND(DBCS(検索!D$7),DBCS(C1037))),検索!D$7=""),0,1)</f>
        <v>0</v>
      </c>
      <c r="AC1037" s="13">
        <f>IF(OR(ISERROR(FIND(検索!E$7,D1037)),検索!E$7=""),0,1)</f>
        <v>0</v>
      </c>
      <c r="AD1037" s="13">
        <f>IF(OR(ISERROR(FIND(検索!F$7,E1037)),検索!F$7=""),0,1)</f>
        <v>0</v>
      </c>
      <c r="AE1037" s="13">
        <f>IF(OR(ISERROR(FIND(検索!G$7,F1037)),検索!G$7=""),0,1)</f>
        <v>0</v>
      </c>
      <c r="AF1037" s="15">
        <f>IF(OR(検索!J$7="00000",AA1037&amp;AB1037&amp;AC1037&amp;AD1037&amp;AE1037&lt;&gt;検索!J$7),0,1)</f>
        <v>0</v>
      </c>
      <c r="AG1037" s="16">
        <f t="shared" si="85"/>
        <v>0</v>
      </c>
      <c r="AH1037" s="13">
        <f>IF(検索!K$3=0,R1037,S1037)</f>
        <v>0</v>
      </c>
      <c r="AI1037" s="13">
        <f>IF(検索!K$5=0,Y1037,Z1037)</f>
        <v>0</v>
      </c>
      <c r="AJ1037" s="13">
        <f>IF(検索!K$7=0,AF1037,AG1037)</f>
        <v>0</v>
      </c>
      <c r="AK1037" s="20">
        <f>IF(IF(検索!J$5="00000",AH1037,IF(検索!K$4=0,AH1037+AI1037,AH1037*AI1037)*IF(AND(検索!K$6=1,検索!J$7&lt;&gt;"00000"),AJ1037,1)+IF(AND(検索!K$6=0,検索!J$7&lt;&gt;"00000"),AJ1037,0))&gt;0,MAX($AK$2:AK1036)+1,0)</f>
        <v>0</v>
      </c>
    </row>
    <row r="1038" spans="8:37" ht="12.6" customHeight="1" x14ac:dyDescent="0.15">
      <c r="H1038" s="153">
        <f t="shared" si="87"/>
        <v>0</v>
      </c>
      <c r="J1038" s="158">
        <f>IFERROR(INDEX(単価!D$3:G$16,MATCH(D1038,単価!B$3:B$16,0),1+((I1038&gt;29)+(I1038&gt;59)+(I1038&gt;89))*INDEX(単価!A:A,MATCH(D1038,単価!B:B,0))),0)</f>
        <v>0</v>
      </c>
      <c r="K1038" s="153">
        <f>IFERROR(INDEX(単価!C:C,MATCH(D1038,単価!B:B,0))&amp;IF(INDEX(単価!A:A,MATCH(D1038,単価!B:B,0))=1,"（"&amp;INDEX(単価!D$2:G$2,1,1+(I1038&gt;29)+(I1038&gt;59)+(I1038&gt;89))&amp;"）",""),D1038)</f>
        <v>0</v>
      </c>
      <c r="L1038" s="2">
        <f t="shared" ca="1" si="86"/>
        <v>103</v>
      </c>
      <c r="M1038" s="14">
        <f>IF(OR(ISERROR(FIND(DBCS(検索!C$3),DBCS(B1038))),検索!C$3=""),0,1)</f>
        <v>0</v>
      </c>
      <c r="N1038" s="15">
        <f>IF(OR(ISERROR(FIND(DBCS(検索!D$3),DBCS(C1038))),検索!D$3=""),0,1)</f>
        <v>0</v>
      </c>
      <c r="O1038" s="15">
        <f>IF(OR(ISERROR(FIND(検索!E$3,D1038)),検索!E$3=""),0,1)</f>
        <v>0</v>
      </c>
      <c r="P1038" s="13">
        <f>IF(OR(ISERROR(FIND(検索!F$3,E1038)),検索!F$3=""),0,1)</f>
        <v>0</v>
      </c>
      <c r="Q1038" s="13">
        <f>IF(OR(ISERROR(FIND(検索!G$3,F1038)),検索!G$3=""),0,1)</f>
        <v>0</v>
      </c>
      <c r="R1038" s="13">
        <f>IF(OR(検索!J$3="00000",M1038&amp;N1038&amp;O1038&amp;P1038&amp;Q1038&lt;&gt;検索!J$3),0,1)</f>
        <v>0</v>
      </c>
      <c r="S1038" s="13">
        <f t="shared" si="83"/>
        <v>0</v>
      </c>
      <c r="T1038" s="14">
        <f>IF(OR(ISERROR(FIND(DBCS(検索!C$5),DBCS(B1038))),検索!C$5=""),0,1)</f>
        <v>0</v>
      </c>
      <c r="U1038" s="15">
        <f>IF(OR(ISERROR(FIND(DBCS(検索!D$5),DBCS(C1038))),検索!D$5=""),0,1)</f>
        <v>0</v>
      </c>
      <c r="V1038" s="15">
        <f>IF(OR(ISERROR(FIND(検索!E$5,D1038)),検索!E$5=""),0,1)</f>
        <v>0</v>
      </c>
      <c r="W1038" s="15">
        <f>IF(OR(ISERROR(FIND(検索!F$5,E1038)),検索!F$5=""),0,1)</f>
        <v>0</v>
      </c>
      <c r="X1038" s="15">
        <f>IF(OR(ISERROR(FIND(検索!G$5,F1038)),検索!G$5=""),0,1)</f>
        <v>0</v>
      </c>
      <c r="Y1038" s="13">
        <f>IF(OR(検索!J$5="00000",T1038&amp;U1038&amp;V1038&amp;W1038&amp;X1038&lt;&gt;検索!J$5),0,1)</f>
        <v>0</v>
      </c>
      <c r="Z1038" s="16">
        <f t="shared" si="84"/>
        <v>0</v>
      </c>
      <c r="AA1038" s="13">
        <f>IF(OR(ISERROR(FIND(DBCS(検索!C$7),DBCS(B1038))),検索!C$7=""),0,1)</f>
        <v>0</v>
      </c>
      <c r="AB1038" s="13">
        <f>IF(OR(ISERROR(FIND(DBCS(検索!D$7),DBCS(C1038))),検索!D$7=""),0,1)</f>
        <v>0</v>
      </c>
      <c r="AC1038" s="13">
        <f>IF(OR(ISERROR(FIND(検索!E$7,D1038)),検索!E$7=""),0,1)</f>
        <v>0</v>
      </c>
      <c r="AD1038" s="13">
        <f>IF(OR(ISERROR(FIND(検索!F$7,E1038)),検索!F$7=""),0,1)</f>
        <v>0</v>
      </c>
      <c r="AE1038" s="13">
        <f>IF(OR(ISERROR(FIND(検索!G$7,F1038)),検索!G$7=""),0,1)</f>
        <v>0</v>
      </c>
      <c r="AF1038" s="15">
        <f>IF(OR(検索!J$7="00000",AA1038&amp;AB1038&amp;AC1038&amp;AD1038&amp;AE1038&lt;&gt;検索!J$7),0,1)</f>
        <v>0</v>
      </c>
      <c r="AG1038" s="16">
        <f t="shared" si="85"/>
        <v>0</v>
      </c>
      <c r="AH1038" s="13">
        <f>IF(検索!K$3=0,R1038,S1038)</f>
        <v>0</v>
      </c>
      <c r="AI1038" s="13">
        <f>IF(検索!K$5=0,Y1038,Z1038)</f>
        <v>0</v>
      </c>
      <c r="AJ1038" s="13">
        <f>IF(検索!K$7=0,AF1038,AG1038)</f>
        <v>0</v>
      </c>
      <c r="AK1038" s="20">
        <f>IF(IF(検索!J$5="00000",AH1038,IF(検索!K$4=0,AH1038+AI1038,AH1038*AI1038)*IF(AND(検索!K$6=1,検索!J$7&lt;&gt;"00000"),AJ1038,1)+IF(AND(検索!K$6=0,検索!J$7&lt;&gt;"00000"),AJ1038,0))&gt;0,MAX($AK$2:AK1037)+1,0)</f>
        <v>0</v>
      </c>
    </row>
    <row r="1039" spans="8:37" ht="12.6" customHeight="1" x14ac:dyDescent="0.15">
      <c r="H1039" s="153">
        <f t="shared" si="87"/>
        <v>0</v>
      </c>
      <c r="J1039" s="158">
        <f>IFERROR(INDEX(単価!D$3:G$16,MATCH(D1039,単価!B$3:B$16,0),1+((I1039&gt;29)+(I1039&gt;59)+(I1039&gt;89))*INDEX(単価!A:A,MATCH(D1039,単価!B:B,0))),0)</f>
        <v>0</v>
      </c>
      <c r="K1039" s="153">
        <f>IFERROR(INDEX(単価!C:C,MATCH(D1039,単価!B:B,0))&amp;IF(INDEX(単価!A:A,MATCH(D1039,単価!B:B,0))=1,"（"&amp;INDEX(単価!D$2:G$2,1,1+(I1039&gt;29)+(I1039&gt;59)+(I1039&gt;89))&amp;"）",""),D1039)</f>
        <v>0</v>
      </c>
      <c r="L1039" s="2">
        <f t="shared" ca="1" si="86"/>
        <v>101</v>
      </c>
      <c r="M1039" s="14">
        <f>IF(OR(ISERROR(FIND(DBCS(検索!C$3),DBCS(B1039))),検索!C$3=""),0,1)</f>
        <v>0</v>
      </c>
      <c r="N1039" s="15">
        <f>IF(OR(ISERROR(FIND(DBCS(検索!D$3),DBCS(C1039))),検索!D$3=""),0,1)</f>
        <v>0</v>
      </c>
      <c r="O1039" s="15">
        <f>IF(OR(ISERROR(FIND(検索!E$3,D1039)),検索!E$3=""),0,1)</f>
        <v>0</v>
      </c>
      <c r="P1039" s="13">
        <f>IF(OR(ISERROR(FIND(検索!F$3,E1039)),検索!F$3=""),0,1)</f>
        <v>0</v>
      </c>
      <c r="Q1039" s="13">
        <f>IF(OR(ISERROR(FIND(検索!G$3,F1039)),検索!G$3=""),0,1)</f>
        <v>0</v>
      </c>
      <c r="R1039" s="13">
        <f>IF(OR(検索!J$3="00000",M1039&amp;N1039&amp;O1039&amp;P1039&amp;Q1039&lt;&gt;検索!J$3),0,1)</f>
        <v>0</v>
      </c>
      <c r="S1039" s="13">
        <f t="shared" si="83"/>
        <v>0</v>
      </c>
      <c r="T1039" s="14">
        <f>IF(OR(ISERROR(FIND(DBCS(検索!C$5),DBCS(B1039))),検索!C$5=""),0,1)</f>
        <v>0</v>
      </c>
      <c r="U1039" s="15">
        <f>IF(OR(ISERROR(FIND(DBCS(検索!D$5),DBCS(C1039))),検索!D$5=""),0,1)</f>
        <v>0</v>
      </c>
      <c r="V1039" s="15">
        <f>IF(OR(ISERROR(FIND(検索!E$5,D1039)),検索!E$5=""),0,1)</f>
        <v>0</v>
      </c>
      <c r="W1039" s="15">
        <f>IF(OR(ISERROR(FIND(検索!F$5,E1039)),検索!F$5=""),0,1)</f>
        <v>0</v>
      </c>
      <c r="X1039" s="15">
        <f>IF(OR(ISERROR(FIND(検索!G$5,F1039)),検索!G$5=""),0,1)</f>
        <v>0</v>
      </c>
      <c r="Y1039" s="13">
        <f>IF(OR(検索!J$5="00000",T1039&amp;U1039&amp;V1039&amp;W1039&amp;X1039&lt;&gt;検索!J$5),0,1)</f>
        <v>0</v>
      </c>
      <c r="Z1039" s="16">
        <f t="shared" si="84"/>
        <v>0</v>
      </c>
      <c r="AA1039" s="13">
        <f>IF(OR(ISERROR(FIND(DBCS(検索!C$7),DBCS(B1039))),検索!C$7=""),0,1)</f>
        <v>0</v>
      </c>
      <c r="AB1039" s="13">
        <f>IF(OR(ISERROR(FIND(DBCS(検索!D$7),DBCS(C1039))),検索!D$7=""),0,1)</f>
        <v>0</v>
      </c>
      <c r="AC1039" s="13">
        <f>IF(OR(ISERROR(FIND(検索!E$7,D1039)),検索!E$7=""),0,1)</f>
        <v>0</v>
      </c>
      <c r="AD1039" s="13">
        <f>IF(OR(ISERROR(FIND(検索!F$7,E1039)),検索!F$7=""),0,1)</f>
        <v>0</v>
      </c>
      <c r="AE1039" s="13">
        <f>IF(OR(ISERROR(FIND(検索!G$7,F1039)),検索!G$7=""),0,1)</f>
        <v>0</v>
      </c>
      <c r="AF1039" s="15">
        <f>IF(OR(検索!J$7="00000",AA1039&amp;AB1039&amp;AC1039&amp;AD1039&amp;AE1039&lt;&gt;検索!J$7),0,1)</f>
        <v>0</v>
      </c>
      <c r="AG1039" s="16">
        <f t="shared" si="85"/>
        <v>0</v>
      </c>
      <c r="AH1039" s="13">
        <f>IF(検索!K$3=0,R1039,S1039)</f>
        <v>0</v>
      </c>
      <c r="AI1039" s="13">
        <f>IF(検索!K$5=0,Y1039,Z1039)</f>
        <v>0</v>
      </c>
      <c r="AJ1039" s="13">
        <f>IF(検索!K$7=0,AF1039,AG1039)</f>
        <v>0</v>
      </c>
      <c r="AK1039" s="20">
        <f>IF(IF(検索!J$5="00000",AH1039,IF(検索!K$4=0,AH1039+AI1039,AH1039*AI1039)*IF(AND(検索!K$6=1,検索!J$7&lt;&gt;"00000"),AJ1039,1)+IF(AND(検索!K$6=0,検索!J$7&lt;&gt;"00000"),AJ1039,0))&gt;0,MAX($AK$2:AK1038)+1,0)</f>
        <v>0</v>
      </c>
    </row>
    <row r="1040" spans="8:37" ht="12.6" customHeight="1" x14ac:dyDescent="0.15">
      <c r="H1040" s="153">
        <f t="shared" si="87"/>
        <v>0</v>
      </c>
      <c r="J1040" s="158">
        <f>IFERROR(INDEX(単価!D$3:G$16,MATCH(D1040,単価!B$3:B$16,0),1+((I1040&gt;29)+(I1040&gt;59)+(I1040&gt;89))*INDEX(単価!A:A,MATCH(D1040,単価!B:B,0))),0)</f>
        <v>0</v>
      </c>
      <c r="K1040" s="153">
        <f>IFERROR(INDEX(単価!C:C,MATCH(D1040,単価!B:B,0))&amp;IF(INDEX(単価!A:A,MATCH(D1040,単価!B:B,0))=1,"（"&amp;INDEX(単価!D$2:G$2,1,1+(I1040&gt;29)+(I1040&gt;59)+(I1040&gt;89))&amp;"）",""),D1040)</f>
        <v>0</v>
      </c>
      <c r="L1040" s="2">
        <f t="shared" ca="1" si="86"/>
        <v>109</v>
      </c>
      <c r="M1040" s="14">
        <f>IF(OR(ISERROR(FIND(DBCS(検索!C$3),DBCS(B1040))),検索!C$3=""),0,1)</f>
        <v>0</v>
      </c>
      <c r="N1040" s="15">
        <f>IF(OR(ISERROR(FIND(DBCS(検索!D$3),DBCS(C1040))),検索!D$3=""),0,1)</f>
        <v>0</v>
      </c>
      <c r="O1040" s="15">
        <f>IF(OR(ISERROR(FIND(検索!E$3,D1040)),検索!E$3=""),0,1)</f>
        <v>0</v>
      </c>
      <c r="P1040" s="13">
        <f>IF(OR(ISERROR(FIND(検索!F$3,E1040)),検索!F$3=""),0,1)</f>
        <v>0</v>
      </c>
      <c r="Q1040" s="13">
        <f>IF(OR(ISERROR(FIND(検索!G$3,F1040)),検索!G$3=""),0,1)</f>
        <v>0</v>
      </c>
      <c r="R1040" s="13">
        <f>IF(OR(検索!J$3="00000",M1040&amp;N1040&amp;O1040&amp;P1040&amp;Q1040&lt;&gt;検索!J$3),0,1)</f>
        <v>0</v>
      </c>
      <c r="S1040" s="13">
        <f t="shared" si="83"/>
        <v>0</v>
      </c>
      <c r="T1040" s="14">
        <f>IF(OR(ISERROR(FIND(DBCS(検索!C$5),DBCS(B1040))),検索!C$5=""),0,1)</f>
        <v>0</v>
      </c>
      <c r="U1040" s="15">
        <f>IF(OR(ISERROR(FIND(DBCS(検索!D$5),DBCS(C1040))),検索!D$5=""),0,1)</f>
        <v>0</v>
      </c>
      <c r="V1040" s="15">
        <f>IF(OR(ISERROR(FIND(検索!E$5,D1040)),検索!E$5=""),0,1)</f>
        <v>0</v>
      </c>
      <c r="W1040" s="15">
        <f>IF(OR(ISERROR(FIND(検索!F$5,E1040)),検索!F$5=""),0,1)</f>
        <v>0</v>
      </c>
      <c r="X1040" s="15">
        <f>IF(OR(ISERROR(FIND(検索!G$5,F1040)),検索!G$5=""),0,1)</f>
        <v>0</v>
      </c>
      <c r="Y1040" s="13">
        <f>IF(OR(検索!J$5="00000",T1040&amp;U1040&amp;V1040&amp;W1040&amp;X1040&lt;&gt;検索!J$5),0,1)</f>
        <v>0</v>
      </c>
      <c r="Z1040" s="16">
        <f t="shared" si="84"/>
        <v>0</v>
      </c>
      <c r="AA1040" s="13">
        <f>IF(OR(ISERROR(FIND(DBCS(検索!C$7),DBCS(B1040))),検索!C$7=""),0,1)</f>
        <v>0</v>
      </c>
      <c r="AB1040" s="13">
        <f>IF(OR(ISERROR(FIND(DBCS(検索!D$7),DBCS(C1040))),検索!D$7=""),0,1)</f>
        <v>0</v>
      </c>
      <c r="AC1040" s="13">
        <f>IF(OR(ISERROR(FIND(検索!E$7,D1040)),検索!E$7=""),0,1)</f>
        <v>0</v>
      </c>
      <c r="AD1040" s="13">
        <f>IF(OR(ISERROR(FIND(検索!F$7,E1040)),検索!F$7=""),0,1)</f>
        <v>0</v>
      </c>
      <c r="AE1040" s="13">
        <f>IF(OR(ISERROR(FIND(検索!G$7,F1040)),検索!G$7=""),0,1)</f>
        <v>0</v>
      </c>
      <c r="AF1040" s="15">
        <f>IF(OR(検索!J$7="00000",AA1040&amp;AB1040&amp;AC1040&amp;AD1040&amp;AE1040&lt;&gt;検索!J$7),0,1)</f>
        <v>0</v>
      </c>
      <c r="AG1040" s="16">
        <f t="shared" si="85"/>
        <v>0</v>
      </c>
      <c r="AH1040" s="13">
        <f>IF(検索!K$3=0,R1040,S1040)</f>
        <v>0</v>
      </c>
      <c r="AI1040" s="13">
        <f>IF(検索!K$5=0,Y1040,Z1040)</f>
        <v>0</v>
      </c>
      <c r="AJ1040" s="13">
        <f>IF(検索!K$7=0,AF1040,AG1040)</f>
        <v>0</v>
      </c>
      <c r="AK1040" s="20">
        <f>IF(IF(検索!J$5="00000",AH1040,IF(検索!K$4=0,AH1040+AI1040,AH1040*AI1040)*IF(AND(検索!K$6=1,検索!J$7&lt;&gt;"00000"),AJ1040,1)+IF(AND(検索!K$6=0,検索!J$7&lt;&gt;"00000"),AJ1040,0))&gt;0,MAX($AK$2:AK1039)+1,0)</f>
        <v>0</v>
      </c>
    </row>
    <row r="1041" spans="8:37" ht="12.6" customHeight="1" x14ac:dyDescent="0.15">
      <c r="H1041" s="153">
        <f t="shared" si="87"/>
        <v>0</v>
      </c>
      <c r="J1041" s="158">
        <f>IFERROR(INDEX(単価!D$3:G$16,MATCH(D1041,単価!B$3:B$16,0),1+((I1041&gt;29)+(I1041&gt;59)+(I1041&gt;89))*INDEX(単価!A:A,MATCH(D1041,単価!B:B,0))),0)</f>
        <v>0</v>
      </c>
      <c r="K1041" s="153">
        <f>IFERROR(INDEX(単価!C:C,MATCH(D1041,単価!B:B,0))&amp;IF(INDEX(単価!A:A,MATCH(D1041,単価!B:B,0))=1,"（"&amp;INDEX(単価!D$2:G$2,1,1+(I1041&gt;29)+(I1041&gt;59)+(I1041&gt;89))&amp;"）",""),D1041)</f>
        <v>0</v>
      </c>
      <c r="L1041" s="2">
        <f t="shared" ca="1" si="86"/>
        <v>101</v>
      </c>
      <c r="M1041" s="14">
        <f>IF(OR(ISERROR(FIND(DBCS(検索!C$3),DBCS(B1041))),検索!C$3=""),0,1)</f>
        <v>0</v>
      </c>
      <c r="N1041" s="15">
        <f>IF(OR(ISERROR(FIND(DBCS(検索!D$3),DBCS(C1041))),検索!D$3=""),0,1)</f>
        <v>0</v>
      </c>
      <c r="O1041" s="15">
        <f>IF(OR(ISERROR(FIND(検索!E$3,D1041)),検索!E$3=""),0,1)</f>
        <v>0</v>
      </c>
      <c r="P1041" s="13">
        <f>IF(OR(ISERROR(FIND(検索!F$3,E1041)),検索!F$3=""),0,1)</f>
        <v>0</v>
      </c>
      <c r="Q1041" s="13">
        <f>IF(OR(ISERROR(FIND(検索!G$3,F1041)),検索!G$3=""),0,1)</f>
        <v>0</v>
      </c>
      <c r="R1041" s="13">
        <f>IF(OR(検索!J$3="00000",M1041&amp;N1041&amp;O1041&amp;P1041&amp;Q1041&lt;&gt;検索!J$3),0,1)</f>
        <v>0</v>
      </c>
      <c r="S1041" s="13">
        <f t="shared" si="83"/>
        <v>0</v>
      </c>
      <c r="T1041" s="14">
        <f>IF(OR(ISERROR(FIND(DBCS(検索!C$5),DBCS(B1041))),検索!C$5=""),0,1)</f>
        <v>0</v>
      </c>
      <c r="U1041" s="15">
        <f>IF(OR(ISERROR(FIND(DBCS(検索!D$5),DBCS(C1041))),検索!D$5=""),0,1)</f>
        <v>0</v>
      </c>
      <c r="V1041" s="15">
        <f>IF(OR(ISERROR(FIND(検索!E$5,D1041)),検索!E$5=""),0,1)</f>
        <v>0</v>
      </c>
      <c r="W1041" s="15">
        <f>IF(OR(ISERROR(FIND(検索!F$5,E1041)),検索!F$5=""),0,1)</f>
        <v>0</v>
      </c>
      <c r="X1041" s="15">
        <f>IF(OR(ISERROR(FIND(検索!G$5,F1041)),検索!G$5=""),0,1)</f>
        <v>0</v>
      </c>
      <c r="Y1041" s="13">
        <f>IF(OR(検索!J$5="00000",T1041&amp;U1041&amp;V1041&amp;W1041&amp;X1041&lt;&gt;検索!J$5),0,1)</f>
        <v>0</v>
      </c>
      <c r="Z1041" s="16">
        <f t="shared" si="84"/>
        <v>0</v>
      </c>
      <c r="AA1041" s="13">
        <f>IF(OR(ISERROR(FIND(DBCS(検索!C$7),DBCS(B1041))),検索!C$7=""),0,1)</f>
        <v>0</v>
      </c>
      <c r="AB1041" s="13">
        <f>IF(OR(ISERROR(FIND(DBCS(検索!D$7),DBCS(C1041))),検索!D$7=""),0,1)</f>
        <v>0</v>
      </c>
      <c r="AC1041" s="13">
        <f>IF(OR(ISERROR(FIND(検索!E$7,D1041)),検索!E$7=""),0,1)</f>
        <v>0</v>
      </c>
      <c r="AD1041" s="13">
        <f>IF(OR(ISERROR(FIND(検索!F$7,E1041)),検索!F$7=""),0,1)</f>
        <v>0</v>
      </c>
      <c r="AE1041" s="13">
        <f>IF(OR(ISERROR(FIND(検索!G$7,F1041)),検索!G$7=""),0,1)</f>
        <v>0</v>
      </c>
      <c r="AF1041" s="15">
        <f>IF(OR(検索!J$7="00000",AA1041&amp;AB1041&amp;AC1041&amp;AD1041&amp;AE1041&lt;&gt;検索!J$7),0,1)</f>
        <v>0</v>
      </c>
      <c r="AG1041" s="16">
        <f t="shared" si="85"/>
        <v>0</v>
      </c>
      <c r="AH1041" s="13">
        <f>IF(検索!K$3=0,R1041,S1041)</f>
        <v>0</v>
      </c>
      <c r="AI1041" s="13">
        <f>IF(検索!K$5=0,Y1041,Z1041)</f>
        <v>0</v>
      </c>
      <c r="AJ1041" s="13">
        <f>IF(検索!K$7=0,AF1041,AG1041)</f>
        <v>0</v>
      </c>
      <c r="AK1041" s="20">
        <f>IF(IF(検索!J$5="00000",AH1041,IF(検索!K$4=0,AH1041+AI1041,AH1041*AI1041)*IF(AND(検索!K$6=1,検索!J$7&lt;&gt;"00000"),AJ1041,1)+IF(AND(検索!K$6=0,検索!J$7&lt;&gt;"00000"),AJ1041,0))&gt;0,MAX($AK$2:AK1040)+1,0)</f>
        <v>0</v>
      </c>
    </row>
    <row r="1042" spans="8:37" ht="12.6" customHeight="1" x14ac:dyDescent="0.15">
      <c r="H1042" s="153">
        <f t="shared" si="87"/>
        <v>0</v>
      </c>
      <c r="J1042" s="158">
        <f>IFERROR(INDEX(単価!D$3:G$16,MATCH(D1042,単価!B$3:B$16,0),1+((I1042&gt;29)+(I1042&gt;59)+(I1042&gt;89))*INDEX(単価!A:A,MATCH(D1042,単価!B:B,0))),0)</f>
        <v>0</v>
      </c>
      <c r="K1042" s="153">
        <f>IFERROR(INDEX(単価!C:C,MATCH(D1042,単価!B:B,0))&amp;IF(INDEX(単価!A:A,MATCH(D1042,単価!B:B,0))=1,"（"&amp;INDEX(単価!D$2:G$2,1,1+(I1042&gt;29)+(I1042&gt;59)+(I1042&gt;89))&amp;"）",""),D1042)</f>
        <v>0</v>
      </c>
      <c r="L1042" s="2">
        <f t="shared" ca="1" si="86"/>
        <v>103</v>
      </c>
      <c r="M1042" s="14">
        <f>IF(OR(ISERROR(FIND(DBCS(検索!C$3),DBCS(B1042))),検索!C$3=""),0,1)</f>
        <v>0</v>
      </c>
      <c r="N1042" s="15">
        <f>IF(OR(ISERROR(FIND(DBCS(検索!D$3),DBCS(C1042))),検索!D$3=""),0,1)</f>
        <v>0</v>
      </c>
      <c r="O1042" s="15">
        <f>IF(OR(ISERROR(FIND(検索!E$3,D1042)),検索!E$3=""),0,1)</f>
        <v>0</v>
      </c>
      <c r="P1042" s="13">
        <f>IF(OR(ISERROR(FIND(検索!F$3,E1042)),検索!F$3=""),0,1)</f>
        <v>0</v>
      </c>
      <c r="Q1042" s="13">
        <f>IF(OR(ISERROR(FIND(検索!G$3,F1042)),検索!G$3=""),0,1)</f>
        <v>0</v>
      </c>
      <c r="R1042" s="13">
        <f>IF(OR(検索!J$3="00000",M1042&amp;N1042&amp;O1042&amp;P1042&amp;Q1042&lt;&gt;検索!J$3),0,1)</f>
        <v>0</v>
      </c>
      <c r="S1042" s="13">
        <f t="shared" si="83"/>
        <v>0</v>
      </c>
      <c r="T1042" s="14">
        <f>IF(OR(ISERROR(FIND(DBCS(検索!C$5),DBCS(B1042))),検索!C$5=""),0,1)</f>
        <v>0</v>
      </c>
      <c r="U1042" s="15">
        <f>IF(OR(ISERROR(FIND(DBCS(検索!D$5),DBCS(C1042))),検索!D$5=""),0,1)</f>
        <v>0</v>
      </c>
      <c r="V1042" s="15">
        <f>IF(OR(ISERROR(FIND(検索!E$5,D1042)),検索!E$5=""),0,1)</f>
        <v>0</v>
      </c>
      <c r="W1042" s="15">
        <f>IF(OR(ISERROR(FIND(検索!F$5,E1042)),検索!F$5=""),0,1)</f>
        <v>0</v>
      </c>
      <c r="X1042" s="15">
        <f>IF(OR(ISERROR(FIND(検索!G$5,F1042)),検索!G$5=""),0,1)</f>
        <v>0</v>
      </c>
      <c r="Y1042" s="13">
        <f>IF(OR(検索!J$5="00000",T1042&amp;U1042&amp;V1042&amp;W1042&amp;X1042&lt;&gt;検索!J$5),0,1)</f>
        <v>0</v>
      </c>
      <c r="Z1042" s="16">
        <f t="shared" si="84"/>
        <v>0</v>
      </c>
      <c r="AA1042" s="13">
        <f>IF(OR(ISERROR(FIND(DBCS(検索!C$7),DBCS(B1042))),検索!C$7=""),0,1)</f>
        <v>0</v>
      </c>
      <c r="AB1042" s="13">
        <f>IF(OR(ISERROR(FIND(DBCS(検索!D$7),DBCS(C1042))),検索!D$7=""),0,1)</f>
        <v>0</v>
      </c>
      <c r="AC1042" s="13">
        <f>IF(OR(ISERROR(FIND(検索!E$7,D1042)),検索!E$7=""),0,1)</f>
        <v>0</v>
      </c>
      <c r="AD1042" s="13">
        <f>IF(OR(ISERROR(FIND(検索!F$7,E1042)),検索!F$7=""),0,1)</f>
        <v>0</v>
      </c>
      <c r="AE1042" s="13">
        <f>IF(OR(ISERROR(FIND(検索!G$7,F1042)),検索!G$7=""),0,1)</f>
        <v>0</v>
      </c>
      <c r="AF1042" s="15">
        <f>IF(OR(検索!J$7="00000",AA1042&amp;AB1042&amp;AC1042&amp;AD1042&amp;AE1042&lt;&gt;検索!J$7),0,1)</f>
        <v>0</v>
      </c>
      <c r="AG1042" s="16">
        <f t="shared" si="85"/>
        <v>0</v>
      </c>
      <c r="AH1042" s="13">
        <f>IF(検索!K$3=0,R1042,S1042)</f>
        <v>0</v>
      </c>
      <c r="AI1042" s="13">
        <f>IF(検索!K$5=0,Y1042,Z1042)</f>
        <v>0</v>
      </c>
      <c r="AJ1042" s="13">
        <f>IF(検索!K$7=0,AF1042,AG1042)</f>
        <v>0</v>
      </c>
      <c r="AK1042" s="20">
        <f>IF(IF(検索!J$5="00000",AH1042,IF(検索!K$4=0,AH1042+AI1042,AH1042*AI1042)*IF(AND(検索!K$6=1,検索!J$7&lt;&gt;"00000"),AJ1042,1)+IF(AND(検索!K$6=0,検索!J$7&lt;&gt;"00000"),AJ1042,0))&gt;0,MAX($AK$2:AK1041)+1,0)</f>
        <v>0</v>
      </c>
    </row>
    <row r="1043" spans="8:37" ht="12.6" customHeight="1" x14ac:dyDescent="0.15">
      <c r="H1043" s="153">
        <f t="shared" si="87"/>
        <v>0</v>
      </c>
      <c r="J1043" s="158">
        <f>IFERROR(INDEX(単価!D$3:G$16,MATCH(D1043,単価!B$3:B$16,0),1+((I1043&gt;29)+(I1043&gt;59)+(I1043&gt;89))*INDEX(単価!A:A,MATCH(D1043,単価!B:B,0))),0)</f>
        <v>0</v>
      </c>
      <c r="K1043" s="153">
        <f>IFERROR(INDEX(単価!C:C,MATCH(D1043,単価!B:B,0))&amp;IF(INDEX(単価!A:A,MATCH(D1043,単価!B:B,0))=1,"（"&amp;INDEX(単価!D$2:G$2,1,1+(I1043&gt;29)+(I1043&gt;59)+(I1043&gt;89))&amp;"）",""),D1043)</f>
        <v>0</v>
      </c>
      <c r="L1043" s="2">
        <f t="shared" ca="1" si="86"/>
        <v>104</v>
      </c>
      <c r="M1043" s="14">
        <f>IF(OR(ISERROR(FIND(DBCS(検索!C$3),DBCS(B1043))),検索!C$3=""),0,1)</f>
        <v>0</v>
      </c>
      <c r="N1043" s="15">
        <f>IF(OR(ISERROR(FIND(DBCS(検索!D$3),DBCS(C1043))),検索!D$3=""),0,1)</f>
        <v>0</v>
      </c>
      <c r="O1043" s="15">
        <f>IF(OR(ISERROR(FIND(検索!E$3,D1043)),検索!E$3=""),0,1)</f>
        <v>0</v>
      </c>
      <c r="P1043" s="13">
        <f>IF(OR(ISERROR(FIND(検索!F$3,E1043)),検索!F$3=""),0,1)</f>
        <v>0</v>
      </c>
      <c r="Q1043" s="13">
        <f>IF(OR(ISERROR(FIND(検索!G$3,F1043)),検索!G$3=""),0,1)</f>
        <v>0</v>
      </c>
      <c r="R1043" s="13">
        <f>IF(OR(検索!J$3="00000",M1043&amp;N1043&amp;O1043&amp;P1043&amp;Q1043&lt;&gt;検索!J$3),0,1)</f>
        <v>0</v>
      </c>
      <c r="S1043" s="13">
        <f t="shared" si="83"/>
        <v>0</v>
      </c>
      <c r="T1043" s="14">
        <f>IF(OR(ISERROR(FIND(DBCS(検索!C$5),DBCS(B1043))),検索!C$5=""),0,1)</f>
        <v>0</v>
      </c>
      <c r="U1043" s="15">
        <f>IF(OR(ISERROR(FIND(DBCS(検索!D$5),DBCS(C1043))),検索!D$5=""),0,1)</f>
        <v>0</v>
      </c>
      <c r="V1043" s="15">
        <f>IF(OR(ISERROR(FIND(検索!E$5,D1043)),検索!E$5=""),0,1)</f>
        <v>0</v>
      </c>
      <c r="W1043" s="15">
        <f>IF(OR(ISERROR(FIND(検索!F$5,E1043)),検索!F$5=""),0,1)</f>
        <v>0</v>
      </c>
      <c r="X1043" s="15">
        <f>IF(OR(ISERROR(FIND(検索!G$5,F1043)),検索!G$5=""),0,1)</f>
        <v>0</v>
      </c>
      <c r="Y1043" s="13">
        <f>IF(OR(検索!J$5="00000",T1043&amp;U1043&amp;V1043&amp;W1043&amp;X1043&lt;&gt;検索!J$5),0,1)</f>
        <v>0</v>
      </c>
      <c r="Z1043" s="16">
        <f t="shared" si="84"/>
        <v>0</v>
      </c>
      <c r="AA1043" s="13">
        <f>IF(OR(ISERROR(FIND(DBCS(検索!C$7),DBCS(B1043))),検索!C$7=""),0,1)</f>
        <v>0</v>
      </c>
      <c r="AB1043" s="13">
        <f>IF(OR(ISERROR(FIND(DBCS(検索!D$7),DBCS(C1043))),検索!D$7=""),0,1)</f>
        <v>0</v>
      </c>
      <c r="AC1043" s="13">
        <f>IF(OR(ISERROR(FIND(検索!E$7,D1043)),検索!E$7=""),0,1)</f>
        <v>0</v>
      </c>
      <c r="AD1043" s="13">
        <f>IF(OR(ISERROR(FIND(検索!F$7,E1043)),検索!F$7=""),0,1)</f>
        <v>0</v>
      </c>
      <c r="AE1043" s="13">
        <f>IF(OR(ISERROR(FIND(検索!G$7,F1043)),検索!G$7=""),0,1)</f>
        <v>0</v>
      </c>
      <c r="AF1043" s="15">
        <f>IF(OR(検索!J$7="00000",AA1043&amp;AB1043&amp;AC1043&amp;AD1043&amp;AE1043&lt;&gt;検索!J$7),0,1)</f>
        <v>0</v>
      </c>
      <c r="AG1043" s="16">
        <f t="shared" si="85"/>
        <v>0</v>
      </c>
      <c r="AH1043" s="13">
        <f>IF(検索!K$3=0,R1043,S1043)</f>
        <v>0</v>
      </c>
      <c r="AI1043" s="13">
        <f>IF(検索!K$5=0,Y1043,Z1043)</f>
        <v>0</v>
      </c>
      <c r="AJ1043" s="13">
        <f>IF(検索!K$7=0,AF1043,AG1043)</f>
        <v>0</v>
      </c>
      <c r="AK1043" s="20">
        <f>IF(IF(検索!J$5="00000",AH1043,IF(検索!K$4=0,AH1043+AI1043,AH1043*AI1043)*IF(AND(検索!K$6=1,検索!J$7&lt;&gt;"00000"),AJ1043,1)+IF(AND(検索!K$6=0,検索!J$7&lt;&gt;"00000"),AJ1043,0))&gt;0,MAX($AK$2:AK1042)+1,0)</f>
        <v>0</v>
      </c>
    </row>
    <row r="1044" spans="8:37" ht="12.6" customHeight="1" x14ac:dyDescent="0.15">
      <c r="H1044" s="153">
        <f t="shared" si="87"/>
        <v>0</v>
      </c>
      <c r="J1044" s="158">
        <f>IFERROR(INDEX(単価!D$3:G$16,MATCH(D1044,単価!B$3:B$16,0),1+((I1044&gt;29)+(I1044&gt;59)+(I1044&gt;89))*INDEX(単価!A:A,MATCH(D1044,単価!B:B,0))),0)</f>
        <v>0</v>
      </c>
      <c r="K1044" s="153">
        <f>IFERROR(INDEX(単価!C:C,MATCH(D1044,単価!B:B,0))&amp;IF(INDEX(単価!A:A,MATCH(D1044,単価!B:B,0))=1,"（"&amp;INDEX(単価!D$2:G$2,1,1+(I1044&gt;29)+(I1044&gt;59)+(I1044&gt;89))&amp;"）",""),D1044)</f>
        <v>0</v>
      </c>
      <c r="L1044" s="2">
        <f t="shared" ca="1" si="86"/>
        <v>108</v>
      </c>
      <c r="M1044" s="14">
        <f>IF(OR(ISERROR(FIND(DBCS(検索!C$3),DBCS(B1044))),検索!C$3=""),0,1)</f>
        <v>0</v>
      </c>
      <c r="N1044" s="15">
        <f>IF(OR(ISERROR(FIND(DBCS(検索!D$3),DBCS(C1044))),検索!D$3=""),0,1)</f>
        <v>0</v>
      </c>
      <c r="O1044" s="15">
        <f>IF(OR(ISERROR(FIND(検索!E$3,D1044)),検索!E$3=""),0,1)</f>
        <v>0</v>
      </c>
      <c r="P1044" s="13">
        <f>IF(OR(ISERROR(FIND(検索!F$3,E1044)),検索!F$3=""),0,1)</f>
        <v>0</v>
      </c>
      <c r="Q1044" s="13">
        <f>IF(OR(ISERROR(FIND(検索!G$3,F1044)),検索!G$3=""),0,1)</f>
        <v>0</v>
      </c>
      <c r="R1044" s="13">
        <f>IF(OR(検索!J$3="00000",M1044&amp;N1044&amp;O1044&amp;P1044&amp;Q1044&lt;&gt;検索!J$3),0,1)</f>
        <v>0</v>
      </c>
      <c r="S1044" s="13">
        <f t="shared" si="83"/>
        <v>0</v>
      </c>
      <c r="T1044" s="14">
        <f>IF(OR(ISERROR(FIND(DBCS(検索!C$5),DBCS(B1044))),検索!C$5=""),0,1)</f>
        <v>0</v>
      </c>
      <c r="U1044" s="15">
        <f>IF(OR(ISERROR(FIND(DBCS(検索!D$5),DBCS(C1044))),検索!D$5=""),0,1)</f>
        <v>0</v>
      </c>
      <c r="V1044" s="15">
        <f>IF(OR(ISERROR(FIND(検索!E$5,D1044)),検索!E$5=""),0,1)</f>
        <v>0</v>
      </c>
      <c r="W1044" s="15">
        <f>IF(OR(ISERROR(FIND(検索!F$5,E1044)),検索!F$5=""),0,1)</f>
        <v>0</v>
      </c>
      <c r="X1044" s="15">
        <f>IF(OR(ISERROR(FIND(検索!G$5,F1044)),検索!G$5=""),0,1)</f>
        <v>0</v>
      </c>
      <c r="Y1044" s="13">
        <f>IF(OR(検索!J$5="00000",T1044&amp;U1044&amp;V1044&amp;W1044&amp;X1044&lt;&gt;検索!J$5),0,1)</f>
        <v>0</v>
      </c>
      <c r="Z1044" s="16">
        <f t="shared" si="84"/>
        <v>0</v>
      </c>
      <c r="AA1044" s="13">
        <f>IF(OR(ISERROR(FIND(DBCS(検索!C$7),DBCS(B1044))),検索!C$7=""),0,1)</f>
        <v>0</v>
      </c>
      <c r="AB1044" s="13">
        <f>IF(OR(ISERROR(FIND(DBCS(検索!D$7),DBCS(C1044))),検索!D$7=""),0,1)</f>
        <v>0</v>
      </c>
      <c r="AC1044" s="13">
        <f>IF(OR(ISERROR(FIND(検索!E$7,D1044)),検索!E$7=""),0,1)</f>
        <v>0</v>
      </c>
      <c r="AD1044" s="13">
        <f>IF(OR(ISERROR(FIND(検索!F$7,E1044)),検索!F$7=""),0,1)</f>
        <v>0</v>
      </c>
      <c r="AE1044" s="13">
        <f>IF(OR(ISERROR(FIND(検索!G$7,F1044)),検索!G$7=""),0,1)</f>
        <v>0</v>
      </c>
      <c r="AF1044" s="15">
        <f>IF(OR(検索!J$7="00000",AA1044&amp;AB1044&amp;AC1044&amp;AD1044&amp;AE1044&lt;&gt;検索!J$7),0,1)</f>
        <v>0</v>
      </c>
      <c r="AG1044" s="16">
        <f t="shared" si="85"/>
        <v>0</v>
      </c>
      <c r="AH1044" s="13">
        <f>IF(検索!K$3=0,R1044,S1044)</f>
        <v>0</v>
      </c>
      <c r="AI1044" s="13">
        <f>IF(検索!K$5=0,Y1044,Z1044)</f>
        <v>0</v>
      </c>
      <c r="AJ1044" s="13">
        <f>IF(検索!K$7=0,AF1044,AG1044)</f>
        <v>0</v>
      </c>
      <c r="AK1044" s="20">
        <f>IF(IF(検索!J$5="00000",AH1044,IF(検索!K$4=0,AH1044+AI1044,AH1044*AI1044)*IF(AND(検索!K$6=1,検索!J$7&lt;&gt;"00000"),AJ1044,1)+IF(AND(検索!K$6=0,検索!J$7&lt;&gt;"00000"),AJ1044,0))&gt;0,MAX($AK$2:AK1043)+1,0)</f>
        <v>0</v>
      </c>
    </row>
    <row r="1045" spans="8:37" ht="12.6" customHeight="1" x14ac:dyDescent="0.15">
      <c r="H1045" s="153">
        <f t="shared" si="87"/>
        <v>0</v>
      </c>
      <c r="J1045" s="158">
        <f>IFERROR(INDEX(単価!D$3:G$16,MATCH(D1045,単価!B$3:B$16,0),1+((I1045&gt;29)+(I1045&gt;59)+(I1045&gt;89))*INDEX(単価!A:A,MATCH(D1045,単価!B:B,0))),0)</f>
        <v>0</v>
      </c>
      <c r="K1045" s="153">
        <f>IFERROR(INDEX(単価!C:C,MATCH(D1045,単価!B:B,0))&amp;IF(INDEX(単価!A:A,MATCH(D1045,単価!B:B,0))=1,"（"&amp;INDEX(単価!D$2:G$2,1,1+(I1045&gt;29)+(I1045&gt;59)+(I1045&gt;89))&amp;"）",""),D1045)</f>
        <v>0</v>
      </c>
      <c r="L1045" s="2">
        <f t="shared" ca="1" si="86"/>
        <v>109</v>
      </c>
      <c r="M1045" s="14">
        <f>IF(OR(ISERROR(FIND(DBCS(検索!C$3),DBCS(B1045))),検索!C$3=""),0,1)</f>
        <v>0</v>
      </c>
      <c r="N1045" s="15">
        <f>IF(OR(ISERROR(FIND(DBCS(検索!D$3),DBCS(C1045))),検索!D$3=""),0,1)</f>
        <v>0</v>
      </c>
      <c r="O1045" s="15">
        <f>IF(OR(ISERROR(FIND(検索!E$3,D1045)),検索!E$3=""),0,1)</f>
        <v>0</v>
      </c>
      <c r="P1045" s="13">
        <f>IF(OR(ISERROR(FIND(検索!F$3,E1045)),検索!F$3=""),0,1)</f>
        <v>0</v>
      </c>
      <c r="Q1045" s="13">
        <f>IF(OR(ISERROR(FIND(検索!G$3,F1045)),検索!G$3=""),0,1)</f>
        <v>0</v>
      </c>
      <c r="R1045" s="13">
        <f>IF(OR(検索!J$3="00000",M1045&amp;N1045&amp;O1045&amp;P1045&amp;Q1045&lt;&gt;検索!J$3),0,1)</f>
        <v>0</v>
      </c>
      <c r="S1045" s="13">
        <f t="shared" si="83"/>
        <v>0</v>
      </c>
      <c r="T1045" s="14">
        <f>IF(OR(ISERROR(FIND(DBCS(検索!C$5),DBCS(B1045))),検索!C$5=""),0,1)</f>
        <v>0</v>
      </c>
      <c r="U1045" s="15">
        <f>IF(OR(ISERROR(FIND(DBCS(検索!D$5),DBCS(C1045))),検索!D$5=""),0,1)</f>
        <v>0</v>
      </c>
      <c r="V1045" s="15">
        <f>IF(OR(ISERROR(FIND(検索!E$5,D1045)),検索!E$5=""),0,1)</f>
        <v>0</v>
      </c>
      <c r="W1045" s="15">
        <f>IF(OR(ISERROR(FIND(検索!F$5,E1045)),検索!F$5=""),0,1)</f>
        <v>0</v>
      </c>
      <c r="X1045" s="15">
        <f>IF(OR(ISERROR(FIND(検索!G$5,F1045)),検索!G$5=""),0,1)</f>
        <v>0</v>
      </c>
      <c r="Y1045" s="13">
        <f>IF(OR(検索!J$5="00000",T1045&amp;U1045&amp;V1045&amp;W1045&amp;X1045&lt;&gt;検索!J$5),0,1)</f>
        <v>0</v>
      </c>
      <c r="Z1045" s="16">
        <f t="shared" si="84"/>
        <v>0</v>
      </c>
      <c r="AA1045" s="13">
        <f>IF(OR(ISERROR(FIND(DBCS(検索!C$7),DBCS(B1045))),検索!C$7=""),0,1)</f>
        <v>0</v>
      </c>
      <c r="AB1045" s="13">
        <f>IF(OR(ISERROR(FIND(DBCS(検索!D$7),DBCS(C1045))),検索!D$7=""),0,1)</f>
        <v>0</v>
      </c>
      <c r="AC1045" s="13">
        <f>IF(OR(ISERROR(FIND(検索!E$7,D1045)),検索!E$7=""),0,1)</f>
        <v>0</v>
      </c>
      <c r="AD1045" s="13">
        <f>IF(OR(ISERROR(FIND(検索!F$7,E1045)),検索!F$7=""),0,1)</f>
        <v>0</v>
      </c>
      <c r="AE1045" s="13">
        <f>IF(OR(ISERROR(FIND(検索!G$7,F1045)),検索!G$7=""),0,1)</f>
        <v>0</v>
      </c>
      <c r="AF1045" s="15">
        <f>IF(OR(検索!J$7="00000",AA1045&amp;AB1045&amp;AC1045&amp;AD1045&amp;AE1045&lt;&gt;検索!J$7),0,1)</f>
        <v>0</v>
      </c>
      <c r="AG1045" s="16">
        <f t="shared" si="85"/>
        <v>0</v>
      </c>
      <c r="AH1045" s="13">
        <f>IF(検索!K$3=0,R1045,S1045)</f>
        <v>0</v>
      </c>
      <c r="AI1045" s="13">
        <f>IF(検索!K$5=0,Y1045,Z1045)</f>
        <v>0</v>
      </c>
      <c r="AJ1045" s="13">
        <f>IF(検索!K$7=0,AF1045,AG1045)</f>
        <v>0</v>
      </c>
      <c r="AK1045" s="20">
        <f>IF(IF(検索!J$5="00000",AH1045,IF(検索!K$4=0,AH1045+AI1045,AH1045*AI1045)*IF(AND(検索!K$6=1,検索!J$7&lt;&gt;"00000"),AJ1045,1)+IF(AND(検索!K$6=0,検索!J$7&lt;&gt;"00000"),AJ1045,0))&gt;0,MAX($AK$2:AK1044)+1,0)</f>
        <v>0</v>
      </c>
    </row>
    <row r="1046" spans="8:37" ht="12.6" customHeight="1" x14ac:dyDescent="0.15">
      <c r="H1046" s="153">
        <f t="shared" si="87"/>
        <v>0</v>
      </c>
      <c r="J1046" s="158">
        <f>IFERROR(INDEX(単価!D$3:G$16,MATCH(D1046,単価!B$3:B$16,0),1+((I1046&gt;29)+(I1046&gt;59)+(I1046&gt;89))*INDEX(単価!A:A,MATCH(D1046,単価!B:B,0))),0)</f>
        <v>0</v>
      </c>
      <c r="K1046" s="153">
        <f>IFERROR(INDEX(単価!C:C,MATCH(D1046,単価!B:B,0))&amp;IF(INDEX(単価!A:A,MATCH(D1046,単価!B:B,0))=1,"（"&amp;INDEX(単価!D$2:G$2,1,1+(I1046&gt;29)+(I1046&gt;59)+(I1046&gt;89))&amp;"）",""),D1046)</f>
        <v>0</v>
      </c>
      <c r="L1046" s="2">
        <f t="shared" ca="1" si="86"/>
        <v>109</v>
      </c>
      <c r="M1046" s="14">
        <f>IF(OR(ISERROR(FIND(DBCS(検索!C$3),DBCS(B1046))),検索!C$3=""),0,1)</f>
        <v>0</v>
      </c>
      <c r="N1046" s="15">
        <f>IF(OR(ISERROR(FIND(DBCS(検索!D$3),DBCS(C1046))),検索!D$3=""),0,1)</f>
        <v>0</v>
      </c>
      <c r="O1046" s="15">
        <f>IF(OR(ISERROR(FIND(検索!E$3,D1046)),検索!E$3=""),0,1)</f>
        <v>0</v>
      </c>
      <c r="P1046" s="13">
        <f>IF(OR(ISERROR(FIND(検索!F$3,E1046)),検索!F$3=""),0,1)</f>
        <v>0</v>
      </c>
      <c r="Q1046" s="13">
        <f>IF(OR(ISERROR(FIND(検索!G$3,F1046)),検索!G$3=""),0,1)</f>
        <v>0</v>
      </c>
      <c r="R1046" s="13">
        <f>IF(OR(検索!J$3="00000",M1046&amp;N1046&amp;O1046&amp;P1046&amp;Q1046&lt;&gt;検索!J$3),0,1)</f>
        <v>0</v>
      </c>
      <c r="S1046" s="13">
        <f t="shared" si="83"/>
        <v>0</v>
      </c>
      <c r="T1046" s="14">
        <f>IF(OR(ISERROR(FIND(DBCS(検索!C$5),DBCS(B1046))),検索!C$5=""),0,1)</f>
        <v>0</v>
      </c>
      <c r="U1046" s="15">
        <f>IF(OR(ISERROR(FIND(DBCS(検索!D$5),DBCS(C1046))),検索!D$5=""),0,1)</f>
        <v>0</v>
      </c>
      <c r="V1046" s="15">
        <f>IF(OR(ISERROR(FIND(検索!E$5,D1046)),検索!E$5=""),0,1)</f>
        <v>0</v>
      </c>
      <c r="W1046" s="15">
        <f>IF(OR(ISERROR(FIND(検索!F$5,E1046)),検索!F$5=""),0,1)</f>
        <v>0</v>
      </c>
      <c r="X1046" s="15">
        <f>IF(OR(ISERROR(FIND(検索!G$5,F1046)),検索!G$5=""),0,1)</f>
        <v>0</v>
      </c>
      <c r="Y1046" s="13">
        <f>IF(OR(検索!J$5="00000",T1046&amp;U1046&amp;V1046&amp;W1046&amp;X1046&lt;&gt;検索!J$5),0,1)</f>
        <v>0</v>
      </c>
      <c r="Z1046" s="16">
        <f t="shared" si="84"/>
        <v>0</v>
      </c>
      <c r="AA1046" s="13">
        <f>IF(OR(ISERROR(FIND(DBCS(検索!C$7),DBCS(B1046))),検索!C$7=""),0,1)</f>
        <v>0</v>
      </c>
      <c r="AB1046" s="13">
        <f>IF(OR(ISERROR(FIND(DBCS(検索!D$7),DBCS(C1046))),検索!D$7=""),0,1)</f>
        <v>0</v>
      </c>
      <c r="AC1046" s="13">
        <f>IF(OR(ISERROR(FIND(検索!E$7,D1046)),検索!E$7=""),0,1)</f>
        <v>0</v>
      </c>
      <c r="AD1046" s="13">
        <f>IF(OR(ISERROR(FIND(検索!F$7,E1046)),検索!F$7=""),0,1)</f>
        <v>0</v>
      </c>
      <c r="AE1046" s="13">
        <f>IF(OR(ISERROR(FIND(検索!G$7,F1046)),検索!G$7=""),0,1)</f>
        <v>0</v>
      </c>
      <c r="AF1046" s="15">
        <f>IF(OR(検索!J$7="00000",AA1046&amp;AB1046&amp;AC1046&amp;AD1046&amp;AE1046&lt;&gt;検索!J$7),0,1)</f>
        <v>0</v>
      </c>
      <c r="AG1046" s="16">
        <f t="shared" si="85"/>
        <v>0</v>
      </c>
      <c r="AH1046" s="13">
        <f>IF(検索!K$3=0,R1046,S1046)</f>
        <v>0</v>
      </c>
      <c r="AI1046" s="13">
        <f>IF(検索!K$5=0,Y1046,Z1046)</f>
        <v>0</v>
      </c>
      <c r="AJ1046" s="13">
        <f>IF(検索!K$7=0,AF1046,AG1046)</f>
        <v>0</v>
      </c>
      <c r="AK1046" s="20">
        <f>IF(IF(検索!J$5="00000",AH1046,IF(検索!K$4=0,AH1046+AI1046,AH1046*AI1046)*IF(AND(検索!K$6=1,検索!J$7&lt;&gt;"00000"),AJ1046,1)+IF(AND(検索!K$6=0,検索!J$7&lt;&gt;"00000"),AJ1046,0))&gt;0,MAX($AK$2:AK1045)+1,0)</f>
        <v>0</v>
      </c>
    </row>
    <row r="1047" spans="8:37" ht="12.6" customHeight="1" x14ac:dyDescent="0.15">
      <c r="H1047" s="153">
        <f t="shared" si="87"/>
        <v>0</v>
      </c>
      <c r="J1047" s="158">
        <f>IFERROR(INDEX(単価!D$3:G$16,MATCH(D1047,単価!B$3:B$16,0),1+((I1047&gt;29)+(I1047&gt;59)+(I1047&gt;89))*INDEX(単価!A:A,MATCH(D1047,単価!B:B,0))),0)</f>
        <v>0</v>
      </c>
      <c r="K1047" s="153">
        <f>IFERROR(INDEX(単価!C:C,MATCH(D1047,単価!B:B,0))&amp;IF(INDEX(単価!A:A,MATCH(D1047,単価!B:B,0))=1,"（"&amp;INDEX(単価!D$2:G$2,1,1+(I1047&gt;29)+(I1047&gt;59)+(I1047&gt;89))&amp;"）",""),D1047)</f>
        <v>0</v>
      </c>
      <c r="L1047" s="2">
        <f t="shared" ca="1" si="86"/>
        <v>100</v>
      </c>
      <c r="M1047" s="14">
        <f>IF(OR(ISERROR(FIND(DBCS(検索!C$3),DBCS(B1047))),検索!C$3=""),0,1)</f>
        <v>0</v>
      </c>
      <c r="N1047" s="15">
        <f>IF(OR(ISERROR(FIND(DBCS(検索!D$3),DBCS(C1047))),検索!D$3=""),0,1)</f>
        <v>0</v>
      </c>
      <c r="O1047" s="15">
        <f>IF(OR(ISERROR(FIND(検索!E$3,D1047)),検索!E$3=""),0,1)</f>
        <v>0</v>
      </c>
      <c r="P1047" s="13">
        <f>IF(OR(ISERROR(FIND(検索!F$3,E1047)),検索!F$3=""),0,1)</f>
        <v>0</v>
      </c>
      <c r="Q1047" s="13">
        <f>IF(OR(ISERROR(FIND(検索!G$3,F1047)),検索!G$3=""),0,1)</f>
        <v>0</v>
      </c>
      <c r="R1047" s="13">
        <f>IF(OR(検索!J$3="00000",M1047&amp;N1047&amp;O1047&amp;P1047&amp;Q1047&lt;&gt;検索!J$3),0,1)</f>
        <v>0</v>
      </c>
      <c r="S1047" s="13">
        <f t="shared" si="83"/>
        <v>0</v>
      </c>
      <c r="T1047" s="14">
        <f>IF(OR(ISERROR(FIND(DBCS(検索!C$5),DBCS(B1047))),検索!C$5=""),0,1)</f>
        <v>0</v>
      </c>
      <c r="U1047" s="15">
        <f>IF(OR(ISERROR(FIND(DBCS(検索!D$5),DBCS(C1047))),検索!D$5=""),0,1)</f>
        <v>0</v>
      </c>
      <c r="V1047" s="15">
        <f>IF(OR(ISERROR(FIND(検索!E$5,D1047)),検索!E$5=""),0,1)</f>
        <v>0</v>
      </c>
      <c r="W1047" s="15">
        <f>IF(OR(ISERROR(FIND(検索!F$5,E1047)),検索!F$5=""),0,1)</f>
        <v>0</v>
      </c>
      <c r="X1047" s="15">
        <f>IF(OR(ISERROR(FIND(検索!G$5,F1047)),検索!G$5=""),0,1)</f>
        <v>0</v>
      </c>
      <c r="Y1047" s="13">
        <f>IF(OR(検索!J$5="00000",T1047&amp;U1047&amp;V1047&amp;W1047&amp;X1047&lt;&gt;検索!J$5),0,1)</f>
        <v>0</v>
      </c>
      <c r="Z1047" s="16">
        <f t="shared" si="84"/>
        <v>0</v>
      </c>
      <c r="AA1047" s="13">
        <f>IF(OR(ISERROR(FIND(DBCS(検索!C$7),DBCS(B1047))),検索!C$7=""),0,1)</f>
        <v>0</v>
      </c>
      <c r="AB1047" s="13">
        <f>IF(OR(ISERROR(FIND(DBCS(検索!D$7),DBCS(C1047))),検索!D$7=""),0,1)</f>
        <v>0</v>
      </c>
      <c r="AC1047" s="13">
        <f>IF(OR(ISERROR(FIND(検索!E$7,D1047)),検索!E$7=""),0,1)</f>
        <v>0</v>
      </c>
      <c r="AD1047" s="13">
        <f>IF(OR(ISERROR(FIND(検索!F$7,E1047)),検索!F$7=""),0,1)</f>
        <v>0</v>
      </c>
      <c r="AE1047" s="13">
        <f>IF(OR(ISERROR(FIND(検索!G$7,F1047)),検索!G$7=""),0,1)</f>
        <v>0</v>
      </c>
      <c r="AF1047" s="15">
        <f>IF(OR(検索!J$7="00000",AA1047&amp;AB1047&amp;AC1047&amp;AD1047&amp;AE1047&lt;&gt;検索!J$7),0,1)</f>
        <v>0</v>
      </c>
      <c r="AG1047" s="16">
        <f t="shared" si="85"/>
        <v>0</v>
      </c>
      <c r="AH1047" s="13">
        <f>IF(検索!K$3=0,R1047,S1047)</f>
        <v>0</v>
      </c>
      <c r="AI1047" s="13">
        <f>IF(検索!K$5=0,Y1047,Z1047)</f>
        <v>0</v>
      </c>
      <c r="AJ1047" s="13">
        <f>IF(検索!K$7=0,AF1047,AG1047)</f>
        <v>0</v>
      </c>
      <c r="AK1047" s="20">
        <f>IF(IF(検索!J$5="00000",AH1047,IF(検索!K$4=0,AH1047+AI1047,AH1047*AI1047)*IF(AND(検索!K$6=1,検索!J$7&lt;&gt;"00000"),AJ1047,1)+IF(AND(検索!K$6=0,検索!J$7&lt;&gt;"00000"),AJ1047,0))&gt;0,MAX($AK$2:AK1046)+1,0)</f>
        <v>0</v>
      </c>
    </row>
    <row r="1048" spans="8:37" ht="12.6" customHeight="1" x14ac:dyDescent="0.15">
      <c r="H1048" s="153">
        <f t="shared" si="87"/>
        <v>0</v>
      </c>
      <c r="J1048" s="158">
        <f>IFERROR(INDEX(単価!D$3:G$16,MATCH(D1048,単価!B$3:B$16,0),1+((I1048&gt;29)+(I1048&gt;59)+(I1048&gt;89))*INDEX(単価!A:A,MATCH(D1048,単価!B:B,0))),0)</f>
        <v>0</v>
      </c>
      <c r="K1048" s="153">
        <f>IFERROR(INDEX(単価!C:C,MATCH(D1048,単価!B:B,0))&amp;IF(INDEX(単価!A:A,MATCH(D1048,単価!B:B,0))=1,"（"&amp;INDEX(単価!D$2:G$2,1,1+(I1048&gt;29)+(I1048&gt;59)+(I1048&gt;89))&amp;"）",""),D1048)</f>
        <v>0</v>
      </c>
      <c r="L1048" s="2">
        <f t="shared" ca="1" si="86"/>
        <v>108</v>
      </c>
      <c r="M1048" s="14">
        <f>IF(OR(ISERROR(FIND(DBCS(検索!C$3),DBCS(B1048))),検索!C$3=""),0,1)</f>
        <v>0</v>
      </c>
      <c r="N1048" s="15">
        <f>IF(OR(ISERROR(FIND(DBCS(検索!D$3),DBCS(C1048))),検索!D$3=""),0,1)</f>
        <v>0</v>
      </c>
      <c r="O1048" s="15">
        <f>IF(OR(ISERROR(FIND(検索!E$3,D1048)),検索!E$3=""),0,1)</f>
        <v>0</v>
      </c>
      <c r="P1048" s="13">
        <f>IF(OR(ISERROR(FIND(検索!F$3,E1048)),検索!F$3=""),0,1)</f>
        <v>0</v>
      </c>
      <c r="Q1048" s="13">
        <f>IF(OR(ISERROR(FIND(検索!G$3,F1048)),検索!G$3=""),0,1)</f>
        <v>0</v>
      </c>
      <c r="R1048" s="13">
        <f>IF(OR(検索!J$3="00000",M1048&amp;N1048&amp;O1048&amp;P1048&amp;Q1048&lt;&gt;検索!J$3),0,1)</f>
        <v>0</v>
      </c>
      <c r="S1048" s="13">
        <f t="shared" si="83"/>
        <v>0</v>
      </c>
      <c r="T1048" s="14">
        <f>IF(OR(ISERROR(FIND(DBCS(検索!C$5),DBCS(B1048))),検索!C$5=""),0,1)</f>
        <v>0</v>
      </c>
      <c r="U1048" s="15">
        <f>IF(OR(ISERROR(FIND(DBCS(検索!D$5),DBCS(C1048))),検索!D$5=""),0,1)</f>
        <v>0</v>
      </c>
      <c r="V1048" s="15">
        <f>IF(OR(ISERROR(FIND(検索!E$5,D1048)),検索!E$5=""),0,1)</f>
        <v>0</v>
      </c>
      <c r="W1048" s="15">
        <f>IF(OR(ISERROR(FIND(検索!F$5,E1048)),検索!F$5=""),0,1)</f>
        <v>0</v>
      </c>
      <c r="X1048" s="15">
        <f>IF(OR(ISERROR(FIND(検索!G$5,F1048)),検索!G$5=""),0,1)</f>
        <v>0</v>
      </c>
      <c r="Y1048" s="13">
        <f>IF(OR(検索!J$5="00000",T1048&amp;U1048&amp;V1048&amp;W1048&amp;X1048&lt;&gt;検索!J$5),0,1)</f>
        <v>0</v>
      </c>
      <c r="Z1048" s="16">
        <f t="shared" si="84"/>
        <v>0</v>
      </c>
      <c r="AA1048" s="13">
        <f>IF(OR(ISERROR(FIND(DBCS(検索!C$7),DBCS(B1048))),検索!C$7=""),0,1)</f>
        <v>0</v>
      </c>
      <c r="AB1048" s="13">
        <f>IF(OR(ISERROR(FIND(DBCS(検索!D$7),DBCS(C1048))),検索!D$7=""),0,1)</f>
        <v>0</v>
      </c>
      <c r="AC1048" s="13">
        <f>IF(OR(ISERROR(FIND(検索!E$7,D1048)),検索!E$7=""),0,1)</f>
        <v>0</v>
      </c>
      <c r="AD1048" s="13">
        <f>IF(OR(ISERROR(FIND(検索!F$7,E1048)),検索!F$7=""),0,1)</f>
        <v>0</v>
      </c>
      <c r="AE1048" s="13">
        <f>IF(OR(ISERROR(FIND(検索!G$7,F1048)),検索!G$7=""),0,1)</f>
        <v>0</v>
      </c>
      <c r="AF1048" s="15">
        <f>IF(OR(検索!J$7="00000",AA1048&amp;AB1048&amp;AC1048&amp;AD1048&amp;AE1048&lt;&gt;検索!J$7),0,1)</f>
        <v>0</v>
      </c>
      <c r="AG1048" s="16">
        <f t="shared" si="85"/>
        <v>0</v>
      </c>
      <c r="AH1048" s="13">
        <f>IF(検索!K$3=0,R1048,S1048)</f>
        <v>0</v>
      </c>
      <c r="AI1048" s="13">
        <f>IF(検索!K$5=0,Y1048,Z1048)</f>
        <v>0</v>
      </c>
      <c r="AJ1048" s="13">
        <f>IF(検索!K$7=0,AF1048,AG1048)</f>
        <v>0</v>
      </c>
      <c r="AK1048" s="20">
        <f>IF(IF(検索!J$5="00000",AH1048,IF(検索!K$4=0,AH1048+AI1048,AH1048*AI1048)*IF(AND(検索!K$6=1,検索!J$7&lt;&gt;"00000"),AJ1048,1)+IF(AND(検索!K$6=0,検索!J$7&lt;&gt;"00000"),AJ1048,0))&gt;0,MAX($AK$2:AK1047)+1,0)</f>
        <v>0</v>
      </c>
    </row>
    <row r="1049" spans="8:37" ht="12.6" customHeight="1" x14ac:dyDescent="0.15">
      <c r="H1049" s="153">
        <f t="shared" si="87"/>
        <v>0</v>
      </c>
      <c r="J1049" s="158">
        <f>IFERROR(INDEX(単価!D$3:G$16,MATCH(D1049,単価!B$3:B$16,0),1+((I1049&gt;29)+(I1049&gt;59)+(I1049&gt;89))*INDEX(単価!A:A,MATCH(D1049,単価!B:B,0))),0)</f>
        <v>0</v>
      </c>
      <c r="K1049" s="153">
        <f>IFERROR(INDEX(単価!C:C,MATCH(D1049,単価!B:B,0))&amp;IF(INDEX(単価!A:A,MATCH(D1049,単価!B:B,0))=1,"（"&amp;INDEX(単価!D$2:G$2,1,1+(I1049&gt;29)+(I1049&gt;59)+(I1049&gt;89))&amp;"）",""),D1049)</f>
        <v>0</v>
      </c>
      <c r="L1049" s="2">
        <f t="shared" ca="1" si="86"/>
        <v>102</v>
      </c>
      <c r="M1049" s="14">
        <f>IF(OR(ISERROR(FIND(DBCS(検索!C$3),DBCS(B1049))),検索!C$3=""),0,1)</f>
        <v>0</v>
      </c>
      <c r="N1049" s="15">
        <f>IF(OR(ISERROR(FIND(DBCS(検索!D$3),DBCS(C1049))),検索!D$3=""),0,1)</f>
        <v>0</v>
      </c>
      <c r="O1049" s="15">
        <f>IF(OR(ISERROR(FIND(検索!E$3,D1049)),検索!E$3=""),0,1)</f>
        <v>0</v>
      </c>
      <c r="P1049" s="13">
        <f>IF(OR(ISERROR(FIND(検索!F$3,E1049)),検索!F$3=""),0,1)</f>
        <v>0</v>
      </c>
      <c r="Q1049" s="13">
        <f>IF(OR(ISERROR(FIND(検索!G$3,F1049)),検索!G$3=""),0,1)</f>
        <v>0</v>
      </c>
      <c r="R1049" s="13">
        <f>IF(OR(検索!J$3="00000",M1049&amp;N1049&amp;O1049&amp;P1049&amp;Q1049&lt;&gt;検索!J$3),0,1)</f>
        <v>0</v>
      </c>
      <c r="S1049" s="13">
        <f t="shared" si="83"/>
        <v>0</v>
      </c>
      <c r="T1049" s="14">
        <f>IF(OR(ISERROR(FIND(DBCS(検索!C$5),DBCS(B1049))),検索!C$5=""),0,1)</f>
        <v>0</v>
      </c>
      <c r="U1049" s="15">
        <f>IF(OR(ISERROR(FIND(DBCS(検索!D$5),DBCS(C1049))),検索!D$5=""),0,1)</f>
        <v>0</v>
      </c>
      <c r="V1049" s="15">
        <f>IF(OR(ISERROR(FIND(検索!E$5,D1049)),検索!E$5=""),0,1)</f>
        <v>0</v>
      </c>
      <c r="W1049" s="15">
        <f>IF(OR(ISERROR(FIND(検索!F$5,E1049)),検索!F$5=""),0,1)</f>
        <v>0</v>
      </c>
      <c r="X1049" s="15">
        <f>IF(OR(ISERROR(FIND(検索!G$5,F1049)),検索!G$5=""),0,1)</f>
        <v>0</v>
      </c>
      <c r="Y1049" s="13">
        <f>IF(OR(検索!J$5="00000",T1049&amp;U1049&amp;V1049&amp;W1049&amp;X1049&lt;&gt;検索!J$5),0,1)</f>
        <v>0</v>
      </c>
      <c r="Z1049" s="16">
        <f t="shared" si="84"/>
        <v>0</v>
      </c>
      <c r="AA1049" s="13">
        <f>IF(OR(ISERROR(FIND(DBCS(検索!C$7),DBCS(B1049))),検索!C$7=""),0,1)</f>
        <v>0</v>
      </c>
      <c r="AB1049" s="13">
        <f>IF(OR(ISERROR(FIND(DBCS(検索!D$7),DBCS(C1049))),検索!D$7=""),0,1)</f>
        <v>0</v>
      </c>
      <c r="AC1049" s="13">
        <f>IF(OR(ISERROR(FIND(検索!E$7,D1049)),検索!E$7=""),0,1)</f>
        <v>0</v>
      </c>
      <c r="AD1049" s="13">
        <f>IF(OR(ISERROR(FIND(検索!F$7,E1049)),検索!F$7=""),0,1)</f>
        <v>0</v>
      </c>
      <c r="AE1049" s="13">
        <f>IF(OR(ISERROR(FIND(検索!G$7,F1049)),検索!G$7=""),0,1)</f>
        <v>0</v>
      </c>
      <c r="AF1049" s="15">
        <f>IF(OR(検索!J$7="00000",AA1049&amp;AB1049&amp;AC1049&amp;AD1049&amp;AE1049&lt;&gt;検索!J$7),0,1)</f>
        <v>0</v>
      </c>
      <c r="AG1049" s="16">
        <f t="shared" si="85"/>
        <v>0</v>
      </c>
      <c r="AH1049" s="13">
        <f>IF(検索!K$3=0,R1049,S1049)</f>
        <v>0</v>
      </c>
      <c r="AI1049" s="13">
        <f>IF(検索!K$5=0,Y1049,Z1049)</f>
        <v>0</v>
      </c>
      <c r="AJ1049" s="13">
        <f>IF(検索!K$7=0,AF1049,AG1049)</f>
        <v>0</v>
      </c>
      <c r="AK1049" s="20">
        <f>IF(IF(検索!J$5="00000",AH1049,IF(検索!K$4=0,AH1049+AI1049,AH1049*AI1049)*IF(AND(検索!K$6=1,検索!J$7&lt;&gt;"00000"),AJ1049,1)+IF(AND(検索!K$6=0,検索!J$7&lt;&gt;"00000"),AJ1049,0))&gt;0,MAX($AK$2:AK1048)+1,0)</f>
        <v>0</v>
      </c>
    </row>
    <row r="1050" spans="8:37" ht="12.6" customHeight="1" x14ac:dyDescent="0.15">
      <c r="H1050" s="153">
        <f t="shared" si="87"/>
        <v>0</v>
      </c>
      <c r="J1050" s="158">
        <f>IFERROR(INDEX(単価!D$3:G$16,MATCH(D1050,単価!B$3:B$16,0),1+((I1050&gt;29)+(I1050&gt;59)+(I1050&gt;89))*INDEX(単価!A:A,MATCH(D1050,単価!B:B,0))),0)</f>
        <v>0</v>
      </c>
      <c r="K1050" s="153">
        <f>IFERROR(INDEX(単価!C:C,MATCH(D1050,単価!B:B,0))&amp;IF(INDEX(単価!A:A,MATCH(D1050,単価!B:B,0))=1,"（"&amp;INDEX(単価!D$2:G$2,1,1+(I1050&gt;29)+(I1050&gt;59)+(I1050&gt;89))&amp;"）",""),D1050)</f>
        <v>0</v>
      </c>
      <c r="L1050" s="2">
        <f t="shared" ca="1" si="86"/>
        <v>105</v>
      </c>
      <c r="M1050" s="14">
        <f>IF(OR(ISERROR(FIND(DBCS(検索!C$3),DBCS(B1050))),検索!C$3=""),0,1)</f>
        <v>0</v>
      </c>
      <c r="N1050" s="15">
        <f>IF(OR(ISERROR(FIND(DBCS(検索!D$3),DBCS(C1050))),検索!D$3=""),0,1)</f>
        <v>0</v>
      </c>
      <c r="O1050" s="15">
        <f>IF(OR(ISERROR(FIND(検索!E$3,D1050)),検索!E$3=""),0,1)</f>
        <v>0</v>
      </c>
      <c r="P1050" s="13">
        <f>IF(OR(ISERROR(FIND(検索!F$3,E1050)),検索!F$3=""),0,1)</f>
        <v>0</v>
      </c>
      <c r="Q1050" s="13">
        <f>IF(OR(ISERROR(FIND(検索!G$3,F1050)),検索!G$3=""),0,1)</f>
        <v>0</v>
      </c>
      <c r="R1050" s="13">
        <f>IF(OR(検索!J$3="00000",M1050&amp;N1050&amp;O1050&amp;P1050&amp;Q1050&lt;&gt;検索!J$3),0,1)</f>
        <v>0</v>
      </c>
      <c r="S1050" s="13">
        <f t="shared" si="83"/>
        <v>0</v>
      </c>
      <c r="T1050" s="14">
        <f>IF(OR(ISERROR(FIND(DBCS(検索!C$5),DBCS(B1050))),検索!C$5=""),0,1)</f>
        <v>0</v>
      </c>
      <c r="U1050" s="15">
        <f>IF(OR(ISERROR(FIND(DBCS(検索!D$5),DBCS(C1050))),検索!D$5=""),0,1)</f>
        <v>0</v>
      </c>
      <c r="V1050" s="15">
        <f>IF(OR(ISERROR(FIND(検索!E$5,D1050)),検索!E$5=""),0,1)</f>
        <v>0</v>
      </c>
      <c r="W1050" s="15">
        <f>IF(OR(ISERROR(FIND(検索!F$5,E1050)),検索!F$5=""),0,1)</f>
        <v>0</v>
      </c>
      <c r="X1050" s="15">
        <f>IF(OR(ISERROR(FIND(検索!G$5,F1050)),検索!G$5=""),0,1)</f>
        <v>0</v>
      </c>
      <c r="Y1050" s="13">
        <f>IF(OR(検索!J$5="00000",T1050&amp;U1050&amp;V1050&amp;W1050&amp;X1050&lt;&gt;検索!J$5),0,1)</f>
        <v>0</v>
      </c>
      <c r="Z1050" s="16">
        <f t="shared" si="84"/>
        <v>0</v>
      </c>
      <c r="AA1050" s="13">
        <f>IF(OR(ISERROR(FIND(DBCS(検索!C$7),DBCS(B1050))),検索!C$7=""),0,1)</f>
        <v>0</v>
      </c>
      <c r="AB1050" s="13">
        <f>IF(OR(ISERROR(FIND(DBCS(検索!D$7),DBCS(C1050))),検索!D$7=""),0,1)</f>
        <v>0</v>
      </c>
      <c r="AC1050" s="13">
        <f>IF(OR(ISERROR(FIND(検索!E$7,D1050)),検索!E$7=""),0,1)</f>
        <v>0</v>
      </c>
      <c r="AD1050" s="13">
        <f>IF(OR(ISERROR(FIND(検索!F$7,E1050)),検索!F$7=""),0,1)</f>
        <v>0</v>
      </c>
      <c r="AE1050" s="13">
        <f>IF(OR(ISERROR(FIND(検索!G$7,F1050)),検索!G$7=""),0,1)</f>
        <v>0</v>
      </c>
      <c r="AF1050" s="15">
        <f>IF(OR(検索!J$7="00000",AA1050&amp;AB1050&amp;AC1050&amp;AD1050&amp;AE1050&lt;&gt;検索!J$7),0,1)</f>
        <v>0</v>
      </c>
      <c r="AG1050" s="16">
        <f t="shared" si="85"/>
        <v>0</v>
      </c>
      <c r="AH1050" s="13">
        <f>IF(検索!K$3=0,R1050,S1050)</f>
        <v>0</v>
      </c>
      <c r="AI1050" s="13">
        <f>IF(検索!K$5=0,Y1050,Z1050)</f>
        <v>0</v>
      </c>
      <c r="AJ1050" s="13">
        <f>IF(検索!K$7=0,AF1050,AG1050)</f>
        <v>0</v>
      </c>
      <c r="AK1050" s="20">
        <f>IF(IF(検索!J$5="00000",AH1050,IF(検索!K$4=0,AH1050+AI1050,AH1050*AI1050)*IF(AND(検索!K$6=1,検索!J$7&lt;&gt;"00000"),AJ1050,1)+IF(AND(検索!K$6=0,検索!J$7&lt;&gt;"00000"),AJ1050,0))&gt;0,MAX($AK$2:AK1049)+1,0)</f>
        <v>0</v>
      </c>
    </row>
    <row r="1051" spans="8:37" ht="12.6" customHeight="1" x14ac:dyDescent="0.15">
      <c r="H1051" s="153">
        <f t="shared" si="87"/>
        <v>0</v>
      </c>
      <c r="J1051" s="158">
        <f>IFERROR(INDEX(単価!D$3:G$16,MATCH(D1051,単価!B$3:B$16,0),1+((I1051&gt;29)+(I1051&gt;59)+(I1051&gt;89))*INDEX(単価!A:A,MATCH(D1051,単価!B:B,0))),0)</f>
        <v>0</v>
      </c>
      <c r="K1051" s="153">
        <f>IFERROR(INDEX(単価!C:C,MATCH(D1051,単価!B:B,0))&amp;IF(INDEX(単価!A:A,MATCH(D1051,単価!B:B,0))=1,"（"&amp;INDEX(単価!D$2:G$2,1,1+(I1051&gt;29)+(I1051&gt;59)+(I1051&gt;89))&amp;"）",""),D1051)</f>
        <v>0</v>
      </c>
      <c r="L1051" s="2">
        <f t="shared" ca="1" si="86"/>
        <v>108</v>
      </c>
      <c r="M1051" s="14">
        <f>IF(OR(ISERROR(FIND(DBCS(検索!C$3),DBCS(B1051))),検索!C$3=""),0,1)</f>
        <v>0</v>
      </c>
      <c r="N1051" s="15">
        <f>IF(OR(ISERROR(FIND(DBCS(検索!D$3),DBCS(C1051))),検索!D$3=""),0,1)</f>
        <v>0</v>
      </c>
      <c r="O1051" s="15">
        <f>IF(OR(ISERROR(FIND(検索!E$3,D1051)),検索!E$3=""),0,1)</f>
        <v>0</v>
      </c>
      <c r="P1051" s="13">
        <f>IF(OR(ISERROR(FIND(検索!F$3,E1051)),検索!F$3=""),0,1)</f>
        <v>0</v>
      </c>
      <c r="Q1051" s="13">
        <f>IF(OR(ISERROR(FIND(検索!G$3,F1051)),検索!G$3=""),0,1)</f>
        <v>0</v>
      </c>
      <c r="R1051" s="13">
        <f>IF(OR(検索!J$3="00000",M1051&amp;N1051&amp;O1051&amp;P1051&amp;Q1051&lt;&gt;検索!J$3),0,1)</f>
        <v>0</v>
      </c>
      <c r="S1051" s="13">
        <f t="shared" si="83"/>
        <v>0</v>
      </c>
      <c r="T1051" s="14">
        <f>IF(OR(ISERROR(FIND(DBCS(検索!C$5),DBCS(B1051))),検索!C$5=""),0,1)</f>
        <v>0</v>
      </c>
      <c r="U1051" s="15">
        <f>IF(OR(ISERROR(FIND(DBCS(検索!D$5),DBCS(C1051))),検索!D$5=""),0,1)</f>
        <v>0</v>
      </c>
      <c r="V1051" s="15">
        <f>IF(OR(ISERROR(FIND(検索!E$5,D1051)),検索!E$5=""),0,1)</f>
        <v>0</v>
      </c>
      <c r="W1051" s="15">
        <f>IF(OR(ISERROR(FIND(検索!F$5,E1051)),検索!F$5=""),0,1)</f>
        <v>0</v>
      </c>
      <c r="X1051" s="15">
        <f>IF(OR(ISERROR(FIND(検索!G$5,F1051)),検索!G$5=""),0,1)</f>
        <v>0</v>
      </c>
      <c r="Y1051" s="13">
        <f>IF(OR(検索!J$5="00000",T1051&amp;U1051&amp;V1051&amp;W1051&amp;X1051&lt;&gt;検索!J$5),0,1)</f>
        <v>0</v>
      </c>
      <c r="Z1051" s="16">
        <f t="shared" si="84"/>
        <v>0</v>
      </c>
      <c r="AA1051" s="13">
        <f>IF(OR(ISERROR(FIND(DBCS(検索!C$7),DBCS(B1051))),検索!C$7=""),0,1)</f>
        <v>0</v>
      </c>
      <c r="AB1051" s="13">
        <f>IF(OR(ISERROR(FIND(DBCS(検索!D$7),DBCS(C1051))),検索!D$7=""),0,1)</f>
        <v>0</v>
      </c>
      <c r="AC1051" s="13">
        <f>IF(OR(ISERROR(FIND(検索!E$7,D1051)),検索!E$7=""),0,1)</f>
        <v>0</v>
      </c>
      <c r="AD1051" s="13">
        <f>IF(OR(ISERROR(FIND(検索!F$7,E1051)),検索!F$7=""),0,1)</f>
        <v>0</v>
      </c>
      <c r="AE1051" s="13">
        <f>IF(OR(ISERROR(FIND(検索!G$7,F1051)),検索!G$7=""),0,1)</f>
        <v>0</v>
      </c>
      <c r="AF1051" s="15">
        <f>IF(OR(検索!J$7="00000",AA1051&amp;AB1051&amp;AC1051&amp;AD1051&amp;AE1051&lt;&gt;検索!J$7),0,1)</f>
        <v>0</v>
      </c>
      <c r="AG1051" s="16">
        <f t="shared" si="85"/>
        <v>0</v>
      </c>
      <c r="AH1051" s="13">
        <f>IF(検索!K$3=0,R1051,S1051)</f>
        <v>0</v>
      </c>
      <c r="AI1051" s="13">
        <f>IF(検索!K$5=0,Y1051,Z1051)</f>
        <v>0</v>
      </c>
      <c r="AJ1051" s="13">
        <f>IF(検索!K$7=0,AF1051,AG1051)</f>
        <v>0</v>
      </c>
      <c r="AK1051" s="20">
        <f>IF(IF(検索!J$5="00000",AH1051,IF(検索!K$4=0,AH1051+AI1051,AH1051*AI1051)*IF(AND(検索!K$6=1,検索!J$7&lt;&gt;"00000"),AJ1051,1)+IF(AND(検索!K$6=0,検索!J$7&lt;&gt;"00000"),AJ1051,0))&gt;0,MAX($AK$2:AK1050)+1,0)</f>
        <v>0</v>
      </c>
    </row>
    <row r="1052" spans="8:37" ht="12.6" customHeight="1" x14ac:dyDescent="0.15">
      <c r="H1052" s="153">
        <f t="shared" si="87"/>
        <v>0</v>
      </c>
      <c r="J1052" s="158">
        <f>IFERROR(INDEX(単価!D$3:G$16,MATCH(D1052,単価!B$3:B$16,0),1+((I1052&gt;29)+(I1052&gt;59)+(I1052&gt;89))*INDEX(単価!A:A,MATCH(D1052,単価!B:B,0))),0)</f>
        <v>0</v>
      </c>
      <c r="K1052" s="153">
        <f>IFERROR(INDEX(単価!C:C,MATCH(D1052,単価!B:B,0))&amp;IF(INDEX(単価!A:A,MATCH(D1052,単価!B:B,0))=1,"（"&amp;INDEX(単価!D$2:G$2,1,1+(I1052&gt;29)+(I1052&gt;59)+(I1052&gt;89))&amp;"）",""),D1052)</f>
        <v>0</v>
      </c>
      <c r="L1052" s="2">
        <f t="shared" ca="1" si="86"/>
        <v>108</v>
      </c>
      <c r="M1052" s="14">
        <f>IF(OR(ISERROR(FIND(DBCS(検索!C$3),DBCS(B1052))),検索!C$3=""),0,1)</f>
        <v>0</v>
      </c>
      <c r="N1052" s="15">
        <f>IF(OR(ISERROR(FIND(DBCS(検索!D$3),DBCS(C1052))),検索!D$3=""),0,1)</f>
        <v>0</v>
      </c>
      <c r="O1052" s="15">
        <f>IF(OR(ISERROR(FIND(検索!E$3,D1052)),検索!E$3=""),0,1)</f>
        <v>0</v>
      </c>
      <c r="P1052" s="13">
        <f>IF(OR(ISERROR(FIND(検索!F$3,E1052)),検索!F$3=""),0,1)</f>
        <v>0</v>
      </c>
      <c r="Q1052" s="13">
        <f>IF(OR(ISERROR(FIND(検索!G$3,F1052)),検索!G$3=""),0,1)</f>
        <v>0</v>
      </c>
      <c r="R1052" s="13">
        <f>IF(OR(検索!J$3="00000",M1052&amp;N1052&amp;O1052&amp;P1052&amp;Q1052&lt;&gt;検索!J$3),0,1)</f>
        <v>0</v>
      </c>
      <c r="S1052" s="13">
        <f t="shared" si="83"/>
        <v>0</v>
      </c>
      <c r="T1052" s="14">
        <f>IF(OR(ISERROR(FIND(DBCS(検索!C$5),DBCS(B1052))),検索!C$5=""),0,1)</f>
        <v>0</v>
      </c>
      <c r="U1052" s="15">
        <f>IF(OR(ISERROR(FIND(DBCS(検索!D$5),DBCS(C1052))),検索!D$5=""),0,1)</f>
        <v>0</v>
      </c>
      <c r="V1052" s="15">
        <f>IF(OR(ISERROR(FIND(検索!E$5,D1052)),検索!E$5=""),0,1)</f>
        <v>0</v>
      </c>
      <c r="W1052" s="15">
        <f>IF(OR(ISERROR(FIND(検索!F$5,E1052)),検索!F$5=""),0,1)</f>
        <v>0</v>
      </c>
      <c r="X1052" s="15">
        <f>IF(OR(ISERROR(FIND(検索!G$5,F1052)),検索!G$5=""),0,1)</f>
        <v>0</v>
      </c>
      <c r="Y1052" s="13">
        <f>IF(OR(検索!J$5="00000",T1052&amp;U1052&amp;V1052&amp;W1052&amp;X1052&lt;&gt;検索!J$5),0,1)</f>
        <v>0</v>
      </c>
      <c r="Z1052" s="16">
        <f t="shared" si="84"/>
        <v>0</v>
      </c>
      <c r="AA1052" s="13">
        <f>IF(OR(ISERROR(FIND(DBCS(検索!C$7),DBCS(B1052))),検索!C$7=""),0,1)</f>
        <v>0</v>
      </c>
      <c r="AB1052" s="13">
        <f>IF(OR(ISERROR(FIND(DBCS(検索!D$7),DBCS(C1052))),検索!D$7=""),0,1)</f>
        <v>0</v>
      </c>
      <c r="AC1052" s="13">
        <f>IF(OR(ISERROR(FIND(検索!E$7,D1052)),検索!E$7=""),0,1)</f>
        <v>0</v>
      </c>
      <c r="AD1052" s="13">
        <f>IF(OR(ISERROR(FIND(検索!F$7,E1052)),検索!F$7=""),0,1)</f>
        <v>0</v>
      </c>
      <c r="AE1052" s="13">
        <f>IF(OR(ISERROR(FIND(検索!G$7,F1052)),検索!G$7=""),0,1)</f>
        <v>0</v>
      </c>
      <c r="AF1052" s="15">
        <f>IF(OR(検索!J$7="00000",AA1052&amp;AB1052&amp;AC1052&amp;AD1052&amp;AE1052&lt;&gt;検索!J$7),0,1)</f>
        <v>0</v>
      </c>
      <c r="AG1052" s="16">
        <f t="shared" si="85"/>
        <v>0</v>
      </c>
      <c r="AH1052" s="13">
        <f>IF(検索!K$3=0,R1052,S1052)</f>
        <v>0</v>
      </c>
      <c r="AI1052" s="13">
        <f>IF(検索!K$5=0,Y1052,Z1052)</f>
        <v>0</v>
      </c>
      <c r="AJ1052" s="13">
        <f>IF(検索!K$7=0,AF1052,AG1052)</f>
        <v>0</v>
      </c>
      <c r="AK1052" s="20">
        <f>IF(IF(検索!J$5="00000",AH1052,IF(検索!K$4=0,AH1052+AI1052,AH1052*AI1052)*IF(AND(検索!K$6=1,検索!J$7&lt;&gt;"00000"),AJ1052,1)+IF(AND(検索!K$6=0,検索!J$7&lt;&gt;"00000"),AJ1052,0))&gt;0,MAX($AK$2:AK1051)+1,0)</f>
        <v>0</v>
      </c>
    </row>
    <row r="1053" spans="8:37" ht="12.6" customHeight="1" x14ac:dyDescent="0.15">
      <c r="H1053" s="153">
        <f t="shared" si="87"/>
        <v>0</v>
      </c>
      <c r="J1053" s="158">
        <f>IFERROR(INDEX(単価!D$3:G$16,MATCH(D1053,単価!B$3:B$16,0),1+((I1053&gt;29)+(I1053&gt;59)+(I1053&gt;89))*INDEX(単価!A:A,MATCH(D1053,単価!B:B,0))),0)</f>
        <v>0</v>
      </c>
      <c r="K1053" s="153">
        <f>IFERROR(INDEX(単価!C:C,MATCH(D1053,単価!B:B,0))&amp;IF(INDEX(単価!A:A,MATCH(D1053,単価!B:B,0))=1,"（"&amp;INDEX(単価!D$2:G$2,1,1+(I1053&gt;29)+(I1053&gt;59)+(I1053&gt;89))&amp;"）",""),D1053)</f>
        <v>0</v>
      </c>
      <c r="L1053" s="2">
        <f t="shared" ca="1" si="86"/>
        <v>104</v>
      </c>
      <c r="M1053" s="14">
        <f>IF(OR(ISERROR(FIND(DBCS(検索!C$3),DBCS(B1053))),検索!C$3=""),0,1)</f>
        <v>0</v>
      </c>
      <c r="N1053" s="15">
        <f>IF(OR(ISERROR(FIND(DBCS(検索!D$3),DBCS(C1053))),検索!D$3=""),0,1)</f>
        <v>0</v>
      </c>
      <c r="O1053" s="15">
        <f>IF(OR(ISERROR(FIND(検索!E$3,D1053)),検索!E$3=""),0,1)</f>
        <v>0</v>
      </c>
      <c r="P1053" s="13">
        <f>IF(OR(ISERROR(FIND(検索!F$3,E1053)),検索!F$3=""),0,1)</f>
        <v>0</v>
      </c>
      <c r="Q1053" s="13">
        <f>IF(OR(ISERROR(FIND(検索!G$3,F1053)),検索!G$3=""),0,1)</f>
        <v>0</v>
      </c>
      <c r="R1053" s="13">
        <f>IF(OR(検索!J$3="00000",M1053&amp;N1053&amp;O1053&amp;P1053&amp;Q1053&lt;&gt;検索!J$3),0,1)</f>
        <v>0</v>
      </c>
      <c r="S1053" s="13">
        <f t="shared" si="83"/>
        <v>0</v>
      </c>
      <c r="T1053" s="14">
        <f>IF(OR(ISERROR(FIND(DBCS(検索!C$5),DBCS(B1053))),検索!C$5=""),0,1)</f>
        <v>0</v>
      </c>
      <c r="U1053" s="15">
        <f>IF(OR(ISERROR(FIND(DBCS(検索!D$5),DBCS(C1053))),検索!D$5=""),0,1)</f>
        <v>0</v>
      </c>
      <c r="V1053" s="15">
        <f>IF(OR(ISERROR(FIND(検索!E$5,D1053)),検索!E$5=""),0,1)</f>
        <v>0</v>
      </c>
      <c r="W1053" s="15">
        <f>IF(OR(ISERROR(FIND(検索!F$5,E1053)),検索!F$5=""),0,1)</f>
        <v>0</v>
      </c>
      <c r="X1053" s="15">
        <f>IF(OR(ISERROR(FIND(検索!G$5,F1053)),検索!G$5=""),0,1)</f>
        <v>0</v>
      </c>
      <c r="Y1053" s="13">
        <f>IF(OR(検索!J$5="00000",T1053&amp;U1053&amp;V1053&amp;W1053&amp;X1053&lt;&gt;検索!J$5),0,1)</f>
        <v>0</v>
      </c>
      <c r="Z1053" s="16">
        <f t="shared" si="84"/>
        <v>0</v>
      </c>
      <c r="AA1053" s="13">
        <f>IF(OR(ISERROR(FIND(DBCS(検索!C$7),DBCS(B1053))),検索!C$7=""),0,1)</f>
        <v>0</v>
      </c>
      <c r="AB1053" s="13">
        <f>IF(OR(ISERROR(FIND(DBCS(検索!D$7),DBCS(C1053))),検索!D$7=""),0,1)</f>
        <v>0</v>
      </c>
      <c r="AC1053" s="13">
        <f>IF(OR(ISERROR(FIND(検索!E$7,D1053)),検索!E$7=""),0,1)</f>
        <v>0</v>
      </c>
      <c r="AD1053" s="13">
        <f>IF(OR(ISERROR(FIND(検索!F$7,E1053)),検索!F$7=""),0,1)</f>
        <v>0</v>
      </c>
      <c r="AE1053" s="13">
        <f>IF(OR(ISERROR(FIND(検索!G$7,F1053)),検索!G$7=""),0,1)</f>
        <v>0</v>
      </c>
      <c r="AF1053" s="15">
        <f>IF(OR(検索!J$7="00000",AA1053&amp;AB1053&amp;AC1053&amp;AD1053&amp;AE1053&lt;&gt;検索!J$7),0,1)</f>
        <v>0</v>
      </c>
      <c r="AG1053" s="16">
        <f t="shared" si="85"/>
        <v>0</v>
      </c>
      <c r="AH1053" s="13">
        <f>IF(検索!K$3=0,R1053,S1053)</f>
        <v>0</v>
      </c>
      <c r="AI1053" s="13">
        <f>IF(検索!K$5=0,Y1053,Z1053)</f>
        <v>0</v>
      </c>
      <c r="AJ1053" s="13">
        <f>IF(検索!K$7=0,AF1053,AG1053)</f>
        <v>0</v>
      </c>
      <c r="AK1053" s="20">
        <f>IF(IF(検索!J$5="00000",AH1053,IF(検索!K$4=0,AH1053+AI1053,AH1053*AI1053)*IF(AND(検索!K$6=1,検索!J$7&lt;&gt;"00000"),AJ1053,1)+IF(AND(検索!K$6=0,検索!J$7&lt;&gt;"00000"),AJ1053,0))&gt;0,MAX($AK$2:AK1052)+1,0)</f>
        <v>0</v>
      </c>
    </row>
    <row r="1054" spans="8:37" ht="12.6" customHeight="1" x14ac:dyDescent="0.15">
      <c r="H1054" s="153">
        <f t="shared" si="87"/>
        <v>0</v>
      </c>
      <c r="J1054" s="158">
        <f>IFERROR(INDEX(単価!D$3:G$16,MATCH(D1054,単価!B$3:B$16,0),1+((I1054&gt;29)+(I1054&gt;59)+(I1054&gt;89))*INDEX(単価!A:A,MATCH(D1054,単価!B:B,0))),0)</f>
        <v>0</v>
      </c>
      <c r="K1054" s="153">
        <f>IFERROR(INDEX(単価!C:C,MATCH(D1054,単価!B:B,0))&amp;IF(INDEX(単価!A:A,MATCH(D1054,単価!B:B,0))=1,"（"&amp;INDEX(単価!D$2:G$2,1,1+(I1054&gt;29)+(I1054&gt;59)+(I1054&gt;89))&amp;"）",""),D1054)</f>
        <v>0</v>
      </c>
      <c r="L1054" s="2">
        <f t="shared" ca="1" si="86"/>
        <v>107</v>
      </c>
      <c r="M1054" s="14">
        <f>IF(OR(ISERROR(FIND(DBCS(検索!C$3),DBCS(B1054))),検索!C$3=""),0,1)</f>
        <v>0</v>
      </c>
      <c r="N1054" s="15">
        <f>IF(OR(ISERROR(FIND(DBCS(検索!D$3),DBCS(C1054))),検索!D$3=""),0,1)</f>
        <v>0</v>
      </c>
      <c r="O1054" s="15">
        <f>IF(OR(ISERROR(FIND(検索!E$3,D1054)),検索!E$3=""),0,1)</f>
        <v>0</v>
      </c>
      <c r="P1054" s="13">
        <f>IF(OR(ISERROR(FIND(検索!F$3,E1054)),検索!F$3=""),0,1)</f>
        <v>0</v>
      </c>
      <c r="Q1054" s="13">
        <f>IF(OR(ISERROR(FIND(検索!G$3,F1054)),検索!G$3=""),0,1)</f>
        <v>0</v>
      </c>
      <c r="R1054" s="13">
        <f>IF(OR(検索!J$3="00000",M1054&amp;N1054&amp;O1054&amp;P1054&amp;Q1054&lt;&gt;検索!J$3),0,1)</f>
        <v>0</v>
      </c>
      <c r="S1054" s="13">
        <f t="shared" ref="S1054:S1117" si="88">IF(SUM(M1054:Q1054)=0,0,1)</f>
        <v>0</v>
      </c>
      <c r="T1054" s="14">
        <f>IF(OR(ISERROR(FIND(DBCS(検索!C$5),DBCS(B1054))),検索!C$5=""),0,1)</f>
        <v>0</v>
      </c>
      <c r="U1054" s="15">
        <f>IF(OR(ISERROR(FIND(DBCS(検索!D$5),DBCS(C1054))),検索!D$5=""),0,1)</f>
        <v>0</v>
      </c>
      <c r="V1054" s="15">
        <f>IF(OR(ISERROR(FIND(検索!E$5,D1054)),検索!E$5=""),0,1)</f>
        <v>0</v>
      </c>
      <c r="W1054" s="15">
        <f>IF(OR(ISERROR(FIND(検索!F$5,E1054)),検索!F$5=""),0,1)</f>
        <v>0</v>
      </c>
      <c r="X1054" s="15">
        <f>IF(OR(ISERROR(FIND(検索!G$5,F1054)),検索!G$5=""),0,1)</f>
        <v>0</v>
      </c>
      <c r="Y1054" s="13">
        <f>IF(OR(検索!J$5="00000",T1054&amp;U1054&amp;V1054&amp;W1054&amp;X1054&lt;&gt;検索!J$5),0,1)</f>
        <v>0</v>
      </c>
      <c r="Z1054" s="16">
        <f t="shared" ref="Z1054:Z1117" si="89">IF(SUM(T1054:X1054)=0,0,1)</f>
        <v>0</v>
      </c>
      <c r="AA1054" s="13">
        <f>IF(OR(ISERROR(FIND(DBCS(検索!C$7),DBCS(B1054))),検索!C$7=""),0,1)</f>
        <v>0</v>
      </c>
      <c r="AB1054" s="13">
        <f>IF(OR(ISERROR(FIND(DBCS(検索!D$7),DBCS(C1054))),検索!D$7=""),0,1)</f>
        <v>0</v>
      </c>
      <c r="AC1054" s="13">
        <f>IF(OR(ISERROR(FIND(検索!E$7,D1054)),検索!E$7=""),0,1)</f>
        <v>0</v>
      </c>
      <c r="AD1054" s="13">
        <f>IF(OR(ISERROR(FIND(検索!F$7,E1054)),検索!F$7=""),0,1)</f>
        <v>0</v>
      </c>
      <c r="AE1054" s="13">
        <f>IF(OR(ISERROR(FIND(検索!G$7,F1054)),検索!G$7=""),0,1)</f>
        <v>0</v>
      </c>
      <c r="AF1054" s="15">
        <f>IF(OR(検索!J$7="00000",AA1054&amp;AB1054&amp;AC1054&amp;AD1054&amp;AE1054&lt;&gt;検索!J$7),0,1)</f>
        <v>0</v>
      </c>
      <c r="AG1054" s="16">
        <f t="shared" ref="AG1054:AG1117" si="90">IF(SUM(AA1054:AE1054)=0,0,1)</f>
        <v>0</v>
      </c>
      <c r="AH1054" s="13">
        <f>IF(検索!K$3=0,R1054,S1054)</f>
        <v>0</v>
      </c>
      <c r="AI1054" s="13">
        <f>IF(検索!K$5=0,Y1054,Z1054)</f>
        <v>0</v>
      </c>
      <c r="AJ1054" s="13">
        <f>IF(検索!K$7=0,AF1054,AG1054)</f>
        <v>0</v>
      </c>
      <c r="AK1054" s="20">
        <f>IF(IF(検索!J$5="00000",AH1054,IF(検索!K$4=0,AH1054+AI1054,AH1054*AI1054)*IF(AND(検索!K$6=1,検索!J$7&lt;&gt;"00000"),AJ1054,1)+IF(AND(検索!K$6=0,検索!J$7&lt;&gt;"00000"),AJ1054,0))&gt;0,MAX($AK$2:AK1053)+1,0)</f>
        <v>0</v>
      </c>
    </row>
    <row r="1055" spans="8:37" ht="12.6" customHeight="1" x14ac:dyDescent="0.15">
      <c r="H1055" s="153">
        <f t="shared" si="87"/>
        <v>0</v>
      </c>
      <c r="J1055" s="158">
        <f>IFERROR(INDEX(単価!D$3:G$16,MATCH(D1055,単価!B$3:B$16,0),1+((I1055&gt;29)+(I1055&gt;59)+(I1055&gt;89))*INDEX(単価!A:A,MATCH(D1055,単価!B:B,0))),0)</f>
        <v>0</v>
      </c>
      <c r="K1055" s="153">
        <f>IFERROR(INDEX(単価!C:C,MATCH(D1055,単価!B:B,0))&amp;IF(INDEX(単価!A:A,MATCH(D1055,単価!B:B,0))=1,"（"&amp;INDEX(単価!D$2:G$2,1,1+(I1055&gt;29)+(I1055&gt;59)+(I1055&gt;89))&amp;"）",""),D1055)</f>
        <v>0</v>
      </c>
      <c r="L1055" s="2">
        <f t="shared" ca="1" si="86"/>
        <v>100</v>
      </c>
      <c r="M1055" s="14">
        <f>IF(OR(ISERROR(FIND(DBCS(検索!C$3),DBCS(B1055))),検索!C$3=""),0,1)</f>
        <v>0</v>
      </c>
      <c r="N1055" s="15">
        <f>IF(OR(ISERROR(FIND(DBCS(検索!D$3),DBCS(C1055))),検索!D$3=""),0,1)</f>
        <v>0</v>
      </c>
      <c r="O1055" s="15">
        <f>IF(OR(ISERROR(FIND(検索!E$3,D1055)),検索!E$3=""),0,1)</f>
        <v>0</v>
      </c>
      <c r="P1055" s="13">
        <f>IF(OR(ISERROR(FIND(検索!F$3,E1055)),検索!F$3=""),0,1)</f>
        <v>0</v>
      </c>
      <c r="Q1055" s="13">
        <f>IF(OR(ISERROR(FIND(検索!G$3,F1055)),検索!G$3=""),0,1)</f>
        <v>0</v>
      </c>
      <c r="R1055" s="13">
        <f>IF(OR(検索!J$3="00000",M1055&amp;N1055&amp;O1055&amp;P1055&amp;Q1055&lt;&gt;検索!J$3),0,1)</f>
        <v>0</v>
      </c>
      <c r="S1055" s="13">
        <f t="shared" si="88"/>
        <v>0</v>
      </c>
      <c r="T1055" s="14">
        <f>IF(OR(ISERROR(FIND(DBCS(検索!C$5),DBCS(B1055))),検索!C$5=""),0,1)</f>
        <v>0</v>
      </c>
      <c r="U1055" s="15">
        <f>IF(OR(ISERROR(FIND(DBCS(検索!D$5),DBCS(C1055))),検索!D$5=""),0,1)</f>
        <v>0</v>
      </c>
      <c r="V1055" s="15">
        <f>IF(OR(ISERROR(FIND(検索!E$5,D1055)),検索!E$5=""),0,1)</f>
        <v>0</v>
      </c>
      <c r="W1055" s="15">
        <f>IF(OR(ISERROR(FIND(検索!F$5,E1055)),検索!F$5=""),0,1)</f>
        <v>0</v>
      </c>
      <c r="X1055" s="15">
        <f>IF(OR(ISERROR(FIND(検索!G$5,F1055)),検索!G$5=""),0,1)</f>
        <v>0</v>
      </c>
      <c r="Y1055" s="13">
        <f>IF(OR(検索!J$5="00000",T1055&amp;U1055&amp;V1055&amp;W1055&amp;X1055&lt;&gt;検索!J$5),0,1)</f>
        <v>0</v>
      </c>
      <c r="Z1055" s="16">
        <f t="shared" si="89"/>
        <v>0</v>
      </c>
      <c r="AA1055" s="13">
        <f>IF(OR(ISERROR(FIND(DBCS(検索!C$7),DBCS(B1055))),検索!C$7=""),0,1)</f>
        <v>0</v>
      </c>
      <c r="AB1055" s="13">
        <f>IF(OR(ISERROR(FIND(DBCS(検索!D$7),DBCS(C1055))),検索!D$7=""),0,1)</f>
        <v>0</v>
      </c>
      <c r="AC1055" s="13">
        <f>IF(OR(ISERROR(FIND(検索!E$7,D1055)),検索!E$7=""),0,1)</f>
        <v>0</v>
      </c>
      <c r="AD1055" s="13">
        <f>IF(OR(ISERROR(FIND(検索!F$7,E1055)),検索!F$7=""),0,1)</f>
        <v>0</v>
      </c>
      <c r="AE1055" s="13">
        <f>IF(OR(ISERROR(FIND(検索!G$7,F1055)),検索!G$7=""),0,1)</f>
        <v>0</v>
      </c>
      <c r="AF1055" s="15">
        <f>IF(OR(検索!J$7="00000",AA1055&amp;AB1055&amp;AC1055&amp;AD1055&amp;AE1055&lt;&gt;検索!J$7),0,1)</f>
        <v>0</v>
      </c>
      <c r="AG1055" s="16">
        <f t="shared" si="90"/>
        <v>0</v>
      </c>
      <c r="AH1055" s="13">
        <f>IF(検索!K$3=0,R1055,S1055)</f>
        <v>0</v>
      </c>
      <c r="AI1055" s="13">
        <f>IF(検索!K$5=0,Y1055,Z1055)</f>
        <v>0</v>
      </c>
      <c r="AJ1055" s="13">
        <f>IF(検索!K$7=0,AF1055,AG1055)</f>
        <v>0</v>
      </c>
      <c r="AK1055" s="20">
        <f>IF(IF(検索!J$5="00000",AH1055,IF(検索!K$4=0,AH1055+AI1055,AH1055*AI1055)*IF(AND(検索!K$6=1,検索!J$7&lt;&gt;"00000"),AJ1055,1)+IF(AND(検索!K$6=0,検索!J$7&lt;&gt;"00000"),AJ1055,0))&gt;0,MAX($AK$2:AK1054)+1,0)</f>
        <v>0</v>
      </c>
    </row>
    <row r="1056" spans="8:37" ht="12.6" customHeight="1" x14ac:dyDescent="0.15">
      <c r="H1056" s="153">
        <f t="shared" si="87"/>
        <v>0</v>
      </c>
      <c r="J1056" s="158">
        <f>IFERROR(INDEX(単価!D$3:G$16,MATCH(D1056,単価!B$3:B$16,0),1+((I1056&gt;29)+(I1056&gt;59)+(I1056&gt;89))*INDEX(単価!A:A,MATCH(D1056,単価!B:B,0))),0)</f>
        <v>0</v>
      </c>
      <c r="K1056" s="153">
        <f>IFERROR(INDEX(単価!C:C,MATCH(D1056,単価!B:B,0))&amp;IF(INDEX(単価!A:A,MATCH(D1056,単価!B:B,0))=1,"（"&amp;INDEX(単価!D$2:G$2,1,1+(I1056&gt;29)+(I1056&gt;59)+(I1056&gt;89))&amp;"）",""),D1056)</f>
        <v>0</v>
      </c>
      <c r="L1056" s="2">
        <f t="shared" ca="1" si="86"/>
        <v>102</v>
      </c>
      <c r="M1056" s="14">
        <f>IF(OR(ISERROR(FIND(DBCS(検索!C$3),DBCS(B1056))),検索!C$3=""),0,1)</f>
        <v>0</v>
      </c>
      <c r="N1056" s="15">
        <f>IF(OR(ISERROR(FIND(DBCS(検索!D$3),DBCS(C1056))),検索!D$3=""),0,1)</f>
        <v>0</v>
      </c>
      <c r="O1056" s="15">
        <f>IF(OR(ISERROR(FIND(検索!E$3,D1056)),検索!E$3=""),0,1)</f>
        <v>0</v>
      </c>
      <c r="P1056" s="13">
        <f>IF(OR(ISERROR(FIND(検索!F$3,E1056)),検索!F$3=""),0,1)</f>
        <v>0</v>
      </c>
      <c r="Q1056" s="13">
        <f>IF(OR(ISERROR(FIND(検索!G$3,F1056)),検索!G$3=""),0,1)</f>
        <v>0</v>
      </c>
      <c r="R1056" s="13">
        <f>IF(OR(検索!J$3="00000",M1056&amp;N1056&amp;O1056&amp;P1056&amp;Q1056&lt;&gt;検索!J$3),0,1)</f>
        <v>0</v>
      </c>
      <c r="S1056" s="13">
        <f t="shared" si="88"/>
        <v>0</v>
      </c>
      <c r="T1056" s="14">
        <f>IF(OR(ISERROR(FIND(DBCS(検索!C$5),DBCS(B1056))),検索!C$5=""),0,1)</f>
        <v>0</v>
      </c>
      <c r="U1056" s="15">
        <f>IF(OR(ISERROR(FIND(DBCS(検索!D$5),DBCS(C1056))),検索!D$5=""),0,1)</f>
        <v>0</v>
      </c>
      <c r="V1056" s="15">
        <f>IF(OR(ISERROR(FIND(検索!E$5,D1056)),検索!E$5=""),0,1)</f>
        <v>0</v>
      </c>
      <c r="W1056" s="15">
        <f>IF(OR(ISERROR(FIND(検索!F$5,E1056)),検索!F$5=""),0,1)</f>
        <v>0</v>
      </c>
      <c r="X1056" s="15">
        <f>IF(OR(ISERROR(FIND(検索!G$5,F1056)),検索!G$5=""),0,1)</f>
        <v>0</v>
      </c>
      <c r="Y1056" s="13">
        <f>IF(OR(検索!J$5="00000",T1056&amp;U1056&amp;V1056&amp;W1056&amp;X1056&lt;&gt;検索!J$5),0,1)</f>
        <v>0</v>
      </c>
      <c r="Z1056" s="16">
        <f t="shared" si="89"/>
        <v>0</v>
      </c>
      <c r="AA1056" s="13">
        <f>IF(OR(ISERROR(FIND(DBCS(検索!C$7),DBCS(B1056))),検索!C$7=""),0,1)</f>
        <v>0</v>
      </c>
      <c r="AB1056" s="13">
        <f>IF(OR(ISERROR(FIND(DBCS(検索!D$7),DBCS(C1056))),検索!D$7=""),0,1)</f>
        <v>0</v>
      </c>
      <c r="AC1056" s="13">
        <f>IF(OR(ISERROR(FIND(検索!E$7,D1056)),検索!E$7=""),0,1)</f>
        <v>0</v>
      </c>
      <c r="AD1056" s="13">
        <f>IF(OR(ISERROR(FIND(検索!F$7,E1056)),検索!F$7=""),0,1)</f>
        <v>0</v>
      </c>
      <c r="AE1056" s="13">
        <f>IF(OR(ISERROR(FIND(検索!G$7,F1056)),検索!G$7=""),0,1)</f>
        <v>0</v>
      </c>
      <c r="AF1056" s="15">
        <f>IF(OR(検索!J$7="00000",AA1056&amp;AB1056&amp;AC1056&amp;AD1056&amp;AE1056&lt;&gt;検索!J$7),0,1)</f>
        <v>0</v>
      </c>
      <c r="AG1056" s="16">
        <f t="shared" si="90"/>
        <v>0</v>
      </c>
      <c r="AH1056" s="13">
        <f>IF(検索!K$3=0,R1056,S1056)</f>
        <v>0</v>
      </c>
      <c r="AI1056" s="13">
        <f>IF(検索!K$5=0,Y1056,Z1056)</f>
        <v>0</v>
      </c>
      <c r="AJ1056" s="13">
        <f>IF(検索!K$7=0,AF1056,AG1056)</f>
        <v>0</v>
      </c>
      <c r="AK1056" s="20">
        <f>IF(IF(検索!J$5="00000",AH1056,IF(検索!K$4=0,AH1056+AI1056,AH1056*AI1056)*IF(AND(検索!K$6=1,検索!J$7&lt;&gt;"00000"),AJ1056,1)+IF(AND(検索!K$6=0,検索!J$7&lt;&gt;"00000"),AJ1056,0))&gt;0,MAX($AK$2:AK1055)+1,0)</f>
        <v>0</v>
      </c>
    </row>
    <row r="1057" spans="8:37" ht="12.6" customHeight="1" x14ac:dyDescent="0.15">
      <c r="H1057" s="153">
        <f t="shared" si="87"/>
        <v>0</v>
      </c>
      <c r="J1057" s="158">
        <f>IFERROR(INDEX(単価!D$3:G$16,MATCH(D1057,単価!B$3:B$16,0),1+((I1057&gt;29)+(I1057&gt;59)+(I1057&gt;89))*INDEX(単価!A:A,MATCH(D1057,単価!B:B,0))),0)</f>
        <v>0</v>
      </c>
      <c r="K1057" s="153">
        <f>IFERROR(INDEX(単価!C:C,MATCH(D1057,単価!B:B,0))&amp;IF(INDEX(単価!A:A,MATCH(D1057,単価!B:B,0))=1,"（"&amp;INDEX(単価!D$2:G$2,1,1+(I1057&gt;29)+(I1057&gt;59)+(I1057&gt;89))&amp;"）",""),D1057)</f>
        <v>0</v>
      </c>
      <c r="L1057" s="2">
        <f t="shared" ca="1" si="86"/>
        <v>108</v>
      </c>
      <c r="M1057" s="14">
        <f>IF(OR(ISERROR(FIND(DBCS(検索!C$3),DBCS(B1057))),検索!C$3=""),0,1)</f>
        <v>0</v>
      </c>
      <c r="N1057" s="15">
        <f>IF(OR(ISERROR(FIND(DBCS(検索!D$3),DBCS(C1057))),検索!D$3=""),0,1)</f>
        <v>0</v>
      </c>
      <c r="O1057" s="15">
        <f>IF(OR(ISERROR(FIND(検索!E$3,D1057)),検索!E$3=""),0,1)</f>
        <v>0</v>
      </c>
      <c r="P1057" s="13">
        <f>IF(OR(ISERROR(FIND(検索!F$3,E1057)),検索!F$3=""),0,1)</f>
        <v>0</v>
      </c>
      <c r="Q1057" s="13">
        <f>IF(OR(ISERROR(FIND(検索!G$3,F1057)),検索!G$3=""),0,1)</f>
        <v>0</v>
      </c>
      <c r="R1057" s="13">
        <f>IF(OR(検索!J$3="00000",M1057&amp;N1057&amp;O1057&amp;P1057&amp;Q1057&lt;&gt;検索!J$3),0,1)</f>
        <v>0</v>
      </c>
      <c r="S1057" s="13">
        <f t="shared" si="88"/>
        <v>0</v>
      </c>
      <c r="T1057" s="14">
        <f>IF(OR(ISERROR(FIND(DBCS(検索!C$5),DBCS(B1057))),検索!C$5=""),0,1)</f>
        <v>0</v>
      </c>
      <c r="U1057" s="15">
        <f>IF(OR(ISERROR(FIND(DBCS(検索!D$5),DBCS(C1057))),検索!D$5=""),0,1)</f>
        <v>0</v>
      </c>
      <c r="V1057" s="15">
        <f>IF(OR(ISERROR(FIND(検索!E$5,D1057)),検索!E$5=""),0,1)</f>
        <v>0</v>
      </c>
      <c r="W1057" s="15">
        <f>IF(OR(ISERROR(FIND(検索!F$5,E1057)),検索!F$5=""),0,1)</f>
        <v>0</v>
      </c>
      <c r="X1057" s="15">
        <f>IF(OR(ISERROR(FIND(検索!G$5,F1057)),検索!G$5=""),0,1)</f>
        <v>0</v>
      </c>
      <c r="Y1057" s="13">
        <f>IF(OR(検索!J$5="00000",T1057&amp;U1057&amp;V1057&amp;W1057&amp;X1057&lt;&gt;検索!J$5),0,1)</f>
        <v>0</v>
      </c>
      <c r="Z1057" s="16">
        <f t="shared" si="89"/>
        <v>0</v>
      </c>
      <c r="AA1057" s="13">
        <f>IF(OR(ISERROR(FIND(DBCS(検索!C$7),DBCS(B1057))),検索!C$7=""),0,1)</f>
        <v>0</v>
      </c>
      <c r="AB1057" s="13">
        <f>IF(OR(ISERROR(FIND(DBCS(検索!D$7),DBCS(C1057))),検索!D$7=""),0,1)</f>
        <v>0</v>
      </c>
      <c r="AC1057" s="13">
        <f>IF(OR(ISERROR(FIND(検索!E$7,D1057)),検索!E$7=""),0,1)</f>
        <v>0</v>
      </c>
      <c r="AD1057" s="13">
        <f>IF(OR(ISERROR(FIND(検索!F$7,E1057)),検索!F$7=""),0,1)</f>
        <v>0</v>
      </c>
      <c r="AE1057" s="13">
        <f>IF(OR(ISERROR(FIND(検索!G$7,F1057)),検索!G$7=""),0,1)</f>
        <v>0</v>
      </c>
      <c r="AF1057" s="15">
        <f>IF(OR(検索!J$7="00000",AA1057&amp;AB1057&amp;AC1057&amp;AD1057&amp;AE1057&lt;&gt;検索!J$7),0,1)</f>
        <v>0</v>
      </c>
      <c r="AG1057" s="16">
        <f t="shared" si="90"/>
        <v>0</v>
      </c>
      <c r="AH1057" s="13">
        <f>IF(検索!K$3=0,R1057,S1057)</f>
        <v>0</v>
      </c>
      <c r="AI1057" s="13">
        <f>IF(検索!K$5=0,Y1057,Z1057)</f>
        <v>0</v>
      </c>
      <c r="AJ1057" s="13">
        <f>IF(検索!K$7=0,AF1057,AG1057)</f>
        <v>0</v>
      </c>
      <c r="AK1057" s="20">
        <f>IF(IF(検索!J$5="00000",AH1057,IF(検索!K$4=0,AH1057+AI1057,AH1057*AI1057)*IF(AND(検索!K$6=1,検索!J$7&lt;&gt;"00000"),AJ1057,1)+IF(AND(検索!K$6=0,検索!J$7&lt;&gt;"00000"),AJ1057,0))&gt;0,MAX($AK$2:AK1056)+1,0)</f>
        <v>0</v>
      </c>
    </row>
    <row r="1058" spans="8:37" ht="12.6" customHeight="1" x14ac:dyDescent="0.15">
      <c r="H1058" s="153">
        <f t="shared" si="87"/>
        <v>0</v>
      </c>
      <c r="J1058" s="158">
        <f>IFERROR(INDEX(単価!D$3:G$16,MATCH(D1058,単価!B$3:B$16,0),1+((I1058&gt;29)+(I1058&gt;59)+(I1058&gt;89))*INDEX(単価!A:A,MATCH(D1058,単価!B:B,0))),0)</f>
        <v>0</v>
      </c>
      <c r="K1058" s="153">
        <f>IFERROR(INDEX(単価!C:C,MATCH(D1058,単価!B:B,0))&amp;IF(INDEX(単価!A:A,MATCH(D1058,単価!B:B,0))=1,"（"&amp;INDEX(単価!D$2:G$2,1,1+(I1058&gt;29)+(I1058&gt;59)+(I1058&gt;89))&amp;"）",""),D1058)</f>
        <v>0</v>
      </c>
      <c r="L1058" s="2">
        <f t="shared" ca="1" si="86"/>
        <v>106</v>
      </c>
      <c r="M1058" s="14">
        <f>IF(OR(ISERROR(FIND(DBCS(検索!C$3),DBCS(B1058))),検索!C$3=""),0,1)</f>
        <v>0</v>
      </c>
      <c r="N1058" s="15">
        <f>IF(OR(ISERROR(FIND(DBCS(検索!D$3),DBCS(C1058))),検索!D$3=""),0,1)</f>
        <v>0</v>
      </c>
      <c r="O1058" s="15">
        <f>IF(OR(ISERROR(FIND(検索!E$3,D1058)),検索!E$3=""),0,1)</f>
        <v>0</v>
      </c>
      <c r="P1058" s="13">
        <f>IF(OR(ISERROR(FIND(検索!F$3,E1058)),検索!F$3=""),0,1)</f>
        <v>0</v>
      </c>
      <c r="Q1058" s="13">
        <f>IF(OR(ISERROR(FIND(検索!G$3,F1058)),検索!G$3=""),0,1)</f>
        <v>0</v>
      </c>
      <c r="R1058" s="13">
        <f>IF(OR(検索!J$3="00000",M1058&amp;N1058&amp;O1058&amp;P1058&amp;Q1058&lt;&gt;検索!J$3),0,1)</f>
        <v>0</v>
      </c>
      <c r="S1058" s="13">
        <f t="shared" si="88"/>
        <v>0</v>
      </c>
      <c r="T1058" s="14">
        <f>IF(OR(ISERROR(FIND(DBCS(検索!C$5),DBCS(B1058))),検索!C$5=""),0,1)</f>
        <v>0</v>
      </c>
      <c r="U1058" s="15">
        <f>IF(OR(ISERROR(FIND(DBCS(検索!D$5),DBCS(C1058))),検索!D$5=""),0,1)</f>
        <v>0</v>
      </c>
      <c r="V1058" s="15">
        <f>IF(OR(ISERROR(FIND(検索!E$5,D1058)),検索!E$5=""),0,1)</f>
        <v>0</v>
      </c>
      <c r="W1058" s="15">
        <f>IF(OR(ISERROR(FIND(検索!F$5,E1058)),検索!F$5=""),0,1)</f>
        <v>0</v>
      </c>
      <c r="X1058" s="15">
        <f>IF(OR(ISERROR(FIND(検索!G$5,F1058)),検索!G$5=""),0,1)</f>
        <v>0</v>
      </c>
      <c r="Y1058" s="13">
        <f>IF(OR(検索!J$5="00000",T1058&amp;U1058&amp;V1058&amp;W1058&amp;X1058&lt;&gt;検索!J$5),0,1)</f>
        <v>0</v>
      </c>
      <c r="Z1058" s="16">
        <f t="shared" si="89"/>
        <v>0</v>
      </c>
      <c r="AA1058" s="13">
        <f>IF(OR(ISERROR(FIND(DBCS(検索!C$7),DBCS(B1058))),検索!C$7=""),0,1)</f>
        <v>0</v>
      </c>
      <c r="AB1058" s="13">
        <f>IF(OR(ISERROR(FIND(DBCS(検索!D$7),DBCS(C1058))),検索!D$7=""),0,1)</f>
        <v>0</v>
      </c>
      <c r="AC1058" s="13">
        <f>IF(OR(ISERROR(FIND(検索!E$7,D1058)),検索!E$7=""),0,1)</f>
        <v>0</v>
      </c>
      <c r="AD1058" s="13">
        <f>IF(OR(ISERROR(FIND(検索!F$7,E1058)),検索!F$7=""),0,1)</f>
        <v>0</v>
      </c>
      <c r="AE1058" s="13">
        <f>IF(OR(ISERROR(FIND(検索!G$7,F1058)),検索!G$7=""),0,1)</f>
        <v>0</v>
      </c>
      <c r="AF1058" s="15">
        <f>IF(OR(検索!J$7="00000",AA1058&amp;AB1058&amp;AC1058&amp;AD1058&amp;AE1058&lt;&gt;検索!J$7),0,1)</f>
        <v>0</v>
      </c>
      <c r="AG1058" s="16">
        <f t="shared" si="90"/>
        <v>0</v>
      </c>
      <c r="AH1058" s="13">
        <f>IF(検索!K$3=0,R1058,S1058)</f>
        <v>0</v>
      </c>
      <c r="AI1058" s="13">
        <f>IF(検索!K$5=0,Y1058,Z1058)</f>
        <v>0</v>
      </c>
      <c r="AJ1058" s="13">
        <f>IF(検索!K$7=0,AF1058,AG1058)</f>
        <v>0</v>
      </c>
      <c r="AK1058" s="20">
        <f>IF(IF(検索!J$5="00000",AH1058,IF(検索!K$4=0,AH1058+AI1058,AH1058*AI1058)*IF(AND(検索!K$6=1,検索!J$7&lt;&gt;"00000"),AJ1058,1)+IF(AND(検索!K$6=0,検索!J$7&lt;&gt;"00000"),AJ1058,0))&gt;0,MAX($AK$2:AK1057)+1,0)</f>
        <v>0</v>
      </c>
    </row>
    <row r="1059" spans="8:37" ht="12.6" customHeight="1" x14ac:dyDescent="0.15">
      <c r="H1059" s="153">
        <f t="shared" si="87"/>
        <v>0</v>
      </c>
      <c r="J1059" s="158">
        <f>IFERROR(INDEX(単価!D$3:G$16,MATCH(D1059,単価!B$3:B$16,0),1+((I1059&gt;29)+(I1059&gt;59)+(I1059&gt;89))*INDEX(単価!A:A,MATCH(D1059,単価!B:B,0))),0)</f>
        <v>0</v>
      </c>
      <c r="K1059" s="153">
        <f>IFERROR(INDEX(単価!C:C,MATCH(D1059,単価!B:B,0))&amp;IF(INDEX(単価!A:A,MATCH(D1059,単価!B:B,0))=1,"（"&amp;INDEX(単価!D$2:G$2,1,1+(I1059&gt;29)+(I1059&gt;59)+(I1059&gt;89))&amp;"）",""),D1059)</f>
        <v>0</v>
      </c>
      <c r="L1059" s="2">
        <f t="shared" ca="1" si="86"/>
        <v>107</v>
      </c>
      <c r="M1059" s="14">
        <f>IF(OR(ISERROR(FIND(DBCS(検索!C$3),DBCS(B1059))),検索!C$3=""),0,1)</f>
        <v>0</v>
      </c>
      <c r="N1059" s="15">
        <f>IF(OR(ISERROR(FIND(DBCS(検索!D$3),DBCS(C1059))),検索!D$3=""),0,1)</f>
        <v>0</v>
      </c>
      <c r="O1059" s="15">
        <f>IF(OR(ISERROR(FIND(検索!E$3,D1059)),検索!E$3=""),0,1)</f>
        <v>0</v>
      </c>
      <c r="P1059" s="13">
        <f>IF(OR(ISERROR(FIND(検索!F$3,E1059)),検索!F$3=""),0,1)</f>
        <v>0</v>
      </c>
      <c r="Q1059" s="13">
        <f>IF(OR(ISERROR(FIND(検索!G$3,F1059)),検索!G$3=""),0,1)</f>
        <v>0</v>
      </c>
      <c r="R1059" s="13">
        <f>IF(OR(検索!J$3="00000",M1059&amp;N1059&amp;O1059&amp;P1059&amp;Q1059&lt;&gt;検索!J$3),0,1)</f>
        <v>0</v>
      </c>
      <c r="S1059" s="13">
        <f t="shared" si="88"/>
        <v>0</v>
      </c>
      <c r="T1059" s="14">
        <f>IF(OR(ISERROR(FIND(DBCS(検索!C$5),DBCS(B1059))),検索!C$5=""),0,1)</f>
        <v>0</v>
      </c>
      <c r="U1059" s="15">
        <f>IF(OR(ISERROR(FIND(DBCS(検索!D$5),DBCS(C1059))),検索!D$5=""),0,1)</f>
        <v>0</v>
      </c>
      <c r="V1059" s="15">
        <f>IF(OR(ISERROR(FIND(検索!E$5,D1059)),検索!E$5=""),0,1)</f>
        <v>0</v>
      </c>
      <c r="W1059" s="15">
        <f>IF(OR(ISERROR(FIND(検索!F$5,E1059)),検索!F$5=""),0,1)</f>
        <v>0</v>
      </c>
      <c r="X1059" s="15">
        <f>IF(OR(ISERROR(FIND(検索!G$5,F1059)),検索!G$5=""),0,1)</f>
        <v>0</v>
      </c>
      <c r="Y1059" s="13">
        <f>IF(OR(検索!J$5="00000",T1059&amp;U1059&amp;V1059&amp;W1059&amp;X1059&lt;&gt;検索!J$5),0,1)</f>
        <v>0</v>
      </c>
      <c r="Z1059" s="16">
        <f t="shared" si="89"/>
        <v>0</v>
      </c>
      <c r="AA1059" s="13">
        <f>IF(OR(ISERROR(FIND(DBCS(検索!C$7),DBCS(B1059))),検索!C$7=""),0,1)</f>
        <v>0</v>
      </c>
      <c r="AB1059" s="13">
        <f>IF(OR(ISERROR(FIND(DBCS(検索!D$7),DBCS(C1059))),検索!D$7=""),0,1)</f>
        <v>0</v>
      </c>
      <c r="AC1059" s="13">
        <f>IF(OR(ISERROR(FIND(検索!E$7,D1059)),検索!E$7=""),0,1)</f>
        <v>0</v>
      </c>
      <c r="AD1059" s="13">
        <f>IF(OR(ISERROR(FIND(検索!F$7,E1059)),検索!F$7=""),0,1)</f>
        <v>0</v>
      </c>
      <c r="AE1059" s="13">
        <f>IF(OR(ISERROR(FIND(検索!G$7,F1059)),検索!G$7=""),0,1)</f>
        <v>0</v>
      </c>
      <c r="AF1059" s="15">
        <f>IF(OR(検索!J$7="00000",AA1059&amp;AB1059&amp;AC1059&amp;AD1059&amp;AE1059&lt;&gt;検索!J$7),0,1)</f>
        <v>0</v>
      </c>
      <c r="AG1059" s="16">
        <f t="shared" si="90"/>
        <v>0</v>
      </c>
      <c r="AH1059" s="13">
        <f>IF(検索!K$3=0,R1059,S1059)</f>
        <v>0</v>
      </c>
      <c r="AI1059" s="13">
        <f>IF(検索!K$5=0,Y1059,Z1059)</f>
        <v>0</v>
      </c>
      <c r="AJ1059" s="13">
        <f>IF(検索!K$7=0,AF1059,AG1059)</f>
        <v>0</v>
      </c>
      <c r="AK1059" s="20">
        <f>IF(IF(検索!J$5="00000",AH1059,IF(検索!K$4=0,AH1059+AI1059,AH1059*AI1059)*IF(AND(検索!K$6=1,検索!J$7&lt;&gt;"00000"),AJ1059,1)+IF(AND(検索!K$6=0,検索!J$7&lt;&gt;"00000"),AJ1059,0))&gt;0,MAX($AK$2:AK1058)+1,0)</f>
        <v>0</v>
      </c>
    </row>
    <row r="1060" spans="8:37" ht="12.6" customHeight="1" x14ac:dyDescent="0.15">
      <c r="H1060" s="153">
        <f t="shared" si="87"/>
        <v>0</v>
      </c>
      <c r="J1060" s="158">
        <f>IFERROR(INDEX(単価!D$3:G$16,MATCH(D1060,単価!B$3:B$16,0),1+((I1060&gt;29)+(I1060&gt;59)+(I1060&gt;89))*INDEX(単価!A:A,MATCH(D1060,単価!B:B,0))),0)</f>
        <v>0</v>
      </c>
      <c r="K1060" s="153">
        <f>IFERROR(INDEX(単価!C:C,MATCH(D1060,単価!B:B,0))&amp;IF(INDEX(単価!A:A,MATCH(D1060,単価!B:B,0))=1,"（"&amp;INDEX(単価!D$2:G$2,1,1+(I1060&gt;29)+(I1060&gt;59)+(I1060&gt;89))&amp;"）",""),D1060)</f>
        <v>0</v>
      </c>
      <c r="L1060" s="2">
        <f t="shared" ca="1" si="86"/>
        <v>104</v>
      </c>
      <c r="M1060" s="14">
        <f>IF(OR(ISERROR(FIND(DBCS(検索!C$3),DBCS(B1060))),検索!C$3=""),0,1)</f>
        <v>0</v>
      </c>
      <c r="N1060" s="15">
        <f>IF(OR(ISERROR(FIND(DBCS(検索!D$3),DBCS(C1060))),検索!D$3=""),0,1)</f>
        <v>0</v>
      </c>
      <c r="O1060" s="15">
        <f>IF(OR(ISERROR(FIND(検索!E$3,D1060)),検索!E$3=""),0,1)</f>
        <v>0</v>
      </c>
      <c r="P1060" s="13">
        <f>IF(OR(ISERROR(FIND(検索!F$3,E1060)),検索!F$3=""),0,1)</f>
        <v>0</v>
      </c>
      <c r="Q1060" s="13">
        <f>IF(OR(ISERROR(FIND(検索!G$3,F1060)),検索!G$3=""),0,1)</f>
        <v>0</v>
      </c>
      <c r="R1060" s="13">
        <f>IF(OR(検索!J$3="00000",M1060&amp;N1060&amp;O1060&amp;P1060&amp;Q1060&lt;&gt;検索!J$3),0,1)</f>
        <v>0</v>
      </c>
      <c r="S1060" s="13">
        <f t="shared" si="88"/>
        <v>0</v>
      </c>
      <c r="T1060" s="14">
        <f>IF(OR(ISERROR(FIND(DBCS(検索!C$5),DBCS(B1060))),検索!C$5=""),0,1)</f>
        <v>0</v>
      </c>
      <c r="U1060" s="15">
        <f>IF(OR(ISERROR(FIND(DBCS(検索!D$5),DBCS(C1060))),検索!D$5=""),0,1)</f>
        <v>0</v>
      </c>
      <c r="V1060" s="15">
        <f>IF(OR(ISERROR(FIND(検索!E$5,D1060)),検索!E$5=""),0,1)</f>
        <v>0</v>
      </c>
      <c r="W1060" s="15">
        <f>IF(OR(ISERROR(FIND(検索!F$5,E1060)),検索!F$5=""),0,1)</f>
        <v>0</v>
      </c>
      <c r="X1060" s="15">
        <f>IF(OR(ISERROR(FIND(検索!G$5,F1060)),検索!G$5=""),0,1)</f>
        <v>0</v>
      </c>
      <c r="Y1060" s="13">
        <f>IF(OR(検索!J$5="00000",T1060&amp;U1060&amp;V1060&amp;W1060&amp;X1060&lt;&gt;検索!J$5),0,1)</f>
        <v>0</v>
      </c>
      <c r="Z1060" s="16">
        <f t="shared" si="89"/>
        <v>0</v>
      </c>
      <c r="AA1060" s="13">
        <f>IF(OR(ISERROR(FIND(DBCS(検索!C$7),DBCS(B1060))),検索!C$7=""),0,1)</f>
        <v>0</v>
      </c>
      <c r="AB1060" s="13">
        <f>IF(OR(ISERROR(FIND(DBCS(検索!D$7),DBCS(C1060))),検索!D$7=""),0,1)</f>
        <v>0</v>
      </c>
      <c r="AC1060" s="13">
        <f>IF(OR(ISERROR(FIND(検索!E$7,D1060)),検索!E$7=""),0,1)</f>
        <v>0</v>
      </c>
      <c r="AD1060" s="13">
        <f>IF(OR(ISERROR(FIND(検索!F$7,E1060)),検索!F$7=""),0,1)</f>
        <v>0</v>
      </c>
      <c r="AE1060" s="13">
        <f>IF(OR(ISERROR(FIND(検索!G$7,F1060)),検索!G$7=""),0,1)</f>
        <v>0</v>
      </c>
      <c r="AF1060" s="15">
        <f>IF(OR(検索!J$7="00000",AA1060&amp;AB1060&amp;AC1060&amp;AD1060&amp;AE1060&lt;&gt;検索!J$7),0,1)</f>
        <v>0</v>
      </c>
      <c r="AG1060" s="16">
        <f t="shared" si="90"/>
        <v>0</v>
      </c>
      <c r="AH1060" s="13">
        <f>IF(検索!K$3=0,R1060,S1060)</f>
        <v>0</v>
      </c>
      <c r="AI1060" s="13">
        <f>IF(検索!K$5=0,Y1060,Z1060)</f>
        <v>0</v>
      </c>
      <c r="AJ1060" s="13">
        <f>IF(検索!K$7=0,AF1060,AG1060)</f>
        <v>0</v>
      </c>
      <c r="AK1060" s="20">
        <f>IF(IF(検索!J$5="00000",AH1060,IF(検索!K$4=0,AH1060+AI1060,AH1060*AI1060)*IF(AND(検索!K$6=1,検索!J$7&lt;&gt;"00000"),AJ1060,1)+IF(AND(検索!K$6=0,検索!J$7&lt;&gt;"00000"),AJ1060,0))&gt;0,MAX($AK$2:AK1059)+1,0)</f>
        <v>0</v>
      </c>
    </row>
    <row r="1061" spans="8:37" ht="12.6" customHeight="1" x14ac:dyDescent="0.15">
      <c r="H1061" s="153">
        <f t="shared" si="87"/>
        <v>0</v>
      </c>
      <c r="J1061" s="158">
        <f>IFERROR(INDEX(単価!D$3:G$16,MATCH(D1061,単価!B$3:B$16,0),1+((I1061&gt;29)+(I1061&gt;59)+(I1061&gt;89))*INDEX(単価!A:A,MATCH(D1061,単価!B:B,0))),0)</f>
        <v>0</v>
      </c>
      <c r="K1061" s="153">
        <f>IFERROR(INDEX(単価!C:C,MATCH(D1061,単価!B:B,0))&amp;IF(INDEX(単価!A:A,MATCH(D1061,単価!B:B,0))=1,"（"&amp;INDEX(単価!D$2:G$2,1,1+(I1061&gt;29)+(I1061&gt;59)+(I1061&gt;89))&amp;"）",""),D1061)</f>
        <v>0</v>
      </c>
      <c r="L1061" s="2">
        <f t="shared" ca="1" si="86"/>
        <v>104</v>
      </c>
      <c r="M1061" s="14">
        <f>IF(OR(ISERROR(FIND(DBCS(検索!C$3),DBCS(B1061))),検索!C$3=""),0,1)</f>
        <v>0</v>
      </c>
      <c r="N1061" s="15">
        <f>IF(OR(ISERROR(FIND(DBCS(検索!D$3),DBCS(C1061))),検索!D$3=""),0,1)</f>
        <v>0</v>
      </c>
      <c r="O1061" s="15">
        <f>IF(OR(ISERROR(FIND(検索!E$3,D1061)),検索!E$3=""),0,1)</f>
        <v>0</v>
      </c>
      <c r="P1061" s="13">
        <f>IF(OR(ISERROR(FIND(検索!F$3,E1061)),検索!F$3=""),0,1)</f>
        <v>0</v>
      </c>
      <c r="Q1061" s="13">
        <f>IF(OR(ISERROR(FIND(検索!G$3,F1061)),検索!G$3=""),0,1)</f>
        <v>0</v>
      </c>
      <c r="R1061" s="13">
        <f>IF(OR(検索!J$3="00000",M1061&amp;N1061&amp;O1061&amp;P1061&amp;Q1061&lt;&gt;検索!J$3),0,1)</f>
        <v>0</v>
      </c>
      <c r="S1061" s="13">
        <f t="shared" si="88"/>
        <v>0</v>
      </c>
      <c r="T1061" s="14">
        <f>IF(OR(ISERROR(FIND(DBCS(検索!C$5),DBCS(B1061))),検索!C$5=""),0,1)</f>
        <v>0</v>
      </c>
      <c r="U1061" s="15">
        <f>IF(OR(ISERROR(FIND(DBCS(検索!D$5),DBCS(C1061))),検索!D$5=""),0,1)</f>
        <v>0</v>
      </c>
      <c r="V1061" s="15">
        <f>IF(OR(ISERROR(FIND(検索!E$5,D1061)),検索!E$5=""),0,1)</f>
        <v>0</v>
      </c>
      <c r="W1061" s="15">
        <f>IF(OR(ISERROR(FIND(検索!F$5,E1061)),検索!F$5=""),0,1)</f>
        <v>0</v>
      </c>
      <c r="X1061" s="15">
        <f>IF(OR(ISERROR(FIND(検索!G$5,F1061)),検索!G$5=""),0,1)</f>
        <v>0</v>
      </c>
      <c r="Y1061" s="13">
        <f>IF(OR(検索!J$5="00000",T1061&amp;U1061&amp;V1061&amp;W1061&amp;X1061&lt;&gt;検索!J$5),0,1)</f>
        <v>0</v>
      </c>
      <c r="Z1061" s="16">
        <f t="shared" si="89"/>
        <v>0</v>
      </c>
      <c r="AA1061" s="13">
        <f>IF(OR(ISERROR(FIND(DBCS(検索!C$7),DBCS(B1061))),検索!C$7=""),0,1)</f>
        <v>0</v>
      </c>
      <c r="AB1061" s="13">
        <f>IF(OR(ISERROR(FIND(DBCS(検索!D$7),DBCS(C1061))),検索!D$7=""),0,1)</f>
        <v>0</v>
      </c>
      <c r="AC1061" s="13">
        <f>IF(OR(ISERROR(FIND(検索!E$7,D1061)),検索!E$7=""),0,1)</f>
        <v>0</v>
      </c>
      <c r="AD1061" s="13">
        <f>IF(OR(ISERROR(FIND(検索!F$7,E1061)),検索!F$7=""),0,1)</f>
        <v>0</v>
      </c>
      <c r="AE1061" s="13">
        <f>IF(OR(ISERROR(FIND(検索!G$7,F1061)),検索!G$7=""),0,1)</f>
        <v>0</v>
      </c>
      <c r="AF1061" s="15">
        <f>IF(OR(検索!J$7="00000",AA1061&amp;AB1061&amp;AC1061&amp;AD1061&amp;AE1061&lt;&gt;検索!J$7),0,1)</f>
        <v>0</v>
      </c>
      <c r="AG1061" s="16">
        <f t="shared" si="90"/>
        <v>0</v>
      </c>
      <c r="AH1061" s="13">
        <f>IF(検索!K$3=0,R1061,S1061)</f>
        <v>0</v>
      </c>
      <c r="AI1061" s="13">
        <f>IF(検索!K$5=0,Y1061,Z1061)</f>
        <v>0</v>
      </c>
      <c r="AJ1061" s="13">
        <f>IF(検索!K$7=0,AF1061,AG1061)</f>
        <v>0</v>
      </c>
      <c r="AK1061" s="20">
        <f>IF(IF(検索!J$5="00000",AH1061,IF(検索!K$4=0,AH1061+AI1061,AH1061*AI1061)*IF(AND(検索!K$6=1,検索!J$7&lt;&gt;"00000"),AJ1061,1)+IF(AND(検索!K$6=0,検索!J$7&lt;&gt;"00000"),AJ1061,0))&gt;0,MAX($AK$2:AK1060)+1,0)</f>
        <v>0</v>
      </c>
    </row>
    <row r="1062" spans="8:37" ht="12.6" customHeight="1" x14ac:dyDescent="0.15">
      <c r="H1062" s="153">
        <f t="shared" si="87"/>
        <v>0</v>
      </c>
      <c r="J1062" s="158">
        <f>IFERROR(INDEX(単価!D$3:G$16,MATCH(D1062,単価!B$3:B$16,0),1+((I1062&gt;29)+(I1062&gt;59)+(I1062&gt;89))*INDEX(単価!A:A,MATCH(D1062,単価!B:B,0))),0)</f>
        <v>0</v>
      </c>
      <c r="K1062" s="153">
        <f>IFERROR(INDEX(単価!C:C,MATCH(D1062,単価!B:B,0))&amp;IF(INDEX(単価!A:A,MATCH(D1062,単価!B:B,0))=1,"（"&amp;INDEX(単価!D$2:G$2,1,1+(I1062&gt;29)+(I1062&gt;59)+(I1062&gt;89))&amp;"）",""),D1062)</f>
        <v>0</v>
      </c>
      <c r="L1062" s="2">
        <f t="shared" ca="1" si="86"/>
        <v>108</v>
      </c>
      <c r="M1062" s="14">
        <f>IF(OR(ISERROR(FIND(DBCS(検索!C$3),DBCS(B1062))),検索!C$3=""),0,1)</f>
        <v>0</v>
      </c>
      <c r="N1062" s="15">
        <f>IF(OR(ISERROR(FIND(DBCS(検索!D$3),DBCS(C1062))),検索!D$3=""),0,1)</f>
        <v>0</v>
      </c>
      <c r="O1062" s="15">
        <f>IF(OR(ISERROR(FIND(検索!E$3,D1062)),検索!E$3=""),0,1)</f>
        <v>0</v>
      </c>
      <c r="P1062" s="13">
        <f>IF(OR(ISERROR(FIND(検索!F$3,E1062)),検索!F$3=""),0,1)</f>
        <v>0</v>
      </c>
      <c r="Q1062" s="13">
        <f>IF(OR(ISERROR(FIND(検索!G$3,F1062)),検索!G$3=""),0,1)</f>
        <v>0</v>
      </c>
      <c r="R1062" s="13">
        <f>IF(OR(検索!J$3="00000",M1062&amp;N1062&amp;O1062&amp;P1062&amp;Q1062&lt;&gt;検索!J$3),0,1)</f>
        <v>0</v>
      </c>
      <c r="S1062" s="13">
        <f t="shared" si="88"/>
        <v>0</v>
      </c>
      <c r="T1062" s="14">
        <f>IF(OR(ISERROR(FIND(DBCS(検索!C$5),DBCS(B1062))),検索!C$5=""),0,1)</f>
        <v>0</v>
      </c>
      <c r="U1062" s="15">
        <f>IF(OR(ISERROR(FIND(DBCS(検索!D$5),DBCS(C1062))),検索!D$5=""),0,1)</f>
        <v>0</v>
      </c>
      <c r="V1062" s="15">
        <f>IF(OR(ISERROR(FIND(検索!E$5,D1062)),検索!E$5=""),0,1)</f>
        <v>0</v>
      </c>
      <c r="W1062" s="15">
        <f>IF(OR(ISERROR(FIND(検索!F$5,E1062)),検索!F$5=""),0,1)</f>
        <v>0</v>
      </c>
      <c r="X1062" s="15">
        <f>IF(OR(ISERROR(FIND(検索!G$5,F1062)),検索!G$5=""),0,1)</f>
        <v>0</v>
      </c>
      <c r="Y1062" s="13">
        <f>IF(OR(検索!J$5="00000",T1062&amp;U1062&amp;V1062&amp;W1062&amp;X1062&lt;&gt;検索!J$5),0,1)</f>
        <v>0</v>
      </c>
      <c r="Z1062" s="16">
        <f t="shared" si="89"/>
        <v>0</v>
      </c>
      <c r="AA1062" s="13">
        <f>IF(OR(ISERROR(FIND(DBCS(検索!C$7),DBCS(B1062))),検索!C$7=""),0,1)</f>
        <v>0</v>
      </c>
      <c r="AB1062" s="13">
        <f>IF(OR(ISERROR(FIND(DBCS(検索!D$7),DBCS(C1062))),検索!D$7=""),0,1)</f>
        <v>0</v>
      </c>
      <c r="AC1062" s="13">
        <f>IF(OR(ISERROR(FIND(検索!E$7,D1062)),検索!E$7=""),0,1)</f>
        <v>0</v>
      </c>
      <c r="AD1062" s="13">
        <f>IF(OR(ISERROR(FIND(検索!F$7,E1062)),検索!F$7=""),0,1)</f>
        <v>0</v>
      </c>
      <c r="AE1062" s="13">
        <f>IF(OR(ISERROR(FIND(検索!G$7,F1062)),検索!G$7=""),0,1)</f>
        <v>0</v>
      </c>
      <c r="AF1062" s="15">
        <f>IF(OR(検索!J$7="00000",AA1062&amp;AB1062&amp;AC1062&amp;AD1062&amp;AE1062&lt;&gt;検索!J$7),0,1)</f>
        <v>0</v>
      </c>
      <c r="AG1062" s="16">
        <f t="shared" si="90"/>
        <v>0</v>
      </c>
      <c r="AH1062" s="13">
        <f>IF(検索!K$3=0,R1062,S1062)</f>
        <v>0</v>
      </c>
      <c r="AI1062" s="13">
        <f>IF(検索!K$5=0,Y1062,Z1062)</f>
        <v>0</v>
      </c>
      <c r="AJ1062" s="13">
        <f>IF(検索!K$7=0,AF1062,AG1062)</f>
        <v>0</v>
      </c>
      <c r="AK1062" s="20">
        <f>IF(IF(検索!J$5="00000",AH1062,IF(検索!K$4=0,AH1062+AI1062,AH1062*AI1062)*IF(AND(検索!K$6=1,検索!J$7&lt;&gt;"00000"),AJ1062,1)+IF(AND(検索!K$6=0,検索!J$7&lt;&gt;"00000"),AJ1062,0))&gt;0,MAX($AK$2:AK1061)+1,0)</f>
        <v>0</v>
      </c>
    </row>
    <row r="1063" spans="8:37" ht="12.6" customHeight="1" x14ac:dyDescent="0.15">
      <c r="H1063" s="153">
        <f t="shared" si="87"/>
        <v>0</v>
      </c>
      <c r="J1063" s="158">
        <f>IFERROR(INDEX(単価!D$3:G$16,MATCH(D1063,単価!B$3:B$16,0),1+((I1063&gt;29)+(I1063&gt;59)+(I1063&gt;89))*INDEX(単価!A:A,MATCH(D1063,単価!B:B,0))),0)</f>
        <v>0</v>
      </c>
      <c r="K1063" s="153">
        <f>IFERROR(INDEX(単価!C:C,MATCH(D1063,単価!B:B,0))&amp;IF(INDEX(単価!A:A,MATCH(D1063,単価!B:B,0))=1,"（"&amp;INDEX(単価!D$2:G$2,1,1+(I1063&gt;29)+(I1063&gt;59)+(I1063&gt;89))&amp;"）",""),D1063)</f>
        <v>0</v>
      </c>
      <c r="L1063" s="2">
        <f t="shared" ca="1" si="86"/>
        <v>106</v>
      </c>
      <c r="M1063" s="14">
        <f>IF(OR(ISERROR(FIND(DBCS(検索!C$3),DBCS(B1063))),検索!C$3=""),0,1)</f>
        <v>0</v>
      </c>
      <c r="N1063" s="15">
        <f>IF(OR(ISERROR(FIND(DBCS(検索!D$3),DBCS(C1063))),検索!D$3=""),0,1)</f>
        <v>0</v>
      </c>
      <c r="O1063" s="15">
        <f>IF(OR(ISERROR(FIND(検索!E$3,D1063)),検索!E$3=""),0,1)</f>
        <v>0</v>
      </c>
      <c r="P1063" s="13">
        <f>IF(OR(ISERROR(FIND(検索!F$3,E1063)),検索!F$3=""),0,1)</f>
        <v>0</v>
      </c>
      <c r="Q1063" s="13">
        <f>IF(OR(ISERROR(FIND(検索!G$3,F1063)),検索!G$3=""),0,1)</f>
        <v>0</v>
      </c>
      <c r="R1063" s="13">
        <f>IF(OR(検索!J$3="00000",M1063&amp;N1063&amp;O1063&amp;P1063&amp;Q1063&lt;&gt;検索!J$3),0,1)</f>
        <v>0</v>
      </c>
      <c r="S1063" s="13">
        <f t="shared" si="88"/>
        <v>0</v>
      </c>
      <c r="T1063" s="14">
        <f>IF(OR(ISERROR(FIND(DBCS(検索!C$5),DBCS(B1063))),検索!C$5=""),0,1)</f>
        <v>0</v>
      </c>
      <c r="U1063" s="15">
        <f>IF(OR(ISERROR(FIND(DBCS(検索!D$5),DBCS(C1063))),検索!D$5=""),0,1)</f>
        <v>0</v>
      </c>
      <c r="V1063" s="15">
        <f>IF(OR(ISERROR(FIND(検索!E$5,D1063)),検索!E$5=""),0,1)</f>
        <v>0</v>
      </c>
      <c r="W1063" s="15">
        <f>IF(OR(ISERROR(FIND(検索!F$5,E1063)),検索!F$5=""),0,1)</f>
        <v>0</v>
      </c>
      <c r="X1063" s="15">
        <f>IF(OR(ISERROR(FIND(検索!G$5,F1063)),検索!G$5=""),0,1)</f>
        <v>0</v>
      </c>
      <c r="Y1063" s="13">
        <f>IF(OR(検索!J$5="00000",T1063&amp;U1063&amp;V1063&amp;W1063&amp;X1063&lt;&gt;検索!J$5),0,1)</f>
        <v>0</v>
      </c>
      <c r="Z1063" s="16">
        <f t="shared" si="89"/>
        <v>0</v>
      </c>
      <c r="AA1063" s="13">
        <f>IF(OR(ISERROR(FIND(DBCS(検索!C$7),DBCS(B1063))),検索!C$7=""),0,1)</f>
        <v>0</v>
      </c>
      <c r="AB1063" s="13">
        <f>IF(OR(ISERROR(FIND(DBCS(検索!D$7),DBCS(C1063))),検索!D$7=""),0,1)</f>
        <v>0</v>
      </c>
      <c r="AC1063" s="13">
        <f>IF(OR(ISERROR(FIND(検索!E$7,D1063)),検索!E$7=""),0,1)</f>
        <v>0</v>
      </c>
      <c r="AD1063" s="13">
        <f>IF(OR(ISERROR(FIND(検索!F$7,E1063)),検索!F$7=""),0,1)</f>
        <v>0</v>
      </c>
      <c r="AE1063" s="13">
        <f>IF(OR(ISERROR(FIND(検索!G$7,F1063)),検索!G$7=""),0,1)</f>
        <v>0</v>
      </c>
      <c r="AF1063" s="15">
        <f>IF(OR(検索!J$7="00000",AA1063&amp;AB1063&amp;AC1063&amp;AD1063&amp;AE1063&lt;&gt;検索!J$7),0,1)</f>
        <v>0</v>
      </c>
      <c r="AG1063" s="16">
        <f t="shared" si="90"/>
        <v>0</v>
      </c>
      <c r="AH1063" s="13">
        <f>IF(検索!K$3=0,R1063,S1063)</f>
        <v>0</v>
      </c>
      <c r="AI1063" s="13">
        <f>IF(検索!K$5=0,Y1063,Z1063)</f>
        <v>0</v>
      </c>
      <c r="AJ1063" s="13">
        <f>IF(検索!K$7=0,AF1063,AG1063)</f>
        <v>0</v>
      </c>
      <c r="AK1063" s="20">
        <f>IF(IF(検索!J$5="00000",AH1063,IF(検索!K$4=0,AH1063+AI1063,AH1063*AI1063)*IF(AND(検索!K$6=1,検索!J$7&lt;&gt;"00000"),AJ1063,1)+IF(AND(検索!K$6=0,検索!J$7&lt;&gt;"00000"),AJ1063,0))&gt;0,MAX($AK$2:AK1062)+1,0)</f>
        <v>0</v>
      </c>
    </row>
    <row r="1064" spans="8:37" ht="12.6" customHeight="1" x14ac:dyDescent="0.15">
      <c r="H1064" s="153">
        <f t="shared" si="87"/>
        <v>0</v>
      </c>
      <c r="J1064" s="158">
        <f>IFERROR(INDEX(単価!D$3:G$16,MATCH(D1064,単価!B$3:B$16,0),1+((I1064&gt;29)+(I1064&gt;59)+(I1064&gt;89))*INDEX(単価!A:A,MATCH(D1064,単価!B:B,0))),0)</f>
        <v>0</v>
      </c>
      <c r="K1064" s="153">
        <f>IFERROR(INDEX(単価!C:C,MATCH(D1064,単価!B:B,0))&amp;IF(INDEX(単価!A:A,MATCH(D1064,単価!B:B,0))=1,"（"&amp;INDEX(単価!D$2:G$2,1,1+(I1064&gt;29)+(I1064&gt;59)+(I1064&gt;89))&amp;"）",""),D1064)</f>
        <v>0</v>
      </c>
      <c r="L1064" s="2">
        <f t="shared" ca="1" si="86"/>
        <v>103</v>
      </c>
      <c r="M1064" s="14">
        <f>IF(OR(ISERROR(FIND(DBCS(検索!C$3),DBCS(B1064))),検索!C$3=""),0,1)</f>
        <v>0</v>
      </c>
      <c r="N1064" s="15">
        <f>IF(OR(ISERROR(FIND(DBCS(検索!D$3),DBCS(C1064))),検索!D$3=""),0,1)</f>
        <v>0</v>
      </c>
      <c r="O1064" s="15">
        <f>IF(OR(ISERROR(FIND(検索!E$3,D1064)),検索!E$3=""),0,1)</f>
        <v>0</v>
      </c>
      <c r="P1064" s="13">
        <f>IF(OR(ISERROR(FIND(検索!F$3,E1064)),検索!F$3=""),0,1)</f>
        <v>0</v>
      </c>
      <c r="Q1064" s="13">
        <f>IF(OR(ISERROR(FIND(検索!G$3,F1064)),検索!G$3=""),0,1)</f>
        <v>0</v>
      </c>
      <c r="R1064" s="13">
        <f>IF(OR(検索!J$3="00000",M1064&amp;N1064&amp;O1064&amp;P1064&amp;Q1064&lt;&gt;検索!J$3),0,1)</f>
        <v>0</v>
      </c>
      <c r="S1064" s="13">
        <f t="shared" si="88"/>
        <v>0</v>
      </c>
      <c r="T1064" s="14">
        <f>IF(OR(ISERROR(FIND(DBCS(検索!C$5),DBCS(B1064))),検索!C$5=""),0,1)</f>
        <v>0</v>
      </c>
      <c r="U1064" s="15">
        <f>IF(OR(ISERROR(FIND(DBCS(検索!D$5),DBCS(C1064))),検索!D$5=""),0,1)</f>
        <v>0</v>
      </c>
      <c r="V1064" s="15">
        <f>IF(OR(ISERROR(FIND(検索!E$5,D1064)),検索!E$5=""),0,1)</f>
        <v>0</v>
      </c>
      <c r="W1064" s="15">
        <f>IF(OR(ISERROR(FIND(検索!F$5,E1064)),検索!F$5=""),0,1)</f>
        <v>0</v>
      </c>
      <c r="X1064" s="15">
        <f>IF(OR(ISERROR(FIND(検索!G$5,F1064)),検索!G$5=""),0,1)</f>
        <v>0</v>
      </c>
      <c r="Y1064" s="13">
        <f>IF(OR(検索!J$5="00000",T1064&amp;U1064&amp;V1064&amp;W1064&amp;X1064&lt;&gt;検索!J$5),0,1)</f>
        <v>0</v>
      </c>
      <c r="Z1064" s="16">
        <f t="shared" si="89"/>
        <v>0</v>
      </c>
      <c r="AA1064" s="13">
        <f>IF(OR(ISERROR(FIND(DBCS(検索!C$7),DBCS(B1064))),検索!C$7=""),0,1)</f>
        <v>0</v>
      </c>
      <c r="AB1064" s="13">
        <f>IF(OR(ISERROR(FIND(DBCS(検索!D$7),DBCS(C1064))),検索!D$7=""),0,1)</f>
        <v>0</v>
      </c>
      <c r="AC1064" s="13">
        <f>IF(OR(ISERROR(FIND(検索!E$7,D1064)),検索!E$7=""),0,1)</f>
        <v>0</v>
      </c>
      <c r="AD1064" s="13">
        <f>IF(OR(ISERROR(FIND(検索!F$7,E1064)),検索!F$7=""),0,1)</f>
        <v>0</v>
      </c>
      <c r="AE1064" s="13">
        <f>IF(OR(ISERROR(FIND(検索!G$7,F1064)),検索!G$7=""),0,1)</f>
        <v>0</v>
      </c>
      <c r="AF1064" s="15">
        <f>IF(OR(検索!J$7="00000",AA1064&amp;AB1064&amp;AC1064&amp;AD1064&amp;AE1064&lt;&gt;検索!J$7),0,1)</f>
        <v>0</v>
      </c>
      <c r="AG1064" s="16">
        <f t="shared" si="90"/>
        <v>0</v>
      </c>
      <c r="AH1064" s="13">
        <f>IF(検索!K$3=0,R1064,S1064)</f>
        <v>0</v>
      </c>
      <c r="AI1064" s="13">
        <f>IF(検索!K$5=0,Y1064,Z1064)</f>
        <v>0</v>
      </c>
      <c r="AJ1064" s="13">
        <f>IF(検索!K$7=0,AF1064,AG1064)</f>
        <v>0</v>
      </c>
      <c r="AK1064" s="20">
        <f>IF(IF(検索!J$5="00000",AH1064,IF(検索!K$4=0,AH1064+AI1064,AH1064*AI1064)*IF(AND(検索!K$6=1,検索!J$7&lt;&gt;"00000"),AJ1064,1)+IF(AND(検索!K$6=0,検索!J$7&lt;&gt;"00000"),AJ1064,0))&gt;0,MAX($AK$2:AK1063)+1,0)</f>
        <v>0</v>
      </c>
    </row>
    <row r="1065" spans="8:37" ht="12.6" customHeight="1" x14ac:dyDescent="0.15">
      <c r="H1065" s="153">
        <f t="shared" si="87"/>
        <v>0</v>
      </c>
      <c r="J1065" s="158">
        <f>IFERROR(INDEX(単価!D$3:G$16,MATCH(D1065,単価!B$3:B$16,0),1+((I1065&gt;29)+(I1065&gt;59)+(I1065&gt;89))*INDEX(単価!A:A,MATCH(D1065,単価!B:B,0))),0)</f>
        <v>0</v>
      </c>
      <c r="K1065" s="153">
        <f>IFERROR(INDEX(単価!C:C,MATCH(D1065,単価!B:B,0))&amp;IF(INDEX(単価!A:A,MATCH(D1065,単価!B:B,0))=1,"（"&amp;INDEX(単価!D$2:G$2,1,1+(I1065&gt;29)+(I1065&gt;59)+(I1065&gt;89))&amp;"）",""),D1065)</f>
        <v>0</v>
      </c>
      <c r="L1065" s="2">
        <f t="shared" ca="1" si="86"/>
        <v>108</v>
      </c>
      <c r="M1065" s="14">
        <f>IF(OR(ISERROR(FIND(DBCS(検索!C$3),DBCS(B1065))),検索!C$3=""),0,1)</f>
        <v>0</v>
      </c>
      <c r="N1065" s="15">
        <f>IF(OR(ISERROR(FIND(DBCS(検索!D$3),DBCS(C1065))),検索!D$3=""),0,1)</f>
        <v>0</v>
      </c>
      <c r="O1065" s="15">
        <f>IF(OR(ISERROR(FIND(検索!E$3,D1065)),検索!E$3=""),0,1)</f>
        <v>0</v>
      </c>
      <c r="P1065" s="13">
        <f>IF(OR(ISERROR(FIND(検索!F$3,E1065)),検索!F$3=""),0,1)</f>
        <v>0</v>
      </c>
      <c r="Q1065" s="13">
        <f>IF(OR(ISERROR(FIND(検索!G$3,F1065)),検索!G$3=""),0,1)</f>
        <v>0</v>
      </c>
      <c r="R1065" s="13">
        <f>IF(OR(検索!J$3="00000",M1065&amp;N1065&amp;O1065&amp;P1065&amp;Q1065&lt;&gt;検索!J$3),0,1)</f>
        <v>0</v>
      </c>
      <c r="S1065" s="13">
        <f t="shared" si="88"/>
        <v>0</v>
      </c>
      <c r="T1065" s="14">
        <f>IF(OR(ISERROR(FIND(DBCS(検索!C$5),DBCS(B1065))),検索!C$5=""),0,1)</f>
        <v>0</v>
      </c>
      <c r="U1065" s="15">
        <f>IF(OR(ISERROR(FIND(DBCS(検索!D$5),DBCS(C1065))),検索!D$5=""),0,1)</f>
        <v>0</v>
      </c>
      <c r="V1065" s="15">
        <f>IF(OR(ISERROR(FIND(検索!E$5,D1065)),検索!E$5=""),0,1)</f>
        <v>0</v>
      </c>
      <c r="W1065" s="15">
        <f>IF(OR(ISERROR(FIND(検索!F$5,E1065)),検索!F$5=""),0,1)</f>
        <v>0</v>
      </c>
      <c r="X1065" s="15">
        <f>IF(OR(ISERROR(FIND(検索!G$5,F1065)),検索!G$5=""),0,1)</f>
        <v>0</v>
      </c>
      <c r="Y1065" s="13">
        <f>IF(OR(検索!J$5="00000",T1065&amp;U1065&amp;V1065&amp;W1065&amp;X1065&lt;&gt;検索!J$5),0,1)</f>
        <v>0</v>
      </c>
      <c r="Z1065" s="16">
        <f t="shared" si="89"/>
        <v>0</v>
      </c>
      <c r="AA1065" s="13">
        <f>IF(OR(ISERROR(FIND(DBCS(検索!C$7),DBCS(B1065))),検索!C$7=""),0,1)</f>
        <v>0</v>
      </c>
      <c r="AB1065" s="13">
        <f>IF(OR(ISERROR(FIND(DBCS(検索!D$7),DBCS(C1065))),検索!D$7=""),0,1)</f>
        <v>0</v>
      </c>
      <c r="AC1065" s="13">
        <f>IF(OR(ISERROR(FIND(検索!E$7,D1065)),検索!E$7=""),0,1)</f>
        <v>0</v>
      </c>
      <c r="AD1065" s="13">
        <f>IF(OR(ISERROR(FIND(検索!F$7,E1065)),検索!F$7=""),0,1)</f>
        <v>0</v>
      </c>
      <c r="AE1065" s="13">
        <f>IF(OR(ISERROR(FIND(検索!G$7,F1065)),検索!G$7=""),0,1)</f>
        <v>0</v>
      </c>
      <c r="AF1065" s="15">
        <f>IF(OR(検索!J$7="00000",AA1065&amp;AB1065&amp;AC1065&amp;AD1065&amp;AE1065&lt;&gt;検索!J$7),0,1)</f>
        <v>0</v>
      </c>
      <c r="AG1065" s="16">
        <f t="shared" si="90"/>
        <v>0</v>
      </c>
      <c r="AH1065" s="13">
        <f>IF(検索!K$3=0,R1065,S1065)</f>
        <v>0</v>
      </c>
      <c r="AI1065" s="13">
        <f>IF(検索!K$5=0,Y1065,Z1065)</f>
        <v>0</v>
      </c>
      <c r="AJ1065" s="13">
        <f>IF(検索!K$7=0,AF1065,AG1065)</f>
        <v>0</v>
      </c>
      <c r="AK1065" s="20">
        <f>IF(IF(検索!J$5="00000",AH1065,IF(検索!K$4=0,AH1065+AI1065,AH1065*AI1065)*IF(AND(検索!K$6=1,検索!J$7&lt;&gt;"00000"),AJ1065,1)+IF(AND(検索!K$6=0,検索!J$7&lt;&gt;"00000"),AJ1065,0))&gt;0,MAX($AK$2:AK1064)+1,0)</f>
        <v>0</v>
      </c>
    </row>
    <row r="1066" spans="8:37" ht="12.6" customHeight="1" x14ac:dyDescent="0.15">
      <c r="H1066" s="153">
        <f t="shared" si="87"/>
        <v>0</v>
      </c>
      <c r="J1066" s="158">
        <f>IFERROR(INDEX(単価!D$3:G$16,MATCH(D1066,単価!B$3:B$16,0),1+((I1066&gt;29)+(I1066&gt;59)+(I1066&gt;89))*INDEX(単価!A:A,MATCH(D1066,単価!B:B,0))),0)</f>
        <v>0</v>
      </c>
      <c r="K1066" s="153">
        <f>IFERROR(INDEX(単価!C:C,MATCH(D1066,単価!B:B,0))&amp;IF(INDEX(単価!A:A,MATCH(D1066,単価!B:B,0))=1,"（"&amp;INDEX(単価!D$2:G$2,1,1+(I1066&gt;29)+(I1066&gt;59)+(I1066&gt;89))&amp;"）",""),D1066)</f>
        <v>0</v>
      </c>
      <c r="L1066" s="2">
        <f t="shared" ca="1" si="86"/>
        <v>104</v>
      </c>
      <c r="M1066" s="14">
        <f>IF(OR(ISERROR(FIND(DBCS(検索!C$3),DBCS(B1066))),検索!C$3=""),0,1)</f>
        <v>0</v>
      </c>
      <c r="N1066" s="15">
        <f>IF(OR(ISERROR(FIND(DBCS(検索!D$3),DBCS(C1066))),検索!D$3=""),0,1)</f>
        <v>0</v>
      </c>
      <c r="O1066" s="15">
        <f>IF(OR(ISERROR(FIND(検索!E$3,D1066)),検索!E$3=""),0,1)</f>
        <v>0</v>
      </c>
      <c r="P1066" s="13">
        <f>IF(OR(ISERROR(FIND(検索!F$3,E1066)),検索!F$3=""),0,1)</f>
        <v>0</v>
      </c>
      <c r="Q1066" s="13">
        <f>IF(OR(ISERROR(FIND(検索!G$3,F1066)),検索!G$3=""),0,1)</f>
        <v>0</v>
      </c>
      <c r="R1066" s="13">
        <f>IF(OR(検索!J$3="00000",M1066&amp;N1066&amp;O1066&amp;P1066&amp;Q1066&lt;&gt;検索!J$3),0,1)</f>
        <v>0</v>
      </c>
      <c r="S1066" s="13">
        <f t="shared" si="88"/>
        <v>0</v>
      </c>
      <c r="T1066" s="14">
        <f>IF(OR(ISERROR(FIND(DBCS(検索!C$5),DBCS(B1066))),検索!C$5=""),0,1)</f>
        <v>0</v>
      </c>
      <c r="U1066" s="15">
        <f>IF(OR(ISERROR(FIND(DBCS(検索!D$5),DBCS(C1066))),検索!D$5=""),0,1)</f>
        <v>0</v>
      </c>
      <c r="V1066" s="15">
        <f>IF(OR(ISERROR(FIND(検索!E$5,D1066)),検索!E$5=""),0,1)</f>
        <v>0</v>
      </c>
      <c r="W1066" s="15">
        <f>IF(OR(ISERROR(FIND(検索!F$5,E1066)),検索!F$5=""),0,1)</f>
        <v>0</v>
      </c>
      <c r="X1066" s="15">
        <f>IF(OR(ISERROR(FIND(検索!G$5,F1066)),検索!G$5=""),0,1)</f>
        <v>0</v>
      </c>
      <c r="Y1066" s="13">
        <f>IF(OR(検索!J$5="00000",T1066&amp;U1066&amp;V1066&amp;W1066&amp;X1066&lt;&gt;検索!J$5),0,1)</f>
        <v>0</v>
      </c>
      <c r="Z1066" s="16">
        <f t="shared" si="89"/>
        <v>0</v>
      </c>
      <c r="AA1066" s="13">
        <f>IF(OR(ISERROR(FIND(DBCS(検索!C$7),DBCS(B1066))),検索!C$7=""),0,1)</f>
        <v>0</v>
      </c>
      <c r="AB1066" s="13">
        <f>IF(OR(ISERROR(FIND(DBCS(検索!D$7),DBCS(C1066))),検索!D$7=""),0,1)</f>
        <v>0</v>
      </c>
      <c r="AC1066" s="13">
        <f>IF(OR(ISERROR(FIND(検索!E$7,D1066)),検索!E$7=""),0,1)</f>
        <v>0</v>
      </c>
      <c r="AD1066" s="13">
        <f>IF(OR(ISERROR(FIND(検索!F$7,E1066)),検索!F$7=""),0,1)</f>
        <v>0</v>
      </c>
      <c r="AE1066" s="13">
        <f>IF(OR(ISERROR(FIND(検索!G$7,F1066)),検索!G$7=""),0,1)</f>
        <v>0</v>
      </c>
      <c r="AF1066" s="15">
        <f>IF(OR(検索!J$7="00000",AA1066&amp;AB1066&amp;AC1066&amp;AD1066&amp;AE1066&lt;&gt;検索!J$7),0,1)</f>
        <v>0</v>
      </c>
      <c r="AG1066" s="16">
        <f t="shared" si="90"/>
        <v>0</v>
      </c>
      <c r="AH1066" s="13">
        <f>IF(検索!K$3=0,R1066,S1066)</f>
        <v>0</v>
      </c>
      <c r="AI1066" s="13">
        <f>IF(検索!K$5=0,Y1066,Z1066)</f>
        <v>0</v>
      </c>
      <c r="AJ1066" s="13">
        <f>IF(検索!K$7=0,AF1066,AG1066)</f>
        <v>0</v>
      </c>
      <c r="AK1066" s="20">
        <f>IF(IF(検索!J$5="00000",AH1066,IF(検索!K$4=0,AH1066+AI1066,AH1066*AI1066)*IF(AND(検索!K$6=1,検索!J$7&lt;&gt;"00000"),AJ1066,1)+IF(AND(検索!K$6=0,検索!J$7&lt;&gt;"00000"),AJ1066,0))&gt;0,MAX($AK$2:AK1065)+1,0)</f>
        <v>0</v>
      </c>
    </row>
    <row r="1067" spans="8:37" ht="12.6" customHeight="1" x14ac:dyDescent="0.15">
      <c r="H1067" s="153">
        <f t="shared" si="87"/>
        <v>0</v>
      </c>
      <c r="J1067" s="158">
        <f>IFERROR(INDEX(単価!D$3:G$16,MATCH(D1067,単価!B$3:B$16,0),1+((I1067&gt;29)+(I1067&gt;59)+(I1067&gt;89))*INDEX(単価!A:A,MATCH(D1067,単価!B:B,0))),0)</f>
        <v>0</v>
      </c>
      <c r="K1067" s="153">
        <f>IFERROR(INDEX(単価!C:C,MATCH(D1067,単価!B:B,0))&amp;IF(INDEX(単価!A:A,MATCH(D1067,単価!B:B,0))=1,"（"&amp;INDEX(単価!D$2:G$2,1,1+(I1067&gt;29)+(I1067&gt;59)+(I1067&gt;89))&amp;"）",""),D1067)</f>
        <v>0</v>
      </c>
      <c r="L1067" s="2">
        <f t="shared" ca="1" si="86"/>
        <v>108</v>
      </c>
      <c r="M1067" s="14">
        <f>IF(OR(ISERROR(FIND(DBCS(検索!C$3),DBCS(B1067))),検索!C$3=""),0,1)</f>
        <v>0</v>
      </c>
      <c r="N1067" s="15">
        <f>IF(OR(ISERROR(FIND(DBCS(検索!D$3),DBCS(C1067))),検索!D$3=""),0,1)</f>
        <v>0</v>
      </c>
      <c r="O1067" s="15">
        <f>IF(OR(ISERROR(FIND(検索!E$3,D1067)),検索!E$3=""),0,1)</f>
        <v>0</v>
      </c>
      <c r="P1067" s="13">
        <f>IF(OR(ISERROR(FIND(検索!F$3,E1067)),検索!F$3=""),0,1)</f>
        <v>0</v>
      </c>
      <c r="Q1067" s="13">
        <f>IF(OR(ISERROR(FIND(検索!G$3,F1067)),検索!G$3=""),0,1)</f>
        <v>0</v>
      </c>
      <c r="R1067" s="13">
        <f>IF(OR(検索!J$3="00000",M1067&amp;N1067&amp;O1067&amp;P1067&amp;Q1067&lt;&gt;検索!J$3),0,1)</f>
        <v>0</v>
      </c>
      <c r="S1067" s="13">
        <f t="shared" si="88"/>
        <v>0</v>
      </c>
      <c r="T1067" s="14">
        <f>IF(OR(ISERROR(FIND(DBCS(検索!C$5),DBCS(B1067))),検索!C$5=""),0,1)</f>
        <v>0</v>
      </c>
      <c r="U1067" s="15">
        <f>IF(OR(ISERROR(FIND(DBCS(検索!D$5),DBCS(C1067))),検索!D$5=""),0,1)</f>
        <v>0</v>
      </c>
      <c r="V1067" s="15">
        <f>IF(OR(ISERROR(FIND(検索!E$5,D1067)),検索!E$5=""),0,1)</f>
        <v>0</v>
      </c>
      <c r="W1067" s="15">
        <f>IF(OR(ISERROR(FIND(検索!F$5,E1067)),検索!F$5=""),0,1)</f>
        <v>0</v>
      </c>
      <c r="X1067" s="15">
        <f>IF(OR(ISERROR(FIND(検索!G$5,F1067)),検索!G$5=""),0,1)</f>
        <v>0</v>
      </c>
      <c r="Y1067" s="13">
        <f>IF(OR(検索!J$5="00000",T1067&amp;U1067&amp;V1067&amp;W1067&amp;X1067&lt;&gt;検索!J$5),0,1)</f>
        <v>0</v>
      </c>
      <c r="Z1067" s="16">
        <f t="shared" si="89"/>
        <v>0</v>
      </c>
      <c r="AA1067" s="13">
        <f>IF(OR(ISERROR(FIND(DBCS(検索!C$7),DBCS(B1067))),検索!C$7=""),0,1)</f>
        <v>0</v>
      </c>
      <c r="AB1067" s="13">
        <f>IF(OR(ISERROR(FIND(DBCS(検索!D$7),DBCS(C1067))),検索!D$7=""),0,1)</f>
        <v>0</v>
      </c>
      <c r="AC1067" s="13">
        <f>IF(OR(ISERROR(FIND(検索!E$7,D1067)),検索!E$7=""),0,1)</f>
        <v>0</v>
      </c>
      <c r="AD1067" s="13">
        <f>IF(OR(ISERROR(FIND(検索!F$7,E1067)),検索!F$7=""),0,1)</f>
        <v>0</v>
      </c>
      <c r="AE1067" s="13">
        <f>IF(OR(ISERROR(FIND(検索!G$7,F1067)),検索!G$7=""),0,1)</f>
        <v>0</v>
      </c>
      <c r="AF1067" s="15">
        <f>IF(OR(検索!J$7="00000",AA1067&amp;AB1067&amp;AC1067&amp;AD1067&amp;AE1067&lt;&gt;検索!J$7),0,1)</f>
        <v>0</v>
      </c>
      <c r="AG1067" s="16">
        <f t="shared" si="90"/>
        <v>0</v>
      </c>
      <c r="AH1067" s="13">
        <f>IF(検索!K$3=0,R1067,S1067)</f>
        <v>0</v>
      </c>
      <c r="AI1067" s="13">
        <f>IF(検索!K$5=0,Y1067,Z1067)</f>
        <v>0</v>
      </c>
      <c r="AJ1067" s="13">
        <f>IF(検索!K$7=0,AF1067,AG1067)</f>
        <v>0</v>
      </c>
      <c r="AK1067" s="20">
        <f>IF(IF(検索!J$5="00000",AH1067,IF(検索!K$4=0,AH1067+AI1067,AH1067*AI1067)*IF(AND(検索!K$6=1,検索!J$7&lt;&gt;"00000"),AJ1067,1)+IF(AND(検索!K$6=0,検索!J$7&lt;&gt;"00000"),AJ1067,0))&gt;0,MAX($AK$2:AK1066)+1,0)</f>
        <v>0</v>
      </c>
    </row>
    <row r="1068" spans="8:37" ht="12.6" customHeight="1" x14ac:dyDescent="0.15">
      <c r="H1068" s="153">
        <f t="shared" si="87"/>
        <v>0</v>
      </c>
      <c r="J1068" s="158">
        <f>IFERROR(INDEX(単価!D$3:G$16,MATCH(D1068,単価!B$3:B$16,0),1+((I1068&gt;29)+(I1068&gt;59)+(I1068&gt;89))*INDEX(単価!A:A,MATCH(D1068,単価!B:B,0))),0)</f>
        <v>0</v>
      </c>
      <c r="K1068" s="153">
        <f>IFERROR(INDEX(単価!C:C,MATCH(D1068,単価!B:B,0))&amp;IF(INDEX(単価!A:A,MATCH(D1068,単価!B:B,0))=1,"（"&amp;INDEX(単価!D$2:G$2,1,1+(I1068&gt;29)+(I1068&gt;59)+(I1068&gt;89))&amp;"）",""),D1068)</f>
        <v>0</v>
      </c>
      <c r="L1068" s="2">
        <f t="shared" ref="L1068:L1131" ca="1" si="91">(G1068+10)*10+INT(RAND()*10)</f>
        <v>104</v>
      </c>
      <c r="M1068" s="14">
        <f>IF(OR(ISERROR(FIND(DBCS(検索!C$3),DBCS(B1068))),検索!C$3=""),0,1)</f>
        <v>0</v>
      </c>
      <c r="N1068" s="15">
        <f>IF(OR(ISERROR(FIND(DBCS(検索!D$3),DBCS(C1068))),検索!D$3=""),0,1)</f>
        <v>0</v>
      </c>
      <c r="O1068" s="15">
        <f>IF(OR(ISERROR(FIND(検索!E$3,D1068)),検索!E$3=""),0,1)</f>
        <v>0</v>
      </c>
      <c r="P1068" s="13">
        <f>IF(OR(ISERROR(FIND(検索!F$3,E1068)),検索!F$3=""),0,1)</f>
        <v>0</v>
      </c>
      <c r="Q1068" s="13">
        <f>IF(OR(ISERROR(FIND(検索!G$3,F1068)),検索!G$3=""),0,1)</f>
        <v>0</v>
      </c>
      <c r="R1068" s="13">
        <f>IF(OR(検索!J$3="00000",M1068&amp;N1068&amp;O1068&amp;P1068&amp;Q1068&lt;&gt;検索!J$3),0,1)</f>
        <v>0</v>
      </c>
      <c r="S1068" s="13">
        <f t="shared" si="88"/>
        <v>0</v>
      </c>
      <c r="T1068" s="14">
        <f>IF(OR(ISERROR(FIND(DBCS(検索!C$5),DBCS(B1068))),検索!C$5=""),0,1)</f>
        <v>0</v>
      </c>
      <c r="U1068" s="15">
        <f>IF(OR(ISERROR(FIND(DBCS(検索!D$5),DBCS(C1068))),検索!D$5=""),0,1)</f>
        <v>0</v>
      </c>
      <c r="V1068" s="15">
        <f>IF(OR(ISERROR(FIND(検索!E$5,D1068)),検索!E$5=""),0,1)</f>
        <v>0</v>
      </c>
      <c r="W1068" s="15">
        <f>IF(OR(ISERROR(FIND(検索!F$5,E1068)),検索!F$5=""),0,1)</f>
        <v>0</v>
      </c>
      <c r="X1068" s="15">
        <f>IF(OR(ISERROR(FIND(検索!G$5,F1068)),検索!G$5=""),0,1)</f>
        <v>0</v>
      </c>
      <c r="Y1068" s="13">
        <f>IF(OR(検索!J$5="00000",T1068&amp;U1068&amp;V1068&amp;W1068&amp;X1068&lt;&gt;検索!J$5),0,1)</f>
        <v>0</v>
      </c>
      <c r="Z1068" s="16">
        <f t="shared" si="89"/>
        <v>0</v>
      </c>
      <c r="AA1068" s="13">
        <f>IF(OR(ISERROR(FIND(DBCS(検索!C$7),DBCS(B1068))),検索!C$7=""),0,1)</f>
        <v>0</v>
      </c>
      <c r="AB1068" s="13">
        <f>IF(OR(ISERROR(FIND(DBCS(検索!D$7),DBCS(C1068))),検索!D$7=""),0,1)</f>
        <v>0</v>
      </c>
      <c r="AC1068" s="13">
        <f>IF(OR(ISERROR(FIND(検索!E$7,D1068)),検索!E$7=""),0,1)</f>
        <v>0</v>
      </c>
      <c r="AD1068" s="13">
        <f>IF(OR(ISERROR(FIND(検索!F$7,E1068)),検索!F$7=""),0,1)</f>
        <v>0</v>
      </c>
      <c r="AE1068" s="13">
        <f>IF(OR(ISERROR(FIND(検索!G$7,F1068)),検索!G$7=""),0,1)</f>
        <v>0</v>
      </c>
      <c r="AF1068" s="15">
        <f>IF(OR(検索!J$7="00000",AA1068&amp;AB1068&amp;AC1068&amp;AD1068&amp;AE1068&lt;&gt;検索!J$7),0,1)</f>
        <v>0</v>
      </c>
      <c r="AG1068" s="16">
        <f t="shared" si="90"/>
        <v>0</v>
      </c>
      <c r="AH1068" s="13">
        <f>IF(検索!K$3=0,R1068,S1068)</f>
        <v>0</v>
      </c>
      <c r="AI1068" s="13">
        <f>IF(検索!K$5=0,Y1068,Z1068)</f>
        <v>0</v>
      </c>
      <c r="AJ1068" s="13">
        <f>IF(検索!K$7=0,AF1068,AG1068)</f>
        <v>0</v>
      </c>
      <c r="AK1068" s="20">
        <f>IF(IF(検索!J$5="00000",AH1068,IF(検索!K$4=0,AH1068+AI1068,AH1068*AI1068)*IF(AND(検索!K$6=1,検索!J$7&lt;&gt;"00000"),AJ1068,1)+IF(AND(検索!K$6=0,検索!J$7&lt;&gt;"00000"),AJ1068,0))&gt;0,MAX($AK$2:AK1067)+1,0)</f>
        <v>0</v>
      </c>
    </row>
    <row r="1069" spans="8:37" ht="12.6" customHeight="1" x14ac:dyDescent="0.15">
      <c r="H1069" s="153">
        <f t="shared" si="87"/>
        <v>0</v>
      </c>
      <c r="J1069" s="158">
        <f>IFERROR(INDEX(単価!D$3:G$16,MATCH(D1069,単価!B$3:B$16,0),1+((I1069&gt;29)+(I1069&gt;59)+(I1069&gt;89))*INDEX(単価!A:A,MATCH(D1069,単価!B:B,0))),0)</f>
        <v>0</v>
      </c>
      <c r="K1069" s="153">
        <f>IFERROR(INDEX(単価!C:C,MATCH(D1069,単価!B:B,0))&amp;IF(INDEX(単価!A:A,MATCH(D1069,単価!B:B,0))=1,"（"&amp;INDEX(単価!D$2:G$2,1,1+(I1069&gt;29)+(I1069&gt;59)+(I1069&gt;89))&amp;"）",""),D1069)</f>
        <v>0</v>
      </c>
      <c r="L1069" s="2">
        <f t="shared" ca="1" si="91"/>
        <v>101</v>
      </c>
      <c r="M1069" s="14">
        <f>IF(OR(ISERROR(FIND(DBCS(検索!C$3),DBCS(B1069))),検索!C$3=""),0,1)</f>
        <v>0</v>
      </c>
      <c r="N1069" s="15">
        <f>IF(OR(ISERROR(FIND(DBCS(検索!D$3),DBCS(C1069))),検索!D$3=""),0,1)</f>
        <v>0</v>
      </c>
      <c r="O1069" s="15">
        <f>IF(OR(ISERROR(FIND(検索!E$3,D1069)),検索!E$3=""),0,1)</f>
        <v>0</v>
      </c>
      <c r="P1069" s="13">
        <f>IF(OR(ISERROR(FIND(検索!F$3,E1069)),検索!F$3=""),0,1)</f>
        <v>0</v>
      </c>
      <c r="Q1069" s="13">
        <f>IF(OR(ISERROR(FIND(検索!G$3,F1069)),検索!G$3=""),0,1)</f>
        <v>0</v>
      </c>
      <c r="R1069" s="13">
        <f>IF(OR(検索!J$3="00000",M1069&amp;N1069&amp;O1069&amp;P1069&amp;Q1069&lt;&gt;検索!J$3),0,1)</f>
        <v>0</v>
      </c>
      <c r="S1069" s="13">
        <f t="shared" si="88"/>
        <v>0</v>
      </c>
      <c r="T1069" s="14">
        <f>IF(OR(ISERROR(FIND(DBCS(検索!C$5),DBCS(B1069))),検索!C$5=""),0,1)</f>
        <v>0</v>
      </c>
      <c r="U1069" s="15">
        <f>IF(OR(ISERROR(FIND(DBCS(検索!D$5),DBCS(C1069))),検索!D$5=""),0,1)</f>
        <v>0</v>
      </c>
      <c r="V1069" s="15">
        <f>IF(OR(ISERROR(FIND(検索!E$5,D1069)),検索!E$5=""),0,1)</f>
        <v>0</v>
      </c>
      <c r="W1069" s="15">
        <f>IF(OR(ISERROR(FIND(検索!F$5,E1069)),検索!F$5=""),0,1)</f>
        <v>0</v>
      </c>
      <c r="X1069" s="15">
        <f>IF(OR(ISERROR(FIND(検索!G$5,F1069)),検索!G$5=""),0,1)</f>
        <v>0</v>
      </c>
      <c r="Y1069" s="13">
        <f>IF(OR(検索!J$5="00000",T1069&amp;U1069&amp;V1069&amp;W1069&amp;X1069&lt;&gt;検索!J$5),0,1)</f>
        <v>0</v>
      </c>
      <c r="Z1069" s="16">
        <f t="shared" si="89"/>
        <v>0</v>
      </c>
      <c r="AA1069" s="13">
        <f>IF(OR(ISERROR(FIND(DBCS(検索!C$7),DBCS(B1069))),検索!C$7=""),0,1)</f>
        <v>0</v>
      </c>
      <c r="AB1069" s="13">
        <f>IF(OR(ISERROR(FIND(DBCS(検索!D$7),DBCS(C1069))),検索!D$7=""),0,1)</f>
        <v>0</v>
      </c>
      <c r="AC1069" s="13">
        <f>IF(OR(ISERROR(FIND(検索!E$7,D1069)),検索!E$7=""),0,1)</f>
        <v>0</v>
      </c>
      <c r="AD1069" s="13">
        <f>IF(OR(ISERROR(FIND(検索!F$7,E1069)),検索!F$7=""),0,1)</f>
        <v>0</v>
      </c>
      <c r="AE1069" s="13">
        <f>IF(OR(ISERROR(FIND(検索!G$7,F1069)),検索!G$7=""),0,1)</f>
        <v>0</v>
      </c>
      <c r="AF1069" s="15">
        <f>IF(OR(検索!J$7="00000",AA1069&amp;AB1069&amp;AC1069&amp;AD1069&amp;AE1069&lt;&gt;検索!J$7),0,1)</f>
        <v>0</v>
      </c>
      <c r="AG1069" s="16">
        <f t="shared" si="90"/>
        <v>0</v>
      </c>
      <c r="AH1069" s="13">
        <f>IF(検索!K$3=0,R1069,S1069)</f>
        <v>0</v>
      </c>
      <c r="AI1069" s="13">
        <f>IF(検索!K$5=0,Y1069,Z1069)</f>
        <v>0</v>
      </c>
      <c r="AJ1069" s="13">
        <f>IF(検索!K$7=0,AF1069,AG1069)</f>
        <v>0</v>
      </c>
      <c r="AK1069" s="20">
        <f>IF(IF(検索!J$5="00000",AH1069,IF(検索!K$4=0,AH1069+AI1069,AH1069*AI1069)*IF(AND(検索!K$6=1,検索!J$7&lt;&gt;"00000"),AJ1069,1)+IF(AND(検索!K$6=0,検索!J$7&lt;&gt;"00000"),AJ1069,0))&gt;0,MAX($AK$2:AK1068)+1,0)</f>
        <v>0</v>
      </c>
    </row>
    <row r="1070" spans="8:37" ht="12.6" customHeight="1" x14ac:dyDescent="0.15">
      <c r="H1070" s="153">
        <f t="shared" si="87"/>
        <v>0</v>
      </c>
      <c r="J1070" s="158">
        <f>IFERROR(INDEX(単価!D$3:G$16,MATCH(D1070,単価!B$3:B$16,0),1+((I1070&gt;29)+(I1070&gt;59)+(I1070&gt;89))*INDEX(単価!A:A,MATCH(D1070,単価!B:B,0))),0)</f>
        <v>0</v>
      </c>
      <c r="K1070" s="153">
        <f>IFERROR(INDEX(単価!C:C,MATCH(D1070,単価!B:B,0))&amp;IF(INDEX(単価!A:A,MATCH(D1070,単価!B:B,0))=1,"（"&amp;INDEX(単価!D$2:G$2,1,1+(I1070&gt;29)+(I1070&gt;59)+(I1070&gt;89))&amp;"）",""),D1070)</f>
        <v>0</v>
      </c>
      <c r="L1070" s="2">
        <f t="shared" ca="1" si="91"/>
        <v>108</v>
      </c>
      <c r="M1070" s="14">
        <f>IF(OR(ISERROR(FIND(DBCS(検索!C$3),DBCS(B1070))),検索!C$3=""),0,1)</f>
        <v>0</v>
      </c>
      <c r="N1070" s="15">
        <f>IF(OR(ISERROR(FIND(DBCS(検索!D$3),DBCS(C1070))),検索!D$3=""),0,1)</f>
        <v>0</v>
      </c>
      <c r="O1070" s="15">
        <f>IF(OR(ISERROR(FIND(検索!E$3,D1070)),検索!E$3=""),0,1)</f>
        <v>0</v>
      </c>
      <c r="P1070" s="13">
        <f>IF(OR(ISERROR(FIND(検索!F$3,E1070)),検索!F$3=""),0,1)</f>
        <v>0</v>
      </c>
      <c r="Q1070" s="13">
        <f>IF(OR(ISERROR(FIND(検索!G$3,F1070)),検索!G$3=""),0,1)</f>
        <v>0</v>
      </c>
      <c r="R1070" s="13">
        <f>IF(OR(検索!J$3="00000",M1070&amp;N1070&amp;O1070&amp;P1070&amp;Q1070&lt;&gt;検索!J$3),0,1)</f>
        <v>0</v>
      </c>
      <c r="S1070" s="13">
        <f t="shared" si="88"/>
        <v>0</v>
      </c>
      <c r="T1070" s="14">
        <f>IF(OR(ISERROR(FIND(DBCS(検索!C$5),DBCS(B1070))),検索!C$5=""),0,1)</f>
        <v>0</v>
      </c>
      <c r="U1070" s="15">
        <f>IF(OR(ISERROR(FIND(DBCS(検索!D$5),DBCS(C1070))),検索!D$5=""),0,1)</f>
        <v>0</v>
      </c>
      <c r="V1070" s="15">
        <f>IF(OR(ISERROR(FIND(検索!E$5,D1070)),検索!E$5=""),0,1)</f>
        <v>0</v>
      </c>
      <c r="W1070" s="15">
        <f>IF(OR(ISERROR(FIND(検索!F$5,E1070)),検索!F$5=""),0,1)</f>
        <v>0</v>
      </c>
      <c r="X1070" s="15">
        <f>IF(OR(ISERROR(FIND(検索!G$5,F1070)),検索!G$5=""),0,1)</f>
        <v>0</v>
      </c>
      <c r="Y1070" s="13">
        <f>IF(OR(検索!J$5="00000",T1070&amp;U1070&amp;V1070&amp;W1070&amp;X1070&lt;&gt;検索!J$5),0,1)</f>
        <v>0</v>
      </c>
      <c r="Z1070" s="16">
        <f t="shared" si="89"/>
        <v>0</v>
      </c>
      <c r="AA1070" s="13">
        <f>IF(OR(ISERROR(FIND(DBCS(検索!C$7),DBCS(B1070))),検索!C$7=""),0,1)</f>
        <v>0</v>
      </c>
      <c r="AB1070" s="13">
        <f>IF(OR(ISERROR(FIND(DBCS(検索!D$7),DBCS(C1070))),検索!D$7=""),0,1)</f>
        <v>0</v>
      </c>
      <c r="AC1070" s="13">
        <f>IF(OR(ISERROR(FIND(検索!E$7,D1070)),検索!E$7=""),0,1)</f>
        <v>0</v>
      </c>
      <c r="AD1070" s="13">
        <f>IF(OR(ISERROR(FIND(検索!F$7,E1070)),検索!F$7=""),0,1)</f>
        <v>0</v>
      </c>
      <c r="AE1070" s="13">
        <f>IF(OR(ISERROR(FIND(検索!G$7,F1070)),検索!G$7=""),0,1)</f>
        <v>0</v>
      </c>
      <c r="AF1070" s="15">
        <f>IF(OR(検索!J$7="00000",AA1070&amp;AB1070&amp;AC1070&amp;AD1070&amp;AE1070&lt;&gt;検索!J$7),0,1)</f>
        <v>0</v>
      </c>
      <c r="AG1070" s="16">
        <f t="shared" si="90"/>
        <v>0</v>
      </c>
      <c r="AH1070" s="13">
        <f>IF(検索!K$3=0,R1070,S1070)</f>
        <v>0</v>
      </c>
      <c r="AI1070" s="13">
        <f>IF(検索!K$5=0,Y1070,Z1070)</f>
        <v>0</v>
      </c>
      <c r="AJ1070" s="13">
        <f>IF(検索!K$7=0,AF1070,AG1070)</f>
        <v>0</v>
      </c>
      <c r="AK1070" s="20">
        <f>IF(IF(検索!J$5="00000",AH1070,IF(検索!K$4=0,AH1070+AI1070,AH1070*AI1070)*IF(AND(検索!K$6=1,検索!J$7&lt;&gt;"00000"),AJ1070,1)+IF(AND(検索!K$6=0,検索!J$7&lt;&gt;"00000"),AJ1070,0))&gt;0,MAX($AK$2:AK1069)+1,0)</f>
        <v>0</v>
      </c>
    </row>
    <row r="1071" spans="8:37" ht="12.6" customHeight="1" x14ac:dyDescent="0.15">
      <c r="H1071" s="153">
        <f t="shared" si="87"/>
        <v>0</v>
      </c>
      <c r="J1071" s="158">
        <f>IFERROR(INDEX(単価!D$3:G$16,MATCH(D1071,単価!B$3:B$16,0),1+((I1071&gt;29)+(I1071&gt;59)+(I1071&gt;89))*INDEX(単価!A:A,MATCH(D1071,単価!B:B,0))),0)</f>
        <v>0</v>
      </c>
      <c r="K1071" s="153">
        <f>IFERROR(INDEX(単価!C:C,MATCH(D1071,単価!B:B,0))&amp;IF(INDEX(単価!A:A,MATCH(D1071,単価!B:B,0))=1,"（"&amp;INDEX(単価!D$2:G$2,1,1+(I1071&gt;29)+(I1071&gt;59)+(I1071&gt;89))&amp;"）",""),D1071)</f>
        <v>0</v>
      </c>
      <c r="L1071" s="2">
        <f t="shared" ca="1" si="91"/>
        <v>101</v>
      </c>
      <c r="M1071" s="14">
        <f>IF(OR(ISERROR(FIND(DBCS(検索!C$3),DBCS(B1071))),検索!C$3=""),0,1)</f>
        <v>0</v>
      </c>
      <c r="N1071" s="15">
        <f>IF(OR(ISERROR(FIND(DBCS(検索!D$3),DBCS(C1071))),検索!D$3=""),0,1)</f>
        <v>0</v>
      </c>
      <c r="O1071" s="15">
        <f>IF(OR(ISERROR(FIND(検索!E$3,D1071)),検索!E$3=""),0,1)</f>
        <v>0</v>
      </c>
      <c r="P1071" s="13">
        <f>IF(OR(ISERROR(FIND(検索!F$3,E1071)),検索!F$3=""),0,1)</f>
        <v>0</v>
      </c>
      <c r="Q1071" s="13">
        <f>IF(OR(ISERROR(FIND(検索!G$3,F1071)),検索!G$3=""),0,1)</f>
        <v>0</v>
      </c>
      <c r="R1071" s="13">
        <f>IF(OR(検索!J$3="00000",M1071&amp;N1071&amp;O1071&amp;P1071&amp;Q1071&lt;&gt;検索!J$3),0,1)</f>
        <v>0</v>
      </c>
      <c r="S1071" s="13">
        <f t="shared" si="88"/>
        <v>0</v>
      </c>
      <c r="T1071" s="14">
        <f>IF(OR(ISERROR(FIND(DBCS(検索!C$5),DBCS(B1071))),検索!C$5=""),0,1)</f>
        <v>0</v>
      </c>
      <c r="U1071" s="15">
        <f>IF(OR(ISERROR(FIND(DBCS(検索!D$5),DBCS(C1071))),検索!D$5=""),0,1)</f>
        <v>0</v>
      </c>
      <c r="V1071" s="15">
        <f>IF(OR(ISERROR(FIND(検索!E$5,D1071)),検索!E$5=""),0,1)</f>
        <v>0</v>
      </c>
      <c r="W1071" s="15">
        <f>IF(OR(ISERROR(FIND(検索!F$5,E1071)),検索!F$5=""),0,1)</f>
        <v>0</v>
      </c>
      <c r="X1071" s="15">
        <f>IF(OR(ISERROR(FIND(検索!G$5,F1071)),検索!G$5=""),0,1)</f>
        <v>0</v>
      </c>
      <c r="Y1071" s="13">
        <f>IF(OR(検索!J$5="00000",T1071&amp;U1071&amp;V1071&amp;W1071&amp;X1071&lt;&gt;検索!J$5),0,1)</f>
        <v>0</v>
      </c>
      <c r="Z1071" s="16">
        <f t="shared" si="89"/>
        <v>0</v>
      </c>
      <c r="AA1071" s="13">
        <f>IF(OR(ISERROR(FIND(DBCS(検索!C$7),DBCS(B1071))),検索!C$7=""),0,1)</f>
        <v>0</v>
      </c>
      <c r="AB1071" s="13">
        <f>IF(OR(ISERROR(FIND(DBCS(検索!D$7),DBCS(C1071))),検索!D$7=""),0,1)</f>
        <v>0</v>
      </c>
      <c r="AC1071" s="13">
        <f>IF(OR(ISERROR(FIND(検索!E$7,D1071)),検索!E$7=""),0,1)</f>
        <v>0</v>
      </c>
      <c r="AD1071" s="13">
        <f>IF(OR(ISERROR(FIND(検索!F$7,E1071)),検索!F$7=""),0,1)</f>
        <v>0</v>
      </c>
      <c r="AE1071" s="13">
        <f>IF(OR(ISERROR(FIND(検索!G$7,F1071)),検索!G$7=""),0,1)</f>
        <v>0</v>
      </c>
      <c r="AF1071" s="15">
        <f>IF(OR(検索!J$7="00000",AA1071&amp;AB1071&amp;AC1071&amp;AD1071&amp;AE1071&lt;&gt;検索!J$7),0,1)</f>
        <v>0</v>
      </c>
      <c r="AG1071" s="16">
        <f t="shared" si="90"/>
        <v>0</v>
      </c>
      <c r="AH1071" s="13">
        <f>IF(検索!K$3=0,R1071,S1071)</f>
        <v>0</v>
      </c>
      <c r="AI1071" s="13">
        <f>IF(検索!K$5=0,Y1071,Z1071)</f>
        <v>0</v>
      </c>
      <c r="AJ1071" s="13">
        <f>IF(検索!K$7=0,AF1071,AG1071)</f>
        <v>0</v>
      </c>
      <c r="AK1071" s="20">
        <f>IF(IF(検索!J$5="00000",AH1071,IF(検索!K$4=0,AH1071+AI1071,AH1071*AI1071)*IF(AND(検索!K$6=1,検索!J$7&lt;&gt;"00000"),AJ1071,1)+IF(AND(検索!K$6=0,検索!J$7&lt;&gt;"00000"),AJ1071,0))&gt;0,MAX($AK$2:AK1070)+1,0)</f>
        <v>0</v>
      </c>
    </row>
    <row r="1072" spans="8:37" ht="12.6" customHeight="1" x14ac:dyDescent="0.15">
      <c r="H1072" s="153">
        <f t="shared" si="87"/>
        <v>0</v>
      </c>
      <c r="J1072" s="158">
        <f>IFERROR(INDEX(単価!D$3:G$16,MATCH(D1072,単価!B$3:B$16,0),1+((I1072&gt;29)+(I1072&gt;59)+(I1072&gt;89))*INDEX(単価!A:A,MATCH(D1072,単価!B:B,0))),0)</f>
        <v>0</v>
      </c>
      <c r="K1072" s="153">
        <f>IFERROR(INDEX(単価!C:C,MATCH(D1072,単価!B:B,0))&amp;IF(INDEX(単価!A:A,MATCH(D1072,単価!B:B,0))=1,"（"&amp;INDEX(単価!D$2:G$2,1,1+(I1072&gt;29)+(I1072&gt;59)+(I1072&gt;89))&amp;"）",""),D1072)</f>
        <v>0</v>
      </c>
      <c r="L1072" s="2">
        <f t="shared" ca="1" si="91"/>
        <v>104</v>
      </c>
      <c r="M1072" s="14">
        <f>IF(OR(ISERROR(FIND(DBCS(検索!C$3),DBCS(B1072))),検索!C$3=""),0,1)</f>
        <v>0</v>
      </c>
      <c r="N1072" s="15">
        <f>IF(OR(ISERROR(FIND(DBCS(検索!D$3),DBCS(C1072))),検索!D$3=""),0,1)</f>
        <v>0</v>
      </c>
      <c r="O1072" s="15">
        <f>IF(OR(ISERROR(FIND(検索!E$3,D1072)),検索!E$3=""),0,1)</f>
        <v>0</v>
      </c>
      <c r="P1072" s="13">
        <f>IF(OR(ISERROR(FIND(検索!F$3,E1072)),検索!F$3=""),0,1)</f>
        <v>0</v>
      </c>
      <c r="Q1072" s="13">
        <f>IF(OR(ISERROR(FIND(検索!G$3,F1072)),検索!G$3=""),0,1)</f>
        <v>0</v>
      </c>
      <c r="R1072" s="13">
        <f>IF(OR(検索!J$3="00000",M1072&amp;N1072&amp;O1072&amp;P1072&amp;Q1072&lt;&gt;検索!J$3),0,1)</f>
        <v>0</v>
      </c>
      <c r="S1072" s="13">
        <f t="shared" si="88"/>
        <v>0</v>
      </c>
      <c r="T1072" s="14">
        <f>IF(OR(ISERROR(FIND(DBCS(検索!C$5),DBCS(B1072))),検索!C$5=""),0,1)</f>
        <v>0</v>
      </c>
      <c r="U1072" s="15">
        <f>IF(OR(ISERROR(FIND(DBCS(検索!D$5),DBCS(C1072))),検索!D$5=""),0,1)</f>
        <v>0</v>
      </c>
      <c r="V1072" s="15">
        <f>IF(OR(ISERROR(FIND(検索!E$5,D1072)),検索!E$5=""),0,1)</f>
        <v>0</v>
      </c>
      <c r="W1072" s="15">
        <f>IF(OR(ISERROR(FIND(検索!F$5,E1072)),検索!F$5=""),0,1)</f>
        <v>0</v>
      </c>
      <c r="X1072" s="15">
        <f>IF(OR(ISERROR(FIND(検索!G$5,F1072)),検索!G$5=""),0,1)</f>
        <v>0</v>
      </c>
      <c r="Y1072" s="13">
        <f>IF(OR(検索!J$5="00000",T1072&amp;U1072&amp;V1072&amp;W1072&amp;X1072&lt;&gt;検索!J$5),0,1)</f>
        <v>0</v>
      </c>
      <c r="Z1072" s="16">
        <f t="shared" si="89"/>
        <v>0</v>
      </c>
      <c r="AA1072" s="13">
        <f>IF(OR(ISERROR(FIND(DBCS(検索!C$7),DBCS(B1072))),検索!C$7=""),0,1)</f>
        <v>0</v>
      </c>
      <c r="AB1072" s="13">
        <f>IF(OR(ISERROR(FIND(DBCS(検索!D$7),DBCS(C1072))),検索!D$7=""),0,1)</f>
        <v>0</v>
      </c>
      <c r="AC1072" s="13">
        <f>IF(OR(ISERROR(FIND(検索!E$7,D1072)),検索!E$7=""),0,1)</f>
        <v>0</v>
      </c>
      <c r="AD1072" s="13">
        <f>IF(OR(ISERROR(FIND(検索!F$7,E1072)),検索!F$7=""),0,1)</f>
        <v>0</v>
      </c>
      <c r="AE1072" s="13">
        <f>IF(OR(ISERROR(FIND(検索!G$7,F1072)),検索!G$7=""),0,1)</f>
        <v>0</v>
      </c>
      <c r="AF1072" s="15">
        <f>IF(OR(検索!J$7="00000",AA1072&amp;AB1072&amp;AC1072&amp;AD1072&amp;AE1072&lt;&gt;検索!J$7),0,1)</f>
        <v>0</v>
      </c>
      <c r="AG1072" s="16">
        <f t="shared" si="90"/>
        <v>0</v>
      </c>
      <c r="AH1072" s="13">
        <f>IF(検索!K$3=0,R1072,S1072)</f>
        <v>0</v>
      </c>
      <c r="AI1072" s="13">
        <f>IF(検索!K$5=0,Y1072,Z1072)</f>
        <v>0</v>
      </c>
      <c r="AJ1072" s="13">
        <f>IF(検索!K$7=0,AF1072,AG1072)</f>
        <v>0</v>
      </c>
      <c r="AK1072" s="20">
        <f>IF(IF(検索!J$5="00000",AH1072,IF(検索!K$4=0,AH1072+AI1072,AH1072*AI1072)*IF(AND(検索!K$6=1,検索!J$7&lt;&gt;"00000"),AJ1072,1)+IF(AND(検索!K$6=0,検索!J$7&lt;&gt;"00000"),AJ1072,0))&gt;0,MAX($AK$2:AK1071)+1,0)</f>
        <v>0</v>
      </c>
    </row>
    <row r="1073" spans="8:37" ht="12.6" customHeight="1" x14ac:dyDescent="0.15">
      <c r="H1073" s="153">
        <f t="shared" si="87"/>
        <v>0</v>
      </c>
      <c r="J1073" s="158">
        <f>IFERROR(INDEX(単価!D$3:G$16,MATCH(D1073,単価!B$3:B$16,0),1+((I1073&gt;29)+(I1073&gt;59)+(I1073&gt;89))*INDEX(単価!A:A,MATCH(D1073,単価!B:B,0))),0)</f>
        <v>0</v>
      </c>
      <c r="K1073" s="153">
        <f>IFERROR(INDEX(単価!C:C,MATCH(D1073,単価!B:B,0))&amp;IF(INDEX(単価!A:A,MATCH(D1073,単価!B:B,0))=1,"（"&amp;INDEX(単価!D$2:G$2,1,1+(I1073&gt;29)+(I1073&gt;59)+(I1073&gt;89))&amp;"）",""),D1073)</f>
        <v>0</v>
      </c>
      <c r="L1073" s="2">
        <f t="shared" ca="1" si="91"/>
        <v>104</v>
      </c>
      <c r="M1073" s="14">
        <f>IF(OR(ISERROR(FIND(DBCS(検索!C$3),DBCS(B1073))),検索!C$3=""),0,1)</f>
        <v>0</v>
      </c>
      <c r="N1073" s="15">
        <f>IF(OR(ISERROR(FIND(DBCS(検索!D$3),DBCS(C1073))),検索!D$3=""),0,1)</f>
        <v>0</v>
      </c>
      <c r="O1073" s="15">
        <f>IF(OR(ISERROR(FIND(検索!E$3,D1073)),検索!E$3=""),0,1)</f>
        <v>0</v>
      </c>
      <c r="P1073" s="13">
        <f>IF(OR(ISERROR(FIND(検索!F$3,E1073)),検索!F$3=""),0,1)</f>
        <v>0</v>
      </c>
      <c r="Q1073" s="13">
        <f>IF(OR(ISERROR(FIND(検索!G$3,F1073)),検索!G$3=""),0,1)</f>
        <v>0</v>
      </c>
      <c r="R1073" s="13">
        <f>IF(OR(検索!J$3="00000",M1073&amp;N1073&amp;O1073&amp;P1073&amp;Q1073&lt;&gt;検索!J$3),0,1)</f>
        <v>0</v>
      </c>
      <c r="S1073" s="13">
        <f t="shared" si="88"/>
        <v>0</v>
      </c>
      <c r="T1073" s="14">
        <f>IF(OR(ISERROR(FIND(DBCS(検索!C$5),DBCS(B1073))),検索!C$5=""),0,1)</f>
        <v>0</v>
      </c>
      <c r="U1073" s="15">
        <f>IF(OR(ISERROR(FIND(DBCS(検索!D$5),DBCS(C1073))),検索!D$5=""),0,1)</f>
        <v>0</v>
      </c>
      <c r="V1073" s="15">
        <f>IF(OR(ISERROR(FIND(検索!E$5,D1073)),検索!E$5=""),0,1)</f>
        <v>0</v>
      </c>
      <c r="W1073" s="15">
        <f>IF(OR(ISERROR(FIND(検索!F$5,E1073)),検索!F$5=""),0,1)</f>
        <v>0</v>
      </c>
      <c r="X1073" s="15">
        <f>IF(OR(ISERROR(FIND(検索!G$5,F1073)),検索!G$5=""),0,1)</f>
        <v>0</v>
      </c>
      <c r="Y1073" s="13">
        <f>IF(OR(検索!J$5="00000",T1073&amp;U1073&amp;V1073&amp;W1073&amp;X1073&lt;&gt;検索!J$5),0,1)</f>
        <v>0</v>
      </c>
      <c r="Z1073" s="16">
        <f t="shared" si="89"/>
        <v>0</v>
      </c>
      <c r="AA1073" s="13">
        <f>IF(OR(ISERROR(FIND(DBCS(検索!C$7),DBCS(B1073))),検索!C$7=""),0,1)</f>
        <v>0</v>
      </c>
      <c r="AB1073" s="13">
        <f>IF(OR(ISERROR(FIND(DBCS(検索!D$7),DBCS(C1073))),検索!D$7=""),0,1)</f>
        <v>0</v>
      </c>
      <c r="AC1073" s="13">
        <f>IF(OR(ISERROR(FIND(検索!E$7,D1073)),検索!E$7=""),0,1)</f>
        <v>0</v>
      </c>
      <c r="AD1073" s="13">
        <f>IF(OR(ISERROR(FIND(検索!F$7,E1073)),検索!F$7=""),0,1)</f>
        <v>0</v>
      </c>
      <c r="AE1073" s="13">
        <f>IF(OR(ISERROR(FIND(検索!G$7,F1073)),検索!G$7=""),0,1)</f>
        <v>0</v>
      </c>
      <c r="AF1073" s="15">
        <f>IF(OR(検索!J$7="00000",AA1073&amp;AB1073&amp;AC1073&amp;AD1073&amp;AE1073&lt;&gt;検索!J$7),0,1)</f>
        <v>0</v>
      </c>
      <c r="AG1073" s="16">
        <f t="shared" si="90"/>
        <v>0</v>
      </c>
      <c r="AH1073" s="13">
        <f>IF(検索!K$3=0,R1073,S1073)</f>
        <v>0</v>
      </c>
      <c r="AI1073" s="13">
        <f>IF(検索!K$5=0,Y1073,Z1073)</f>
        <v>0</v>
      </c>
      <c r="AJ1073" s="13">
        <f>IF(検索!K$7=0,AF1073,AG1073)</f>
        <v>0</v>
      </c>
      <c r="AK1073" s="20">
        <f>IF(IF(検索!J$5="00000",AH1073,IF(検索!K$4=0,AH1073+AI1073,AH1073*AI1073)*IF(AND(検索!K$6=1,検索!J$7&lt;&gt;"00000"),AJ1073,1)+IF(AND(検索!K$6=0,検索!J$7&lt;&gt;"00000"),AJ1073,0))&gt;0,MAX($AK$2:AK1072)+1,0)</f>
        <v>0</v>
      </c>
    </row>
    <row r="1074" spans="8:37" ht="12.6" customHeight="1" x14ac:dyDescent="0.15">
      <c r="H1074" s="153">
        <f t="shared" si="87"/>
        <v>0</v>
      </c>
      <c r="J1074" s="158">
        <f>IFERROR(INDEX(単価!D$3:G$16,MATCH(D1074,単価!B$3:B$16,0),1+((I1074&gt;29)+(I1074&gt;59)+(I1074&gt;89))*INDEX(単価!A:A,MATCH(D1074,単価!B:B,0))),0)</f>
        <v>0</v>
      </c>
      <c r="K1074" s="153">
        <f>IFERROR(INDEX(単価!C:C,MATCH(D1074,単価!B:B,0))&amp;IF(INDEX(単価!A:A,MATCH(D1074,単価!B:B,0))=1,"（"&amp;INDEX(単価!D$2:G$2,1,1+(I1074&gt;29)+(I1074&gt;59)+(I1074&gt;89))&amp;"）",""),D1074)</f>
        <v>0</v>
      </c>
      <c r="L1074" s="2">
        <f t="shared" ca="1" si="91"/>
        <v>100</v>
      </c>
      <c r="M1074" s="14">
        <f>IF(OR(ISERROR(FIND(DBCS(検索!C$3),DBCS(B1074))),検索!C$3=""),0,1)</f>
        <v>0</v>
      </c>
      <c r="N1074" s="15">
        <f>IF(OR(ISERROR(FIND(DBCS(検索!D$3),DBCS(C1074))),検索!D$3=""),0,1)</f>
        <v>0</v>
      </c>
      <c r="O1074" s="15">
        <f>IF(OR(ISERROR(FIND(検索!E$3,D1074)),検索!E$3=""),0,1)</f>
        <v>0</v>
      </c>
      <c r="P1074" s="13">
        <f>IF(OR(ISERROR(FIND(検索!F$3,E1074)),検索!F$3=""),0,1)</f>
        <v>0</v>
      </c>
      <c r="Q1074" s="13">
        <f>IF(OR(ISERROR(FIND(検索!G$3,F1074)),検索!G$3=""),0,1)</f>
        <v>0</v>
      </c>
      <c r="R1074" s="13">
        <f>IF(OR(検索!J$3="00000",M1074&amp;N1074&amp;O1074&amp;P1074&amp;Q1074&lt;&gt;検索!J$3),0,1)</f>
        <v>0</v>
      </c>
      <c r="S1074" s="13">
        <f t="shared" si="88"/>
        <v>0</v>
      </c>
      <c r="T1074" s="14">
        <f>IF(OR(ISERROR(FIND(DBCS(検索!C$5),DBCS(B1074))),検索!C$5=""),0,1)</f>
        <v>0</v>
      </c>
      <c r="U1074" s="15">
        <f>IF(OR(ISERROR(FIND(DBCS(検索!D$5),DBCS(C1074))),検索!D$5=""),0,1)</f>
        <v>0</v>
      </c>
      <c r="V1074" s="15">
        <f>IF(OR(ISERROR(FIND(検索!E$5,D1074)),検索!E$5=""),0,1)</f>
        <v>0</v>
      </c>
      <c r="W1074" s="15">
        <f>IF(OR(ISERROR(FIND(検索!F$5,E1074)),検索!F$5=""),0,1)</f>
        <v>0</v>
      </c>
      <c r="X1074" s="15">
        <f>IF(OR(ISERROR(FIND(検索!G$5,F1074)),検索!G$5=""),0,1)</f>
        <v>0</v>
      </c>
      <c r="Y1074" s="13">
        <f>IF(OR(検索!J$5="00000",T1074&amp;U1074&amp;V1074&amp;W1074&amp;X1074&lt;&gt;検索!J$5),0,1)</f>
        <v>0</v>
      </c>
      <c r="Z1074" s="16">
        <f t="shared" si="89"/>
        <v>0</v>
      </c>
      <c r="AA1074" s="13">
        <f>IF(OR(ISERROR(FIND(DBCS(検索!C$7),DBCS(B1074))),検索!C$7=""),0,1)</f>
        <v>0</v>
      </c>
      <c r="AB1074" s="13">
        <f>IF(OR(ISERROR(FIND(DBCS(検索!D$7),DBCS(C1074))),検索!D$7=""),0,1)</f>
        <v>0</v>
      </c>
      <c r="AC1074" s="13">
        <f>IF(OR(ISERROR(FIND(検索!E$7,D1074)),検索!E$7=""),0,1)</f>
        <v>0</v>
      </c>
      <c r="AD1074" s="13">
        <f>IF(OR(ISERROR(FIND(検索!F$7,E1074)),検索!F$7=""),0,1)</f>
        <v>0</v>
      </c>
      <c r="AE1074" s="13">
        <f>IF(OR(ISERROR(FIND(検索!G$7,F1074)),検索!G$7=""),0,1)</f>
        <v>0</v>
      </c>
      <c r="AF1074" s="15">
        <f>IF(OR(検索!J$7="00000",AA1074&amp;AB1074&amp;AC1074&amp;AD1074&amp;AE1074&lt;&gt;検索!J$7),0,1)</f>
        <v>0</v>
      </c>
      <c r="AG1074" s="16">
        <f t="shared" si="90"/>
        <v>0</v>
      </c>
      <c r="AH1074" s="13">
        <f>IF(検索!K$3=0,R1074,S1074)</f>
        <v>0</v>
      </c>
      <c r="AI1074" s="13">
        <f>IF(検索!K$5=0,Y1074,Z1074)</f>
        <v>0</v>
      </c>
      <c r="AJ1074" s="13">
        <f>IF(検索!K$7=0,AF1074,AG1074)</f>
        <v>0</v>
      </c>
      <c r="AK1074" s="20">
        <f>IF(IF(検索!J$5="00000",AH1074,IF(検索!K$4=0,AH1074+AI1074,AH1074*AI1074)*IF(AND(検索!K$6=1,検索!J$7&lt;&gt;"00000"),AJ1074,1)+IF(AND(検索!K$6=0,検索!J$7&lt;&gt;"00000"),AJ1074,0))&gt;0,MAX($AK$2:AK1073)+1,0)</f>
        <v>0</v>
      </c>
    </row>
    <row r="1075" spans="8:37" ht="12.6" customHeight="1" x14ac:dyDescent="0.15">
      <c r="H1075" s="153">
        <f t="shared" si="87"/>
        <v>0</v>
      </c>
      <c r="J1075" s="158">
        <f>IFERROR(INDEX(単価!D$3:G$16,MATCH(D1075,単価!B$3:B$16,0),1+((I1075&gt;29)+(I1075&gt;59)+(I1075&gt;89))*INDEX(単価!A:A,MATCH(D1075,単価!B:B,0))),0)</f>
        <v>0</v>
      </c>
      <c r="K1075" s="153">
        <f>IFERROR(INDEX(単価!C:C,MATCH(D1075,単価!B:B,0))&amp;IF(INDEX(単価!A:A,MATCH(D1075,単価!B:B,0))=1,"（"&amp;INDEX(単価!D$2:G$2,1,1+(I1075&gt;29)+(I1075&gt;59)+(I1075&gt;89))&amp;"）",""),D1075)</f>
        <v>0</v>
      </c>
      <c r="L1075" s="2">
        <f t="shared" ca="1" si="91"/>
        <v>107</v>
      </c>
      <c r="M1075" s="14">
        <f>IF(OR(ISERROR(FIND(DBCS(検索!C$3),DBCS(B1075))),検索!C$3=""),0,1)</f>
        <v>0</v>
      </c>
      <c r="N1075" s="15">
        <f>IF(OR(ISERROR(FIND(DBCS(検索!D$3),DBCS(C1075))),検索!D$3=""),0,1)</f>
        <v>0</v>
      </c>
      <c r="O1075" s="15">
        <f>IF(OR(ISERROR(FIND(検索!E$3,D1075)),検索!E$3=""),0,1)</f>
        <v>0</v>
      </c>
      <c r="P1075" s="13">
        <f>IF(OR(ISERROR(FIND(検索!F$3,E1075)),検索!F$3=""),0,1)</f>
        <v>0</v>
      </c>
      <c r="Q1075" s="13">
        <f>IF(OR(ISERROR(FIND(検索!G$3,F1075)),検索!G$3=""),0,1)</f>
        <v>0</v>
      </c>
      <c r="R1075" s="13">
        <f>IF(OR(検索!J$3="00000",M1075&amp;N1075&amp;O1075&amp;P1075&amp;Q1075&lt;&gt;検索!J$3),0,1)</f>
        <v>0</v>
      </c>
      <c r="S1075" s="13">
        <f t="shared" si="88"/>
        <v>0</v>
      </c>
      <c r="T1075" s="14">
        <f>IF(OR(ISERROR(FIND(DBCS(検索!C$5),DBCS(B1075))),検索!C$5=""),0,1)</f>
        <v>0</v>
      </c>
      <c r="U1075" s="15">
        <f>IF(OR(ISERROR(FIND(DBCS(検索!D$5),DBCS(C1075))),検索!D$5=""),0,1)</f>
        <v>0</v>
      </c>
      <c r="V1075" s="15">
        <f>IF(OR(ISERROR(FIND(検索!E$5,D1075)),検索!E$5=""),0,1)</f>
        <v>0</v>
      </c>
      <c r="W1075" s="15">
        <f>IF(OR(ISERROR(FIND(検索!F$5,E1075)),検索!F$5=""),0,1)</f>
        <v>0</v>
      </c>
      <c r="X1075" s="15">
        <f>IF(OR(ISERROR(FIND(検索!G$5,F1075)),検索!G$5=""),0,1)</f>
        <v>0</v>
      </c>
      <c r="Y1075" s="13">
        <f>IF(OR(検索!J$5="00000",T1075&amp;U1075&amp;V1075&amp;W1075&amp;X1075&lt;&gt;検索!J$5),0,1)</f>
        <v>0</v>
      </c>
      <c r="Z1075" s="16">
        <f t="shared" si="89"/>
        <v>0</v>
      </c>
      <c r="AA1075" s="13">
        <f>IF(OR(ISERROR(FIND(DBCS(検索!C$7),DBCS(B1075))),検索!C$7=""),0,1)</f>
        <v>0</v>
      </c>
      <c r="AB1075" s="13">
        <f>IF(OR(ISERROR(FIND(DBCS(検索!D$7),DBCS(C1075))),検索!D$7=""),0,1)</f>
        <v>0</v>
      </c>
      <c r="AC1075" s="13">
        <f>IF(OR(ISERROR(FIND(検索!E$7,D1075)),検索!E$7=""),0,1)</f>
        <v>0</v>
      </c>
      <c r="AD1075" s="13">
        <f>IF(OR(ISERROR(FIND(検索!F$7,E1075)),検索!F$7=""),0,1)</f>
        <v>0</v>
      </c>
      <c r="AE1075" s="13">
        <f>IF(OR(ISERROR(FIND(検索!G$7,F1075)),検索!G$7=""),0,1)</f>
        <v>0</v>
      </c>
      <c r="AF1075" s="15">
        <f>IF(OR(検索!J$7="00000",AA1075&amp;AB1075&amp;AC1075&amp;AD1075&amp;AE1075&lt;&gt;検索!J$7),0,1)</f>
        <v>0</v>
      </c>
      <c r="AG1075" s="16">
        <f t="shared" si="90"/>
        <v>0</v>
      </c>
      <c r="AH1075" s="13">
        <f>IF(検索!K$3=0,R1075,S1075)</f>
        <v>0</v>
      </c>
      <c r="AI1075" s="13">
        <f>IF(検索!K$5=0,Y1075,Z1075)</f>
        <v>0</v>
      </c>
      <c r="AJ1075" s="13">
        <f>IF(検索!K$7=0,AF1075,AG1075)</f>
        <v>0</v>
      </c>
      <c r="AK1075" s="20">
        <f>IF(IF(検索!J$5="00000",AH1075,IF(検索!K$4=0,AH1075+AI1075,AH1075*AI1075)*IF(AND(検索!K$6=1,検索!J$7&lt;&gt;"00000"),AJ1075,1)+IF(AND(検索!K$6=0,検索!J$7&lt;&gt;"00000"),AJ1075,0))&gt;0,MAX($AK$2:AK1074)+1,0)</f>
        <v>0</v>
      </c>
    </row>
    <row r="1076" spans="8:37" ht="12.6" customHeight="1" x14ac:dyDescent="0.15">
      <c r="H1076" s="153">
        <f t="shared" si="87"/>
        <v>0</v>
      </c>
      <c r="J1076" s="158">
        <f>IFERROR(INDEX(単価!D$3:G$16,MATCH(D1076,単価!B$3:B$16,0),1+((I1076&gt;29)+(I1076&gt;59)+(I1076&gt;89))*INDEX(単価!A:A,MATCH(D1076,単価!B:B,0))),0)</f>
        <v>0</v>
      </c>
      <c r="K1076" s="153">
        <f>IFERROR(INDEX(単価!C:C,MATCH(D1076,単価!B:B,0))&amp;IF(INDEX(単価!A:A,MATCH(D1076,単価!B:B,0))=1,"（"&amp;INDEX(単価!D$2:G$2,1,1+(I1076&gt;29)+(I1076&gt;59)+(I1076&gt;89))&amp;"）",""),D1076)</f>
        <v>0</v>
      </c>
      <c r="L1076" s="2">
        <f t="shared" ca="1" si="91"/>
        <v>101</v>
      </c>
      <c r="M1076" s="14">
        <f>IF(OR(ISERROR(FIND(DBCS(検索!C$3),DBCS(B1076))),検索!C$3=""),0,1)</f>
        <v>0</v>
      </c>
      <c r="N1076" s="15">
        <f>IF(OR(ISERROR(FIND(DBCS(検索!D$3),DBCS(C1076))),検索!D$3=""),0,1)</f>
        <v>0</v>
      </c>
      <c r="O1076" s="15">
        <f>IF(OR(ISERROR(FIND(検索!E$3,D1076)),検索!E$3=""),0,1)</f>
        <v>0</v>
      </c>
      <c r="P1076" s="13">
        <f>IF(OR(ISERROR(FIND(検索!F$3,E1076)),検索!F$3=""),0,1)</f>
        <v>0</v>
      </c>
      <c r="Q1076" s="13">
        <f>IF(OR(ISERROR(FIND(検索!G$3,F1076)),検索!G$3=""),0,1)</f>
        <v>0</v>
      </c>
      <c r="R1076" s="13">
        <f>IF(OR(検索!J$3="00000",M1076&amp;N1076&amp;O1076&amp;P1076&amp;Q1076&lt;&gt;検索!J$3),0,1)</f>
        <v>0</v>
      </c>
      <c r="S1076" s="13">
        <f t="shared" si="88"/>
        <v>0</v>
      </c>
      <c r="T1076" s="14">
        <f>IF(OR(ISERROR(FIND(DBCS(検索!C$5),DBCS(B1076))),検索!C$5=""),0,1)</f>
        <v>0</v>
      </c>
      <c r="U1076" s="15">
        <f>IF(OR(ISERROR(FIND(DBCS(検索!D$5),DBCS(C1076))),検索!D$5=""),0,1)</f>
        <v>0</v>
      </c>
      <c r="V1076" s="15">
        <f>IF(OR(ISERROR(FIND(検索!E$5,D1076)),検索!E$5=""),0,1)</f>
        <v>0</v>
      </c>
      <c r="W1076" s="15">
        <f>IF(OR(ISERROR(FIND(検索!F$5,E1076)),検索!F$5=""),0,1)</f>
        <v>0</v>
      </c>
      <c r="X1076" s="15">
        <f>IF(OR(ISERROR(FIND(検索!G$5,F1076)),検索!G$5=""),0,1)</f>
        <v>0</v>
      </c>
      <c r="Y1076" s="13">
        <f>IF(OR(検索!J$5="00000",T1076&amp;U1076&amp;V1076&amp;W1076&amp;X1076&lt;&gt;検索!J$5),0,1)</f>
        <v>0</v>
      </c>
      <c r="Z1076" s="16">
        <f t="shared" si="89"/>
        <v>0</v>
      </c>
      <c r="AA1076" s="13">
        <f>IF(OR(ISERROR(FIND(DBCS(検索!C$7),DBCS(B1076))),検索!C$7=""),0,1)</f>
        <v>0</v>
      </c>
      <c r="AB1076" s="13">
        <f>IF(OR(ISERROR(FIND(DBCS(検索!D$7),DBCS(C1076))),検索!D$7=""),0,1)</f>
        <v>0</v>
      </c>
      <c r="AC1076" s="13">
        <f>IF(OR(ISERROR(FIND(検索!E$7,D1076)),検索!E$7=""),0,1)</f>
        <v>0</v>
      </c>
      <c r="AD1076" s="13">
        <f>IF(OR(ISERROR(FIND(検索!F$7,E1076)),検索!F$7=""),0,1)</f>
        <v>0</v>
      </c>
      <c r="AE1076" s="13">
        <f>IF(OR(ISERROR(FIND(検索!G$7,F1076)),検索!G$7=""),0,1)</f>
        <v>0</v>
      </c>
      <c r="AF1076" s="15">
        <f>IF(OR(検索!J$7="00000",AA1076&amp;AB1076&amp;AC1076&amp;AD1076&amp;AE1076&lt;&gt;検索!J$7),0,1)</f>
        <v>0</v>
      </c>
      <c r="AG1076" s="16">
        <f t="shared" si="90"/>
        <v>0</v>
      </c>
      <c r="AH1076" s="13">
        <f>IF(検索!K$3=0,R1076,S1076)</f>
        <v>0</v>
      </c>
      <c r="AI1076" s="13">
        <f>IF(検索!K$5=0,Y1076,Z1076)</f>
        <v>0</v>
      </c>
      <c r="AJ1076" s="13">
        <f>IF(検索!K$7=0,AF1076,AG1076)</f>
        <v>0</v>
      </c>
      <c r="AK1076" s="20">
        <f>IF(IF(検索!J$5="00000",AH1076,IF(検索!K$4=0,AH1076+AI1076,AH1076*AI1076)*IF(AND(検索!K$6=1,検索!J$7&lt;&gt;"00000"),AJ1076,1)+IF(AND(検索!K$6=0,検索!J$7&lt;&gt;"00000"),AJ1076,0))&gt;0,MAX($AK$2:AK1075)+1,0)</f>
        <v>0</v>
      </c>
    </row>
    <row r="1077" spans="8:37" ht="12.6" customHeight="1" x14ac:dyDescent="0.15">
      <c r="H1077" s="153">
        <f t="shared" si="87"/>
        <v>0</v>
      </c>
      <c r="J1077" s="158">
        <f>IFERROR(INDEX(単価!D$3:G$16,MATCH(D1077,単価!B$3:B$16,0),1+((I1077&gt;29)+(I1077&gt;59)+(I1077&gt;89))*INDEX(単価!A:A,MATCH(D1077,単価!B:B,0))),0)</f>
        <v>0</v>
      </c>
      <c r="K1077" s="153">
        <f>IFERROR(INDEX(単価!C:C,MATCH(D1077,単価!B:B,0))&amp;IF(INDEX(単価!A:A,MATCH(D1077,単価!B:B,0))=1,"（"&amp;INDEX(単価!D$2:G$2,1,1+(I1077&gt;29)+(I1077&gt;59)+(I1077&gt;89))&amp;"）",""),D1077)</f>
        <v>0</v>
      </c>
      <c r="L1077" s="2">
        <f t="shared" ca="1" si="91"/>
        <v>100</v>
      </c>
      <c r="M1077" s="14">
        <f>IF(OR(ISERROR(FIND(DBCS(検索!C$3),DBCS(B1077))),検索!C$3=""),0,1)</f>
        <v>0</v>
      </c>
      <c r="N1077" s="15">
        <f>IF(OR(ISERROR(FIND(DBCS(検索!D$3),DBCS(C1077))),検索!D$3=""),0,1)</f>
        <v>0</v>
      </c>
      <c r="O1077" s="15">
        <f>IF(OR(ISERROR(FIND(検索!E$3,D1077)),検索!E$3=""),0,1)</f>
        <v>0</v>
      </c>
      <c r="P1077" s="13">
        <f>IF(OR(ISERROR(FIND(検索!F$3,E1077)),検索!F$3=""),0,1)</f>
        <v>0</v>
      </c>
      <c r="Q1077" s="13">
        <f>IF(OR(ISERROR(FIND(検索!G$3,F1077)),検索!G$3=""),0,1)</f>
        <v>0</v>
      </c>
      <c r="R1077" s="13">
        <f>IF(OR(検索!J$3="00000",M1077&amp;N1077&amp;O1077&amp;P1077&amp;Q1077&lt;&gt;検索!J$3),0,1)</f>
        <v>0</v>
      </c>
      <c r="S1077" s="13">
        <f t="shared" si="88"/>
        <v>0</v>
      </c>
      <c r="T1077" s="14">
        <f>IF(OR(ISERROR(FIND(DBCS(検索!C$5),DBCS(B1077))),検索!C$5=""),0,1)</f>
        <v>0</v>
      </c>
      <c r="U1077" s="15">
        <f>IF(OR(ISERROR(FIND(DBCS(検索!D$5),DBCS(C1077))),検索!D$5=""),0,1)</f>
        <v>0</v>
      </c>
      <c r="V1077" s="15">
        <f>IF(OR(ISERROR(FIND(検索!E$5,D1077)),検索!E$5=""),0,1)</f>
        <v>0</v>
      </c>
      <c r="W1077" s="15">
        <f>IF(OR(ISERROR(FIND(検索!F$5,E1077)),検索!F$5=""),0,1)</f>
        <v>0</v>
      </c>
      <c r="X1077" s="15">
        <f>IF(OR(ISERROR(FIND(検索!G$5,F1077)),検索!G$5=""),0,1)</f>
        <v>0</v>
      </c>
      <c r="Y1077" s="13">
        <f>IF(OR(検索!J$5="00000",T1077&amp;U1077&amp;V1077&amp;W1077&amp;X1077&lt;&gt;検索!J$5),0,1)</f>
        <v>0</v>
      </c>
      <c r="Z1077" s="16">
        <f t="shared" si="89"/>
        <v>0</v>
      </c>
      <c r="AA1077" s="13">
        <f>IF(OR(ISERROR(FIND(DBCS(検索!C$7),DBCS(B1077))),検索!C$7=""),0,1)</f>
        <v>0</v>
      </c>
      <c r="AB1077" s="13">
        <f>IF(OR(ISERROR(FIND(DBCS(検索!D$7),DBCS(C1077))),検索!D$7=""),0,1)</f>
        <v>0</v>
      </c>
      <c r="AC1077" s="13">
        <f>IF(OR(ISERROR(FIND(検索!E$7,D1077)),検索!E$7=""),0,1)</f>
        <v>0</v>
      </c>
      <c r="AD1077" s="13">
        <f>IF(OR(ISERROR(FIND(検索!F$7,E1077)),検索!F$7=""),0,1)</f>
        <v>0</v>
      </c>
      <c r="AE1077" s="13">
        <f>IF(OR(ISERROR(FIND(検索!G$7,F1077)),検索!G$7=""),0,1)</f>
        <v>0</v>
      </c>
      <c r="AF1077" s="15">
        <f>IF(OR(検索!J$7="00000",AA1077&amp;AB1077&amp;AC1077&amp;AD1077&amp;AE1077&lt;&gt;検索!J$7),0,1)</f>
        <v>0</v>
      </c>
      <c r="AG1077" s="16">
        <f t="shared" si="90"/>
        <v>0</v>
      </c>
      <c r="AH1077" s="13">
        <f>IF(検索!K$3=0,R1077,S1077)</f>
        <v>0</v>
      </c>
      <c r="AI1077" s="13">
        <f>IF(検索!K$5=0,Y1077,Z1077)</f>
        <v>0</v>
      </c>
      <c r="AJ1077" s="13">
        <f>IF(検索!K$7=0,AF1077,AG1077)</f>
        <v>0</v>
      </c>
      <c r="AK1077" s="20">
        <f>IF(IF(検索!J$5="00000",AH1077,IF(検索!K$4=0,AH1077+AI1077,AH1077*AI1077)*IF(AND(検索!K$6=1,検索!J$7&lt;&gt;"00000"),AJ1077,1)+IF(AND(検索!K$6=0,検索!J$7&lt;&gt;"00000"),AJ1077,0))&gt;0,MAX($AK$2:AK1076)+1,0)</f>
        <v>0</v>
      </c>
    </row>
    <row r="1078" spans="8:37" ht="12.6" customHeight="1" x14ac:dyDescent="0.15">
      <c r="H1078" s="153">
        <f t="shared" si="87"/>
        <v>0</v>
      </c>
      <c r="J1078" s="158">
        <f>IFERROR(INDEX(単価!D$3:G$16,MATCH(D1078,単価!B$3:B$16,0),1+((I1078&gt;29)+(I1078&gt;59)+(I1078&gt;89))*INDEX(単価!A:A,MATCH(D1078,単価!B:B,0))),0)</f>
        <v>0</v>
      </c>
      <c r="K1078" s="153">
        <f>IFERROR(INDEX(単価!C:C,MATCH(D1078,単価!B:B,0))&amp;IF(INDEX(単価!A:A,MATCH(D1078,単価!B:B,0))=1,"（"&amp;INDEX(単価!D$2:G$2,1,1+(I1078&gt;29)+(I1078&gt;59)+(I1078&gt;89))&amp;"）",""),D1078)</f>
        <v>0</v>
      </c>
      <c r="L1078" s="2">
        <f t="shared" ca="1" si="91"/>
        <v>103</v>
      </c>
      <c r="M1078" s="14">
        <f>IF(OR(ISERROR(FIND(DBCS(検索!C$3),DBCS(B1078))),検索!C$3=""),0,1)</f>
        <v>0</v>
      </c>
      <c r="N1078" s="15">
        <f>IF(OR(ISERROR(FIND(DBCS(検索!D$3),DBCS(C1078))),検索!D$3=""),0,1)</f>
        <v>0</v>
      </c>
      <c r="O1078" s="15">
        <f>IF(OR(ISERROR(FIND(検索!E$3,D1078)),検索!E$3=""),0,1)</f>
        <v>0</v>
      </c>
      <c r="P1078" s="13">
        <f>IF(OR(ISERROR(FIND(検索!F$3,E1078)),検索!F$3=""),0,1)</f>
        <v>0</v>
      </c>
      <c r="Q1078" s="13">
        <f>IF(OR(ISERROR(FIND(検索!G$3,F1078)),検索!G$3=""),0,1)</f>
        <v>0</v>
      </c>
      <c r="R1078" s="13">
        <f>IF(OR(検索!J$3="00000",M1078&amp;N1078&amp;O1078&amp;P1078&amp;Q1078&lt;&gt;検索!J$3),0,1)</f>
        <v>0</v>
      </c>
      <c r="S1078" s="13">
        <f t="shared" si="88"/>
        <v>0</v>
      </c>
      <c r="T1078" s="14">
        <f>IF(OR(ISERROR(FIND(DBCS(検索!C$5),DBCS(B1078))),検索!C$5=""),0,1)</f>
        <v>0</v>
      </c>
      <c r="U1078" s="15">
        <f>IF(OR(ISERROR(FIND(DBCS(検索!D$5),DBCS(C1078))),検索!D$5=""),0,1)</f>
        <v>0</v>
      </c>
      <c r="V1078" s="15">
        <f>IF(OR(ISERROR(FIND(検索!E$5,D1078)),検索!E$5=""),0,1)</f>
        <v>0</v>
      </c>
      <c r="W1078" s="15">
        <f>IF(OR(ISERROR(FIND(検索!F$5,E1078)),検索!F$5=""),0,1)</f>
        <v>0</v>
      </c>
      <c r="X1078" s="15">
        <f>IF(OR(ISERROR(FIND(検索!G$5,F1078)),検索!G$5=""),0,1)</f>
        <v>0</v>
      </c>
      <c r="Y1078" s="13">
        <f>IF(OR(検索!J$5="00000",T1078&amp;U1078&amp;V1078&amp;W1078&amp;X1078&lt;&gt;検索!J$5),0,1)</f>
        <v>0</v>
      </c>
      <c r="Z1078" s="16">
        <f t="shared" si="89"/>
        <v>0</v>
      </c>
      <c r="AA1078" s="13">
        <f>IF(OR(ISERROR(FIND(DBCS(検索!C$7),DBCS(B1078))),検索!C$7=""),0,1)</f>
        <v>0</v>
      </c>
      <c r="AB1078" s="13">
        <f>IF(OR(ISERROR(FIND(DBCS(検索!D$7),DBCS(C1078))),検索!D$7=""),0,1)</f>
        <v>0</v>
      </c>
      <c r="AC1078" s="13">
        <f>IF(OR(ISERROR(FIND(検索!E$7,D1078)),検索!E$7=""),0,1)</f>
        <v>0</v>
      </c>
      <c r="AD1078" s="13">
        <f>IF(OR(ISERROR(FIND(検索!F$7,E1078)),検索!F$7=""),0,1)</f>
        <v>0</v>
      </c>
      <c r="AE1078" s="13">
        <f>IF(OR(ISERROR(FIND(検索!G$7,F1078)),検索!G$7=""),0,1)</f>
        <v>0</v>
      </c>
      <c r="AF1078" s="15">
        <f>IF(OR(検索!J$7="00000",AA1078&amp;AB1078&amp;AC1078&amp;AD1078&amp;AE1078&lt;&gt;検索!J$7),0,1)</f>
        <v>0</v>
      </c>
      <c r="AG1078" s="16">
        <f t="shared" si="90"/>
        <v>0</v>
      </c>
      <c r="AH1078" s="13">
        <f>IF(検索!K$3=0,R1078,S1078)</f>
        <v>0</v>
      </c>
      <c r="AI1078" s="13">
        <f>IF(検索!K$5=0,Y1078,Z1078)</f>
        <v>0</v>
      </c>
      <c r="AJ1078" s="13">
        <f>IF(検索!K$7=0,AF1078,AG1078)</f>
        <v>0</v>
      </c>
      <c r="AK1078" s="20">
        <f>IF(IF(検索!J$5="00000",AH1078,IF(検索!K$4=0,AH1078+AI1078,AH1078*AI1078)*IF(AND(検索!K$6=1,検索!J$7&lt;&gt;"00000"),AJ1078,1)+IF(AND(検索!K$6=0,検索!J$7&lt;&gt;"00000"),AJ1078,0))&gt;0,MAX($AK$2:AK1077)+1,0)</f>
        <v>0</v>
      </c>
    </row>
    <row r="1079" spans="8:37" ht="12.6" customHeight="1" x14ac:dyDescent="0.15">
      <c r="H1079" s="153">
        <f t="shared" si="87"/>
        <v>0</v>
      </c>
      <c r="J1079" s="158">
        <f>IFERROR(INDEX(単価!D$3:G$16,MATCH(D1079,単価!B$3:B$16,0),1+((I1079&gt;29)+(I1079&gt;59)+(I1079&gt;89))*INDEX(単価!A:A,MATCH(D1079,単価!B:B,0))),0)</f>
        <v>0</v>
      </c>
      <c r="K1079" s="153">
        <f>IFERROR(INDEX(単価!C:C,MATCH(D1079,単価!B:B,0))&amp;IF(INDEX(単価!A:A,MATCH(D1079,単価!B:B,0))=1,"（"&amp;INDEX(単価!D$2:G$2,1,1+(I1079&gt;29)+(I1079&gt;59)+(I1079&gt;89))&amp;"）",""),D1079)</f>
        <v>0</v>
      </c>
      <c r="L1079" s="2">
        <f t="shared" ca="1" si="91"/>
        <v>109</v>
      </c>
      <c r="M1079" s="14">
        <f>IF(OR(ISERROR(FIND(DBCS(検索!C$3),DBCS(B1079))),検索!C$3=""),0,1)</f>
        <v>0</v>
      </c>
      <c r="N1079" s="15">
        <f>IF(OR(ISERROR(FIND(DBCS(検索!D$3),DBCS(C1079))),検索!D$3=""),0,1)</f>
        <v>0</v>
      </c>
      <c r="O1079" s="15">
        <f>IF(OR(ISERROR(FIND(検索!E$3,D1079)),検索!E$3=""),0,1)</f>
        <v>0</v>
      </c>
      <c r="P1079" s="13">
        <f>IF(OR(ISERROR(FIND(検索!F$3,E1079)),検索!F$3=""),0,1)</f>
        <v>0</v>
      </c>
      <c r="Q1079" s="13">
        <f>IF(OR(ISERROR(FIND(検索!G$3,F1079)),検索!G$3=""),0,1)</f>
        <v>0</v>
      </c>
      <c r="R1079" s="13">
        <f>IF(OR(検索!J$3="00000",M1079&amp;N1079&amp;O1079&amp;P1079&amp;Q1079&lt;&gt;検索!J$3),0,1)</f>
        <v>0</v>
      </c>
      <c r="S1079" s="13">
        <f t="shared" si="88"/>
        <v>0</v>
      </c>
      <c r="T1079" s="14">
        <f>IF(OR(ISERROR(FIND(DBCS(検索!C$5),DBCS(B1079))),検索!C$5=""),0,1)</f>
        <v>0</v>
      </c>
      <c r="U1079" s="15">
        <f>IF(OR(ISERROR(FIND(DBCS(検索!D$5),DBCS(C1079))),検索!D$5=""),0,1)</f>
        <v>0</v>
      </c>
      <c r="V1079" s="15">
        <f>IF(OR(ISERROR(FIND(検索!E$5,D1079)),検索!E$5=""),0,1)</f>
        <v>0</v>
      </c>
      <c r="W1079" s="15">
        <f>IF(OR(ISERROR(FIND(検索!F$5,E1079)),検索!F$5=""),0,1)</f>
        <v>0</v>
      </c>
      <c r="X1079" s="15">
        <f>IF(OR(ISERROR(FIND(検索!G$5,F1079)),検索!G$5=""),0,1)</f>
        <v>0</v>
      </c>
      <c r="Y1079" s="13">
        <f>IF(OR(検索!J$5="00000",T1079&amp;U1079&amp;V1079&amp;W1079&amp;X1079&lt;&gt;検索!J$5),0,1)</f>
        <v>0</v>
      </c>
      <c r="Z1079" s="16">
        <f t="shared" si="89"/>
        <v>0</v>
      </c>
      <c r="AA1079" s="13">
        <f>IF(OR(ISERROR(FIND(DBCS(検索!C$7),DBCS(B1079))),検索!C$7=""),0,1)</f>
        <v>0</v>
      </c>
      <c r="AB1079" s="13">
        <f>IF(OR(ISERROR(FIND(DBCS(検索!D$7),DBCS(C1079))),検索!D$7=""),0,1)</f>
        <v>0</v>
      </c>
      <c r="AC1079" s="13">
        <f>IF(OR(ISERROR(FIND(検索!E$7,D1079)),検索!E$7=""),0,1)</f>
        <v>0</v>
      </c>
      <c r="AD1079" s="13">
        <f>IF(OR(ISERROR(FIND(検索!F$7,E1079)),検索!F$7=""),0,1)</f>
        <v>0</v>
      </c>
      <c r="AE1079" s="13">
        <f>IF(OR(ISERROR(FIND(検索!G$7,F1079)),検索!G$7=""),0,1)</f>
        <v>0</v>
      </c>
      <c r="AF1079" s="15">
        <f>IF(OR(検索!J$7="00000",AA1079&amp;AB1079&amp;AC1079&amp;AD1079&amp;AE1079&lt;&gt;検索!J$7),0,1)</f>
        <v>0</v>
      </c>
      <c r="AG1079" s="16">
        <f t="shared" si="90"/>
        <v>0</v>
      </c>
      <c r="AH1079" s="13">
        <f>IF(検索!K$3=0,R1079,S1079)</f>
        <v>0</v>
      </c>
      <c r="AI1079" s="13">
        <f>IF(検索!K$5=0,Y1079,Z1079)</f>
        <v>0</v>
      </c>
      <c r="AJ1079" s="13">
        <f>IF(検索!K$7=0,AF1079,AG1079)</f>
        <v>0</v>
      </c>
      <c r="AK1079" s="20">
        <f>IF(IF(検索!J$5="00000",AH1079,IF(検索!K$4=0,AH1079+AI1079,AH1079*AI1079)*IF(AND(検索!K$6=1,検索!J$7&lt;&gt;"00000"),AJ1079,1)+IF(AND(検索!K$6=0,検索!J$7&lt;&gt;"00000"),AJ1079,0))&gt;0,MAX($AK$2:AK1078)+1,0)</f>
        <v>0</v>
      </c>
    </row>
    <row r="1080" spans="8:37" ht="12.6" customHeight="1" x14ac:dyDescent="0.15">
      <c r="H1080" s="153">
        <f t="shared" si="87"/>
        <v>0</v>
      </c>
      <c r="J1080" s="158">
        <f>IFERROR(INDEX(単価!D$3:G$16,MATCH(D1080,単価!B$3:B$16,0),1+((I1080&gt;29)+(I1080&gt;59)+(I1080&gt;89))*INDEX(単価!A:A,MATCH(D1080,単価!B:B,0))),0)</f>
        <v>0</v>
      </c>
      <c r="K1080" s="153">
        <f>IFERROR(INDEX(単価!C:C,MATCH(D1080,単価!B:B,0))&amp;IF(INDEX(単価!A:A,MATCH(D1080,単価!B:B,0))=1,"（"&amp;INDEX(単価!D$2:G$2,1,1+(I1080&gt;29)+(I1080&gt;59)+(I1080&gt;89))&amp;"）",""),D1080)</f>
        <v>0</v>
      </c>
      <c r="L1080" s="2">
        <f t="shared" ca="1" si="91"/>
        <v>101</v>
      </c>
      <c r="M1080" s="14">
        <f>IF(OR(ISERROR(FIND(DBCS(検索!C$3),DBCS(B1080))),検索!C$3=""),0,1)</f>
        <v>0</v>
      </c>
      <c r="N1080" s="15">
        <f>IF(OR(ISERROR(FIND(DBCS(検索!D$3),DBCS(C1080))),検索!D$3=""),0,1)</f>
        <v>0</v>
      </c>
      <c r="O1080" s="15">
        <f>IF(OR(ISERROR(FIND(検索!E$3,D1080)),検索!E$3=""),0,1)</f>
        <v>0</v>
      </c>
      <c r="P1080" s="13">
        <f>IF(OR(ISERROR(FIND(検索!F$3,E1080)),検索!F$3=""),0,1)</f>
        <v>0</v>
      </c>
      <c r="Q1080" s="13">
        <f>IF(OR(ISERROR(FIND(検索!G$3,F1080)),検索!G$3=""),0,1)</f>
        <v>0</v>
      </c>
      <c r="R1080" s="13">
        <f>IF(OR(検索!J$3="00000",M1080&amp;N1080&amp;O1080&amp;P1080&amp;Q1080&lt;&gt;検索!J$3),0,1)</f>
        <v>0</v>
      </c>
      <c r="S1080" s="13">
        <f t="shared" si="88"/>
        <v>0</v>
      </c>
      <c r="T1080" s="14">
        <f>IF(OR(ISERROR(FIND(DBCS(検索!C$5),DBCS(B1080))),検索!C$5=""),0,1)</f>
        <v>0</v>
      </c>
      <c r="U1080" s="15">
        <f>IF(OR(ISERROR(FIND(DBCS(検索!D$5),DBCS(C1080))),検索!D$5=""),0,1)</f>
        <v>0</v>
      </c>
      <c r="V1080" s="15">
        <f>IF(OR(ISERROR(FIND(検索!E$5,D1080)),検索!E$5=""),0,1)</f>
        <v>0</v>
      </c>
      <c r="W1080" s="15">
        <f>IF(OR(ISERROR(FIND(検索!F$5,E1080)),検索!F$5=""),0,1)</f>
        <v>0</v>
      </c>
      <c r="X1080" s="15">
        <f>IF(OR(ISERROR(FIND(検索!G$5,F1080)),検索!G$5=""),0,1)</f>
        <v>0</v>
      </c>
      <c r="Y1080" s="13">
        <f>IF(OR(検索!J$5="00000",T1080&amp;U1080&amp;V1080&amp;W1080&amp;X1080&lt;&gt;検索!J$5),0,1)</f>
        <v>0</v>
      </c>
      <c r="Z1080" s="16">
        <f t="shared" si="89"/>
        <v>0</v>
      </c>
      <c r="AA1080" s="13">
        <f>IF(OR(ISERROR(FIND(DBCS(検索!C$7),DBCS(B1080))),検索!C$7=""),0,1)</f>
        <v>0</v>
      </c>
      <c r="AB1080" s="13">
        <f>IF(OR(ISERROR(FIND(DBCS(検索!D$7),DBCS(C1080))),検索!D$7=""),0,1)</f>
        <v>0</v>
      </c>
      <c r="AC1080" s="13">
        <f>IF(OR(ISERROR(FIND(検索!E$7,D1080)),検索!E$7=""),0,1)</f>
        <v>0</v>
      </c>
      <c r="AD1080" s="13">
        <f>IF(OR(ISERROR(FIND(検索!F$7,E1080)),検索!F$7=""),0,1)</f>
        <v>0</v>
      </c>
      <c r="AE1080" s="13">
        <f>IF(OR(ISERROR(FIND(検索!G$7,F1080)),検索!G$7=""),0,1)</f>
        <v>0</v>
      </c>
      <c r="AF1080" s="15">
        <f>IF(OR(検索!J$7="00000",AA1080&amp;AB1080&amp;AC1080&amp;AD1080&amp;AE1080&lt;&gt;検索!J$7),0,1)</f>
        <v>0</v>
      </c>
      <c r="AG1080" s="16">
        <f t="shared" si="90"/>
        <v>0</v>
      </c>
      <c r="AH1080" s="13">
        <f>IF(検索!K$3=0,R1080,S1080)</f>
        <v>0</v>
      </c>
      <c r="AI1080" s="13">
        <f>IF(検索!K$5=0,Y1080,Z1080)</f>
        <v>0</v>
      </c>
      <c r="AJ1080" s="13">
        <f>IF(検索!K$7=0,AF1080,AG1080)</f>
        <v>0</v>
      </c>
      <c r="AK1080" s="20">
        <f>IF(IF(検索!J$5="00000",AH1080,IF(検索!K$4=0,AH1080+AI1080,AH1080*AI1080)*IF(AND(検索!K$6=1,検索!J$7&lt;&gt;"00000"),AJ1080,1)+IF(AND(検索!K$6=0,検索!J$7&lt;&gt;"00000"),AJ1080,0))&gt;0,MAX($AK$2:AK1079)+1,0)</f>
        <v>0</v>
      </c>
    </row>
    <row r="1081" spans="8:37" ht="12.6" customHeight="1" x14ac:dyDescent="0.15">
      <c r="H1081" s="153">
        <f t="shared" si="87"/>
        <v>0</v>
      </c>
      <c r="J1081" s="158">
        <f>IFERROR(INDEX(単価!D$3:G$16,MATCH(D1081,単価!B$3:B$16,0),1+((I1081&gt;29)+(I1081&gt;59)+(I1081&gt;89))*INDEX(単価!A:A,MATCH(D1081,単価!B:B,0))),0)</f>
        <v>0</v>
      </c>
      <c r="K1081" s="153">
        <f>IFERROR(INDEX(単価!C:C,MATCH(D1081,単価!B:B,0))&amp;IF(INDEX(単価!A:A,MATCH(D1081,単価!B:B,0))=1,"（"&amp;INDEX(単価!D$2:G$2,1,1+(I1081&gt;29)+(I1081&gt;59)+(I1081&gt;89))&amp;"）",""),D1081)</f>
        <v>0</v>
      </c>
      <c r="L1081" s="2">
        <f t="shared" ca="1" si="91"/>
        <v>102</v>
      </c>
      <c r="M1081" s="14">
        <f>IF(OR(ISERROR(FIND(DBCS(検索!C$3),DBCS(B1081))),検索!C$3=""),0,1)</f>
        <v>0</v>
      </c>
      <c r="N1081" s="15">
        <f>IF(OR(ISERROR(FIND(DBCS(検索!D$3),DBCS(C1081))),検索!D$3=""),0,1)</f>
        <v>0</v>
      </c>
      <c r="O1081" s="15">
        <f>IF(OR(ISERROR(FIND(検索!E$3,D1081)),検索!E$3=""),0,1)</f>
        <v>0</v>
      </c>
      <c r="P1081" s="13">
        <f>IF(OR(ISERROR(FIND(検索!F$3,E1081)),検索!F$3=""),0,1)</f>
        <v>0</v>
      </c>
      <c r="Q1081" s="13">
        <f>IF(OR(ISERROR(FIND(検索!G$3,F1081)),検索!G$3=""),0,1)</f>
        <v>0</v>
      </c>
      <c r="R1081" s="13">
        <f>IF(OR(検索!J$3="00000",M1081&amp;N1081&amp;O1081&amp;P1081&amp;Q1081&lt;&gt;検索!J$3),0,1)</f>
        <v>0</v>
      </c>
      <c r="S1081" s="13">
        <f t="shared" si="88"/>
        <v>0</v>
      </c>
      <c r="T1081" s="14">
        <f>IF(OR(ISERROR(FIND(DBCS(検索!C$5),DBCS(B1081))),検索!C$5=""),0,1)</f>
        <v>0</v>
      </c>
      <c r="U1081" s="15">
        <f>IF(OR(ISERROR(FIND(DBCS(検索!D$5),DBCS(C1081))),検索!D$5=""),0,1)</f>
        <v>0</v>
      </c>
      <c r="V1081" s="15">
        <f>IF(OR(ISERROR(FIND(検索!E$5,D1081)),検索!E$5=""),0,1)</f>
        <v>0</v>
      </c>
      <c r="W1081" s="15">
        <f>IF(OR(ISERROR(FIND(検索!F$5,E1081)),検索!F$5=""),0,1)</f>
        <v>0</v>
      </c>
      <c r="X1081" s="15">
        <f>IF(OR(ISERROR(FIND(検索!G$5,F1081)),検索!G$5=""),0,1)</f>
        <v>0</v>
      </c>
      <c r="Y1081" s="13">
        <f>IF(OR(検索!J$5="00000",T1081&amp;U1081&amp;V1081&amp;W1081&amp;X1081&lt;&gt;検索!J$5),0,1)</f>
        <v>0</v>
      </c>
      <c r="Z1081" s="16">
        <f t="shared" si="89"/>
        <v>0</v>
      </c>
      <c r="AA1081" s="13">
        <f>IF(OR(ISERROR(FIND(DBCS(検索!C$7),DBCS(B1081))),検索!C$7=""),0,1)</f>
        <v>0</v>
      </c>
      <c r="AB1081" s="13">
        <f>IF(OR(ISERROR(FIND(DBCS(検索!D$7),DBCS(C1081))),検索!D$7=""),0,1)</f>
        <v>0</v>
      </c>
      <c r="AC1081" s="13">
        <f>IF(OR(ISERROR(FIND(検索!E$7,D1081)),検索!E$7=""),0,1)</f>
        <v>0</v>
      </c>
      <c r="AD1081" s="13">
        <f>IF(OR(ISERROR(FIND(検索!F$7,E1081)),検索!F$7=""),0,1)</f>
        <v>0</v>
      </c>
      <c r="AE1081" s="13">
        <f>IF(OR(ISERROR(FIND(検索!G$7,F1081)),検索!G$7=""),0,1)</f>
        <v>0</v>
      </c>
      <c r="AF1081" s="15">
        <f>IF(OR(検索!J$7="00000",AA1081&amp;AB1081&amp;AC1081&amp;AD1081&amp;AE1081&lt;&gt;検索!J$7),0,1)</f>
        <v>0</v>
      </c>
      <c r="AG1081" s="16">
        <f t="shared" si="90"/>
        <v>0</v>
      </c>
      <c r="AH1081" s="13">
        <f>IF(検索!K$3=0,R1081,S1081)</f>
        <v>0</v>
      </c>
      <c r="AI1081" s="13">
        <f>IF(検索!K$5=0,Y1081,Z1081)</f>
        <v>0</v>
      </c>
      <c r="AJ1081" s="13">
        <f>IF(検索!K$7=0,AF1081,AG1081)</f>
        <v>0</v>
      </c>
      <c r="AK1081" s="20">
        <f>IF(IF(検索!J$5="00000",AH1081,IF(検索!K$4=0,AH1081+AI1081,AH1081*AI1081)*IF(AND(検索!K$6=1,検索!J$7&lt;&gt;"00000"),AJ1081,1)+IF(AND(検索!K$6=0,検索!J$7&lt;&gt;"00000"),AJ1081,0))&gt;0,MAX($AK$2:AK1080)+1,0)</f>
        <v>0</v>
      </c>
    </row>
    <row r="1082" spans="8:37" ht="12.6" customHeight="1" x14ac:dyDescent="0.15">
      <c r="H1082" s="153">
        <f t="shared" si="87"/>
        <v>0</v>
      </c>
      <c r="J1082" s="158">
        <f>IFERROR(INDEX(単価!D$3:G$16,MATCH(D1082,単価!B$3:B$16,0),1+((I1082&gt;29)+(I1082&gt;59)+(I1082&gt;89))*INDEX(単価!A:A,MATCH(D1082,単価!B:B,0))),0)</f>
        <v>0</v>
      </c>
      <c r="K1082" s="153">
        <f>IFERROR(INDEX(単価!C:C,MATCH(D1082,単価!B:B,0))&amp;IF(INDEX(単価!A:A,MATCH(D1082,単価!B:B,0))=1,"（"&amp;INDEX(単価!D$2:G$2,1,1+(I1082&gt;29)+(I1082&gt;59)+(I1082&gt;89))&amp;"）",""),D1082)</f>
        <v>0</v>
      </c>
      <c r="L1082" s="2">
        <f t="shared" ca="1" si="91"/>
        <v>105</v>
      </c>
      <c r="M1082" s="14">
        <f>IF(OR(ISERROR(FIND(DBCS(検索!C$3),DBCS(B1082))),検索!C$3=""),0,1)</f>
        <v>0</v>
      </c>
      <c r="N1082" s="15">
        <f>IF(OR(ISERROR(FIND(DBCS(検索!D$3),DBCS(C1082))),検索!D$3=""),0,1)</f>
        <v>0</v>
      </c>
      <c r="O1082" s="15">
        <f>IF(OR(ISERROR(FIND(検索!E$3,D1082)),検索!E$3=""),0,1)</f>
        <v>0</v>
      </c>
      <c r="P1082" s="13">
        <f>IF(OR(ISERROR(FIND(検索!F$3,E1082)),検索!F$3=""),0,1)</f>
        <v>0</v>
      </c>
      <c r="Q1082" s="13">
        <f>IF(OR(ISERROR(FIND(検索!G$3,F1082)),検索!G$3=""),0,1)</f>
        <v>0</v>
      </c>
      <c r="R1082" s="13">
        <f>IF(OR(検索!J$3="00000",M1082&amp;N1082&amp;O1082&amp;P1082&amp;Q1082&lt;&gt;検索!J$3),0,1)</f>
        <v>0</v>
      </c>
      <c r="S1082" s="13">
        <f t="shared" si="88"/>
        <v>0</v>
      </c>
      <c r="T1082" s="14">
        <f>IF(OR(ISERROR(FIND(DBCS(検索!C$5),DBCS(B1082))),検索!C$5=""),0,1)</f>
        <v>0</v>
      </c>
      <c r="U1082" s="15">
        <f>IF(OR(ISERROR(FIND(DBCS(検索!D$5),DBCS(C1082))),検索!D$5=""),0,1)</f>
        <v>0</v>
      </c>
      <c r="V1082" s="15">
        <f>IF(OR(ISERROR(FIND(検索!E$5,D1082)),検索!E$5=""),0,1)</f>
        <v>0</v>
      </c>
      <c r="W1082" s="15">
        <f>IF(OR(ISERROR(FIND(検索!F$5,E1082)),検索!F$5=""),0,1)</f>
        <v>0</v>
      </c>
      <c r="X1082" s="15">
        <f>IF(OR(ISERROR(FIND(検索!G$5,F1082)),検索!G$5=""),0,1)</f>
        <v>0</v>
      </c>
      <c r="Y1082" s="13">
        <f>IF(OR(検索!J$5="00000",T1082&amp;U1082&amp;V1082&amp;W1082&amp;X1082&lt;&gt;検索!J$5),0,1)</f>
        <v>0</v>
      </c>
      <c r="Z1082" s="16">
        <f t="shared" si="89"/>
        <v>0</v>
      </c>
      <c r="AA1082" s="13">
        <f>IF(OR(ISERROR(FIND(DBCS(検索!C$7),DBCS(B1082))),検索!C$7=""),0,1)</f>
        <v>0</v>
      </c>
      <c r="AB1082" s="13">
        <f>IF(OR(ISERROR(FIND(DBCS(検索!D$7),DBCS(C1082))),検索!D$7=""),0,1)</f>
        <v>0</v>
      </c>
      <c r="AC1082" s="13">
        <f>IF(OR(ISERROR(FIND(検索!E$7,D1082)),検索!E$7=""),0,1)</f>
        <v>0</v>
      </c>
      <c r="AD1082" s="13">
        <f>IF(OR(ISERROR(FIND(検索!F$7,E1082)),検索!F$7=""),0,1)</f>
        <v>0</v>
      </c>
      <c r="AE1082" s="13">
        <f>IF(OR(ISERROR(FIND(検索!G$7,F1082)),検索!G$7=""),0,1)</f>
        <v>0</v>
      </c>
      <c r="AF1082" s="15">
        <f>IF(OR(検索!J$7="00000",AA1082&amp;AB1082&amp;AC1082&amp;AD1082&amp;AE1082&lt;&gt;検索!J$7),0,1)</f>
        <v>0</v>
      </c>
      <c r="AG1082" s="16">
        <f t="shared" si="90"/>
        <v>0</v>
      </c>
      <c r="AH1082" s="13">
        <f>IF(検索!K$3=0,R1082,S1082)</f>
        <v>0</v>
      </c>
      <c r="AI1082" s="13">
        <f>IF(検索!K$5=0,Y1082,Z1082)</f>
        <v>0</v>
      </c>
      <c r="AJ1082" s="13">
        <f>IF(検索!K$7=0,AF1082,AG1082)</f>
        <v>0</v>
      </c>
      <c r="AK1082" s="20">
        <f>IF(IF(検索!J$5="00000",AH1082,IF(検索!K$4=0,AH1082+AI1082,AH1082*AI1082)*IF(AND(検索!K$6=1,検索!J$7&lt;&gt;"00000"),AJ1082,1)+IF(AND(検索!K$6=0,検索!J$7&lt;&gt;"00000"),AJ1082,0))&gt;0,MAX($AK$2:AK1081)+1,0)</f>
        <v>0</v>
      </c>
    </row>
    <row r="1083" spans="8:37" ht="12.6" customHeight="1" x14ac:dyDescent="0.15">
      <c r="H1083" s="153">
        <f t="shared" si="87"/>
        <v>0</v>
      </c>
      <c r="J1083" s="158">
        <f>IFERROR(INDEX(単価!D$3:G$16,MATCH(D1083,単価!B$3:B$16,0),1+((I1083&gt;29)+(I1083&gt;59)+(I1083&gt;89))*INDEX(単価!A:A,MATCH(D1083,単価!B:B,0))),0)</f>
        <v>0</v>
      </c>
      <c r="K1083" s="153">
        <f>IFERROR(INDEX(単価!C:C,MATCH(D1083,単価!B:B,0))&amp;IF(INDEX(単価!A:A,MATCH(D1083,単価!B:B,0))=1,"（"&amp;INDEX(単価!D$2:G$2,1,1+(I1083&gt;29)+(I1083&gt;59)+(I1083&gt;89))&amp;"）",""),D1083)</f>
        <v>0</v>
      </c>
      <c r="L1083" s="2">
        <f t="shared" ca="1" si="91"/>
        <v>101</v>
      </c>
      <c r="M1083" s="14">
        <f>IF(OR(ISERROR(FIND(DBCS(検索!C$3),DBCS(B1083))),検索!C$3=""),0,1)</f>
        <v>0</v>
      </c>
      <c r="N1083" s="15">
        <f>IF(OR(ISERROR(FIND(DBCS(検索!D$3),DBCS(C1083))),検索!D$3=""),0,1)</f>
        <v>0</v>
      </c>
      <c r="O1083" s="15">
        <f>IF(OR(ISERROR(FIND(検索!E$3,D1083)),検索!E$3=""),0,1)</f>
        <v>0</v>
      </c>
      <c r="P1083" s="13">
        <f>IF(OR(ISERROR(FIND(検索!F$3,E1083)),検索!F$3=""),0,1)</f>
        <v>0</v>
      </c>
      <c r="Q1083" s="13">
        <f>IF(OR(ISERROR(FIND(検索!G$3,F1083)),検索!G$3=""),0,1)</f>
        <v>0</v>
      </c>
      <c r="R1083" s="13">
        <f>IF(OR(検索!J$3="00000",M1083&amp;N1083&amp;O1083&amp;P1083&amp;Q1083&lt;&gt;検索!J$3),0,1)</f>
        <v>0</v>
      </c>
      <c r="S1083" s="13">
        <f t="shared" si="88"/>
        <v>0</v>
      </c>
      <c r="T1083" s="14">
        <f>IF(OR(ISERROR(FIND(DBCS(検索!C$5),DBCS(B1083))),検索!C$5=""),0,1)</f>
        <v>0</v>
      </c>
      <c r="U1083" s="15">
        <f>IF(OR(ISERROR(FIND(DBCS(検索!D$5),DBCS(C1083))),検索!D$5=""),0,1)</f>
        <v>0</v>
      </c>
      <c r="V1083" s="15">
        <f>IF(OR(ISERROR(FIND(検索!E$5,D1083)),検索!E$5=""),0,1)</f>
        <v>0</v>
      </c>
      <c r="W1083" s="15">
        <f>IF(OR(ISERROR(FIND(検索!F$5,E1083)),検索!F$5=""),0,1)</f>
        <v>0</v>
      </c>
      <c r="X1083" s="15">
        <f>IF(OR(ISERROR(FIND(検索!G$5,F1083)),検索!G$5=""),0,1)</f>
        <v>0</v>
      </c>
      <c r="Y1083" s="13">
        <f>IF(OR(検索!J$5="00000",T1083&amp;U1083&amp;V1083&amp;W1083&amp;X1083&lt;&gt;検索!J$5),0,1)</f>
        <v>0</v>
      </c>
      <c r="Z1083" s="16">
        <f t="shared" si="89"/>
        <v>0</v>
      </c>
      <c r="AA1083" s="13">
        <f>IF(OR(ISERROR(FIND(DBCS(検索!C$7),DBCS(B1083))),検索!C$7=""),0,1)</f>
        <v>0</v>
      </c>
      <c r="AB1083" s="13">
        <f>IF(OR(ISERROR(FIND(DBCS(検索!D$7),DBCS(C1083))),検索!D$7=""),0,1)</f>
        <v>0</v>
      </c>
      <c r="AC1083" s="13">
        <f>IF(OR(ISERROR(FIND(検索!E$7,D1083)),検索!E$7=""),0,1)</f>
        <v>0</v>
      </c>
      <c r="AD1083" s="13">
        <f>IF(OR(ISERROR(FIND(検索!F$7,E1083)),検索!F$7=""),0,1)</f>
        <v>0</v>
      </c>
      <c r="AE1083" s="13">
        <f>IF(OR(ISERROR(FIND(検索!G$7,F1083)),検索!G$7=""),0,1)</f>
        <v>0</v>
      </c>
      <c r="AF1083" s="15">
        <f>IF(OR(検索!J$7="00000",AA1083&amp;AB1083&amp;AC1083&amp;AD1083&amp;AE1083&lt;&gt;検索!J$7),0,1)</f>
        <v>0</v>
      </c>
      <c r="AG1083" s="16">
        <f t="shared" si="90"/>
        <v>0</v>
      </c>
      <c r="AH1083" s="13">
        <f>IF(検索!K$3=0,R1083,S1083)</f>
        <v>0</v>
      </c>
      <c r="AI1083" s="13">
        <f>IF(検索!K$5=0,Y1083,Z1083)</f>
        <v>0</v>
      </c>
      <c r="AJ1083" s="13">
        <f>IF(検索!K$7=0,AF1083,AG1083)</f>
        <v>0</v>
      </c>
      <c r="AK1083" s="20">
        <f>IF(IF(検索!J$5="00000",AH1083,IF(検索!K$4=0,AH1083+AI1083,AH1083*AI1083)*IF(AND(検索!K$6=1,検索!J$7&lt;&gt;"00000"),AJ1083,1)+IF(AND(検索!K$6=0,検索!J$7&lt;&gt;"00000"),AJ1083,0))&gt;0,MAX($AK$2:AK1082)+1,0)</f>
        <v>0</v>
      </c>
    </row>
    <row r="1084" spans="8:37" ht="12.6" customHeight="1" x14ac:dyDescent="0.15">
      <c r="H1084" s="153">
        <f t="shared" si="87"/>
        <v>0</v>
      </c>
      <c r="J1084" s="158">
        <f>IFERROR(INDEX(単価!D$3:G$16,MATCH(D1084,単価!B$3:B$16,0),1+((I1084&gt;29)+(I1084&gt;59)+(I1084&gt;89))*INDEX(単価!A:A,MATCH(D1084,単価!B:B,0))),0)</f>
        <v>0</v>
      </c>
      <c r="K1084" s="153">
        <f>IFERROR(INDEX(単価!C:C,MATCH(D1084,単価!B:B,0))&amp;IF(INDEX(単価!A:A,MATCH(D1084,単価!B:B,0))=1,"（"&amp;INDEX(単価!D$2:G$2,1,1+(I1084&gt;29)+(I1084&gt;59)+(I1084&gt;89))&amp;"）",""),D1084)</f>
        <v>0</v>
      </c>
      <c r="L1084" s="2">
        <f t="shared" ca="1" si="91"/>
        <v>106</v>
      </c>
      <c r="M1084" s="14">
        <f>IF(OR(ISERROR(FIND(DBCS(検索!C$3),DBCS(B1084))),検索!C$3=""),0,1)</f>
        <v>0</v>
      </c>
      <c r="N1084" s="15">
        <f>IF(OR(ISERROR(FIND(DBCS(検索!D$3),DBCS(C1084))),検索!D$3=""),0,1)</f>
        <v>0</v>
      </c>
      <c r="O1084" s="15">
        <f>IF(OR(ISERROR(FIND(検索!E$3,D1084)),検索!E$3=""),0,1)</f>
        <v>0</v>
      </c>
      <c r="P1084" s="13">
        <f>IF(OR(ISERROR(FIND(検索!F$3,E1084)),検索!F$3=""),0,1)</f>
        <v>0</v>
      </c>
      <c r="Q1084" s="13">
        <f>IF(OR(ISERROR(FIND(検索!G$3,F1084)),検索!G$3=""),0,1)</f>
        <v>0</v>
      </c>
      <c r="R1084" s="13">
        <f>IF(OR(検索!J$3="00000",M1084&amp;N1084&amp;O1084&amp;P1084&amp;Q1084&lt;&gt;検索!J$3),0,1)</f>
        <v>0</v>
      </c>
      <c r="S1084" s="13">
        <f t="shared" si="88"/>
        <v>0</v>
      </c>
      <c r="T1084" s="14">
        <f>IF(OR(ISERROR(FIND(DBCS(検索!C$5),DBCS(B1084))),検索!C$5=""),0,1)</f>
        <v>0</v>
      </c>
      <c r="U1084" s="15">
        <f>IF(OR(ISERROR(FIND(DBCS(検索!D$5),DBCS(C1084))),検索!D$5=""),0,1)</f>
        <v>0</v>
      </c>
      <c r="V1084" s="15">
        <f>IF(OR(ISERROR(FIND(検索!E$5,D1084)),検索!E$5=""),0,1)</f>
        <v>0</v>
      </c>
      <c r="W1084" s="15">
        <f>IF(OR(ISERROR(FIND(検索!F$5,E1084)),検索!F$5=""),0,1)</f>
        <v>0</v>
      </c>
      <c r="X1084" s="15">
        <f>IF(OR(ISERROR(FIND(検索!G$5,F1084)),検索!G$5=""),0,1)</f>
        <v>0</v>
      </c>
      <c r="Y1084" s="13">
        <f>IF(OR(検索!J$5="00000",T1084&amp;U1084&amp;V1084&amp;W1084&amp;X1084&lt;&gt;検索!J$5),0,1)</f>
        <v>0</v>
      </c>
      <c r="Z1084" s="16">
        <f t="shared" si="89"/>
        <v>0</v>
      </c>
      <c r="AA1084" s="13">
        <f>IF(OR(ISERROR(FIND(DBCS(検索!C$7),DBCS(B1084))),検索!C$7=""),0,1)</f>
        <v>0</v>
      </c>
      <c r="AB1084" s="13">
        <f>IF(OR(ISERROR(FIND(DBCS(検索!D$7),DBCS(C1084))),検索!D$7=""),0,1)</f>
        <v>0</v>
      </c>
      <c r="AC1084" s="13">
        <f>IF(OR(ISERROR(FIND(検索!E$7,D1084)),検索!E$7=""),0,1)</f>
        <v>0</v>
      </c>
      <c r="AD1084" s="13">
        <f>IF(OR(ISERROR(FIND(検索!F$7,E1084)),検索!F$7=""),0,1)</f>
        <v>0</v>
      </c>
      <c r="AE1084" s="13">
        <f>IF(OR(ISERROR(FIND(検索!G$7,F1084)),検索!G$7=""),0,1)</f>
        <v>0</v>
      </c>
      <c r="AF1084" s="15">
        <f>IF(OR(検索!J$7="00000",AA1084&amp;AB1084&amp;AC1084&amp;AD1084&amp;AE1084&lt;&gt;検索!J$7),0,1)</f>
        <v>0</v>
      </c>
      <c r="AG1084" s="16">
        <f t="shared" si="90"/>
        <v>0</v>
      </c>
      <c r="AH1084" s="13">
        <f>IF(検索!K$3=0,R1084,S1084)</f>
        <v>0</v>
      </c>
      <c r="AI1084" s="13">
        <f>IF(検索!K$5=0,Y1084,Z1084)</f>
        <v>0</v>
      </c>
      <c r="AJ1084" s="13">
        <f>IF(検索!K$7=0,AF1084,AG1084)</f>
        <v>0</v>
      </c>
      <c r="AK1084" s="20">
        <f>IF(IF(検索!J$5="00000",AH1084,IF(検索!K$4=0,AH1084+AI1084,AH1084*AI1084)*IF(AND(検索!K$6=1,検索!J$7&lt;&gt;"00000"),AJ1084,1)+IF(AND(検索!K$6=0,検索!J$7&lt;&gt;"00000"),AJ1084,0))&gt;0,MAX($AK$2:AK1083)+1,0)</f>
        <v>0</v>
      </c>
    </row>
    <row r="1085" spans="8:37" ht="12.6" customHeight="1" x14ac:dyDescent="0.15">
      <c r="H1085" s="153">
        <f t="shared" si="87"/>
        <v>0</v>
      </c>
      <c r="J1085" s="158">
        <f>IFERROR(INDEX(単価!D$3:G$16,MATCH(D1085,単価!B$3:B$16,0),1+((I1085&gt;29)+(I1085&gt;59)+(I1085&gt;89))*INDEX(単価!A:A,MATCH(D1085,単価!B:B,0))),0)</f>
        <v>0</v>
      </c>
      <c r="K1085" s="153">
        <f>IFERROR(INDEX(単価!C:C,MATCH(D1085,単価!B:B,0))&amp;IF(INDEX(単価!A:A,MATCH(D1085,単価!B:B,0))=1,"（"&amp;INDEX(単価!D$2:G$2,1,1+(I1085&gt;29)+(I1085&gt;59)+(I1085&gt;89))&amp;"）",""),D1085)</f>
        <v>0</v>
      </c>
      <c r="L1085" s="2">
        <f t="shared" ca="1" si="91"/>
        <v>102</v>
      </c>
      <c r="M1085" s="14">
        <f>IF(OR(ISERROR(FIND(DBCS(検索!C$3),DBCS(B1085))),検索!C$3=""),0,1)</f>
        <v>0</v>
      </c>
      <c r="N1085" s="15">
        <f>IF(OR(ISERROR(FIND(DBCS(検索!D$3),DBCS(C1085))),検索!D$3=""),0,1)</f>
        <v>0</v>
      </c>
      <c r="O1085" s="15">
        <f>IF(OR(ISERROR(FIND(検索!E$3,D1085)),検索!E$3=""),0,1)</f>
        <v>0</v>
      </c>
      <c r="P1085" s="13">
        <f>IF(OR(ISERROR(FIND(検索!F$3,E1085)),検索!F$3=""),0,1)</f>
        <v>0</v>
      </c>
      <c r="Q1085" s="13">
        <f>IF(OR(ISERROR(FIND(検索!G$3,F1085)),検索!G$3=""),0,1)</f>
        <v>0</v>
      </c>
      <c r="R1085" s="13">
        <f>IF(OR(検索!J$3="00000",M1085&amp;N1085&amp;O1085&amp;P1085&amp;Q1085&lt;&gt;検索!J$3),0,1)</f>
        <v>0</v>
      </c>
      <c r="S1085" s="13">
        <f t="shared" si="88"/>
        <v>0</v>
      </c>
      <c r="T1085" s="14">
        <f>IF(OR(ISERROR(FIND(DBCS(検索!C$5),DBCS(B1085))),検索!C$5=""),0,1)</f>
        <v>0</v>
      </c>
      <c r="U1085" s="15">
        <f>IF(OR(ISERROR(FIND(DBCS(検索!D$5),DBCS(C1085))),検索!D$5=""),0,1)</f>
        <v>0</v>
      </c>
      <c r="V1085" s="15">
        <f>IF(OR(ISERROR(FIND(検索!E$5,D1085)),検索!E$5=""),0,1)</f>
        <v>0</v>
      </c>
      <c r="W1085" s="15">
        <f>IF(OR(ISERROR(FIND(検索!F$5,E1085)),検索!F$5=""),0,1)</f>
        <v>0</v>
      </c>
      <c r="X1085" s="15">
        <f>IF(OR(ISERROR(FIND(検索!G$5,F1085)),検索!G$5=""),0,1)</f>
        <v>0</v>
      </c>
      <c r="Y1085" s="13">
        <f>IF(OR(検索!J$5="00000",T1085&amp;U1085&amp;V1085&amp;W1085&amp;X1085&lt;&gt;検索!J$5),0,1)</f>
        <v>0</v>
      </c>
      <c r="Z1085" s="16">
        <f t="shared" si="89"/>
        <v>0</v>
      </c>
      <c r="AA1085" s="13">
        <f>IF(OR(ISERROR(FIND(DBCS(検索!C$7),DBCS(B1085))),検索!C$7=""),0,1)</f>
        <v>0</v>
      </c>
      <c r="AB1085" s="13">
        <f>IF(OR(ISERROR(FIND(DBCS(検索!D$7),DBCS(C1085))),検索!D$7=""),0,1)</f>
        <v>0</v>
      </c>
      <c r="AC1085" s="13">
        <f>IF(OR(ISERROR(FIND(検索!E$7,D1085)),検索!E$7=""),0,1)</f>
        <v>0</v>
      </c>
      <c r="AD1085" s="13">
        <f>IF(OR(ISERROR(FIND(検索!F$7,E1085)),検索!F$7=""),0,1)</f>
        <v>0</v>
      </c>
      <c r="AE1085" s="13">
        <f>IF(OR(ISERROR(FIND(検索!G$7,F1085)),検索!G$7=""),0,1)</f>
        <v>0</v>
      </c>
      <c r="AF1085" s="15">
        <f>IF(OR(検索!J$7="00000",AA1085&amp;AB1085&amp;AC1085&amp;AD1085&amp;AE1085&lt;&gt;検索!J$7),0,1)</f>
        <v>0</v>
      </c>
      <c r="AG1085" s="16">
        <f t="shared" si="90"/>
        <v>0</v>
      </c>
      <c r="AH1085" s="13">
        <f>IF(検索!K$3=0,R1085,S1085)</f>
        <v>0</v>
      </c>
      <c r="AI1085" s="13">
        <f>IF(検索!K$5=0,Y1085,Z1085)</f>
        <v>0</v>
      </c>
      <c r="AJ1085" s="13">
        <f>IF(検索!K$7=0,AF1085,AG1085)</f>
        <v>0</v>
      </c>
      <c r="AK1085" s="20">
        <f>IF(IF(検索!J$5="00000",AH1085,IF(検索!K$4=0,AH1085+AI1085,AH1085*AI1085)*IF(AND(検索!K$6=1,検索!J$7&lt;&gt;"00000"),AJ1085,1)+IF(AND(検索!K$6=0,検索!J$7&lt;&gt;"00000"),AJ1085,0))&gt;0,MAX($AK$2:AK1084)+1,0)</f>
        <v>0</v>
      </c>
    </row>
    <row r="1086" spans="8:37" ht="12.6" customHeight="1" x14ac:dyDescent="0.15">
      <c r="H1086" s="153">
        <f t="shared" si="87"/>
        <v>0</v>
      </c>
      <c r="J1086" s="158">
        <f>IFERROR(INDEX(単価!D$3:G$16,MATCH(D1086,単価!B$3:B$16,0),1+((I1086&gt;29)+(I1086&gt;59)+(I1086&gt;89))*INDEX(単価!A:A,MATCH(D1086,単価!B:B,0))),0)</f>
        <v>0</v>
      </c>
      <c r="K1086" s="153">
        <f>IFERROR(INDEX(単価!C:C,MATCH(D1086,単価!B:B,0))&amp;IF(INDEX(単価!A:A,MATCH(D1086,単価!B:B,0))=1,"（"&amp;INDEX(単価!D$2:G$2,1,1+(I1086&gt;29)+(I1086&gt;59)+(I1086&gt;89))&amp;"）",""),D1086)</f>
        <v>0</v>
      </c>
      <c r="L1086" s="2">
        <f t="shared" ca="1" si="91"/>
        <v>106</v>
      </c>
      <c r="M1086" s="14">
        <f>IF(OR(ISERROR(FIND(DBCS(検索!C$3),DBCS(B1086))),検索!C$3=""),0,1)</f>
        <v>0</v>
      </c>
      <c r="N1086" s="15">
        <f>IF(OR(ISERROR(FIND(DBCS(検索!D$3),DBCS(C1086))),検索!D$3=""),0,1)</f>
        <v>0</v>
      </c>
      <c r="O1086" s="15">
        <f>IF(OR(ISERROR(FIND(検索!E$3,D1086)),検索!E$3=""),0,1)</f>
        <v>0</v>
      </c>
      <c r="P1086" s="13">
        <f>IF(OR(ISERROR(FIND(検索!F$3,E1086)),検索!F$3=""),0,1)</f>
        <v>0</v>
      </c>
      <c r="Q1086" s="13">
        <f>IF(OR(ISERROR(FIND(検索!G$3,F1086)),検索!G$3=""),0,1)</f>
        <v>0</v>
      </c>
      <c r="R1086" s="13">
        <f>IF(OR(検索!J$3="00000",M1086&amp;N1086&amp;O1086&amp;P1086&amp;Q1086&lt;&gt;検索!J$3),0,1)</f>
        <v>0</v>
      </c>
      <c r="S1086" s="13">
        <f t="shared" si="88"/>
        <v>0</v>
      </c>
      <c r="T1086" s="14">
        <f>IF(OR(ISERROR(FIND(DBCS(検索!C$5),DBCS(B1086))),検索!C$5=""),0,1)</f>
        <v>0</v>
      </c>
      <c r="U1086" s="15">
        <f>IF(OR(ISERROR(FIND(DBCS(検索!D$5),DBCS(C1086))),検索!D$5=""),0,1)</f>
        <v>0</v>
      </c>
      <c r="V1086" s="15">
        <f>IF(OR(ISERROR(FIND(検索!E$5,D1086)),検索!E$5=""),0,1)</f>
        <v>0</v>
      </c>
      <c r="W1086" s="15">
        <f>IF(OR(ISERROR(FIND(検索!F$5,E1086)),検索!F$5=""),0,1)</f>
        <v>0</v>
      </c>
      <c r="X1086" s="15">
        <f>IF(OR(ISERROR(FIND(検索!G$5,F1086)),検索!G$5=""),0,1)</f>
        <v>0</v>
      </c>
      <c r="Y1086" s="13">
        <f>IF(OR(検索!J$5="00000",T1086&amp;U1086&amp;V1086&amp;W1086&amp;X1086&lt;&gt;検索!J$5),0,1)</f>
        <v>0</v>
      </c>
      <c r="Z1086" s="16">
        <f t="shared" si="89"/>
        <v>0</v>
      </c>
      <c r="AA1086" s="13">
        <f>IF(OR(ISERROR(FIND(DBCS(検索!C$7),DBCS(B1086))),検索!C$7=""),0,1)</f>
        <v>0</v>
      </c>
      <c r="AB1086" s="13">
        <f>IF(OR(ISERROR(FIND(DBCS(検索!D$7),DBCS(C1086))),検索!D$7=""),0,1)</f>
        <v>0</v>
      </c>
      <c r="AC1086" s="13">
        <f>IF(OR(ISERROR(FIND(検索!E$7,D1086)),検索!E$7=""),0,1)</f>
        <v>0</v>
      </c>
      <c r="AD1086" s="13">
        <f>IF(OR(ISERROR(FIND(検索!F$7,E1086)),検索!F$7=""),0,1)</f>
        <v>0</v>
      </c>
      <c r="AE1086" s="13">
        <f>IF(OR(ISERROR(FIND(検索!G$7,F1086)),検索!G$7=""),0,1)</f>
        <v>0</v>
      </c>
      <c r="AF1086" s="15">
        <f>IF(OR(検索!J$7="00000",AA1086&amp;AB1086&amp;AC1086&amp;AD1086&amp;AE1086&lt;&gt;検索!J$7),0,1)</f>
        <v>0</v>
      </c>
      <c r="AG1086" s="16">
        <f t="shared" si="90"/>
        <v>0</v>
      </c>
      <c r="AH1086" s="13">
        <f>IF(検索!K$3=0,R1086,S1086)</f>
        <v>0</v>
      </c>
      <c r="AI1086" s="13">
        <f>IF(検索!K$5=0,Y1086,Z1086)</f>
        <v>0</v>
      </c>
      <c r="AJ1086" s="13">
        <f>IF(検索!K$7=0,AF1086,AG1086)</f>
        <v>0</v>
      </c>
      <c r="AK1086" s="20">
        <f>IF(IF(検索!J$5="00000",AH1086,IF(検索!K$4=0,AH1086+AI1086,AH1086*AI1086)*IF(AND(検索!K$6=1,検索!J$7&lt;&gt;"00000"),AJ1086,1)+IF(AND(検索!K$6=0,検索!J$7&lt;&gt;"00000"),AJ1086,0))&gt;0,MAX($AK$2:AK1085)+1,0)</f>
        <v>0</v>
      </c>
    </row>
    <row r="1087" spans="8:37" ht="12.6" customHeight="1" x14ac:dyDescent="0.15">
      <c r="H1087" s="153">
        <f t="shared" si="87"/>
        <v>0</v>
      </c>
      <c r="J1087" s="158">
        <f>IFERROR(INDEX(単価!D$3:G$16,MATCH(D1087,単価!B$3:B$16,0),1+((I1087&gt;29)+(I1087&gt;59)+(I1087&gt;89))*INDEX(単価!A:A,MATCH(D1087,単価!B:B,0))),0)</f>
        <v>0</v>
      </c>
      <c r="K1087" s="153">
        <f>IFERROR(INDEX(単価!C:C,MATCH(D1087,単価!B:B,0))&amp;IF(INDEX(単価!A:A,MATCH(D1087,単価!B:B,0))=1,"（"&amp;INDEX(単価!D$2:G$2,1,1+(I1087&gt;29)+(I1087&gt;59)+(I1087&gt;89))&amp;"）",""),D1087)</f>
        <v>0</v>
      </c>
      <c r="L1087" s="2">
        <f t="shared" ca="1" si="91"/>
        <v>105</v>
      </c>
      <c r="M1087" s="14">
        <f>IF(OR(ISERROR(FIND(DBCS(検索!C$3),DBCS(B1087))),検索!C$3=""),0,1)</f>
        <v>0</v>
      </c>
      <c r="N1087" s="15">
        <f>IF(OR(ISERROR(FIND(DBCS(検索!D$3),DBCS(C1087))),検索!D$3=""),0,1)</f>
        <v>0</v>
      </c>
      <c r="O1087" s="15">
        <f>IF(OR(ISERROR(FIND(検索!E$3,D1087)),検索!E$3=""),0,1)</f>
        <v>0</v>
      </c>
      <c r="P1087" s="13">
        <f>IF(OR(ISERROR(FIND(検索!F$3,E1087)),検索!F$3=""),0,1)</f>
        <v>0</v>
      </c>
      <c r="Q1087" s="13">
        <f>IF(OR(ISERROR(FIND(検索!G$3,F1087)),検索!G$3=""),0,1)</f>
        <v>0</v>
      </c>
      <c r="R1087" s="13">
        <f>IF(OR(検索!J$3="00000",M1087&amp;N1087&amp;O1087&amp;P1087&amp;Q1087&lt;&gt;検索!J$3),0,1)</f>
        <v>0</v>
      </c>
      <c r="S1087" s="13">
        <f t="shared" si="88"/>
        <v>0</v>
      </c>
      <c r="T1087" s="14">
        <f>IF(OR(ISERROR(FIND(DBCS(検索!C$5),DBCS(B1087))),検索!C$5=""),0,1)</f>
        <v>0</v>
      </c>
      <c r="U1087" s="15">
        <f>IF(OR(ISERROR(FIND(DBCS(検索!D$5),DBCS(C1087))),検索!D$5=""),0,1)</f>
        <v>0</v>
      </c>
      <c r="V1087" s="15">
        <f>IF(OR(ISERROR(FIND(検索!E$5,D1087)),検索!E$5=""),0,1)</f>
        <v>0</v>
      </c>
      <c r="W1087" s="15">
        <f>IF(OR(ISERROR(FIND(検索!F$5,E1087)),検索!F$5=""),0,1)</f>
        <v>0</v>
      </c>
      <c r="X1087" s="15">
        <f>IF(OR(ISERROR(FIND(検索!G$5,F1087)),検索!G$5=""),0,1)</f>
        <v>0</v>
      </c>
      <c r="Y1087" s="13">
        <f>IF(OR(検索!J$5="00000",T1087&amp;U1087&amp;V1087&amp;W1087&amp;X1087&lt;&gt;検索!J$5),0,1)</f>
        <v>0</v>
      </c>
      <c r="Z1087" s="16">
        <f t="shared" si="89"/>
        <v>0</v>
      </c>
      <c r="AA1087" s="13">
        <f>IF(OR(ISERROR(FIND(DBCS(検索!C$7),DBCS(B1087))),検索!C$7=""),0,1)</f>
        <v>0</v>
      </c>
      <c r="AB1087" s="13">
        <f>IF(OR(ISERROR(FIND(DBCS(検索!D$7),DBCS(C1087))),検索!D$7=""),0,1)</f>
        <v>0</v>
      </c>
      <c r="AC1087" s="13">
        <f>IF(OR(ISERROR(FIND(検索!E$7,D1087)),検索!E$7=""),0,1)</f>
        <v>0</v>
      </c>
      <c r="AD1087" s="13">
        <f>IF(OR(ISERROR(FIND(検索!F$7,E1087)),検索!F$7=""),0,1)</f>
        <v>0</v>
      </c>
      <c r="AE1087" s="13">
        <f>IF(OR(ISERROR(FIND(検索!G$7,F1087)),検索!G$7=""),0,1)</f>
        <v>0</v>
      </c>
      <c r="AF1087" s="15">
        <f>IF(OR(検索!J$7="00000",AA1087&amp;AB1087&amp;AC1087&amp;AD1087&amp;AE1087&lt;&gt;検索!J$7),0,1)</f>
        <v>0</v>
      </c>
      <c r="AG1087" s="16">
        <f t="shared" si="90"/>
        <v>0</v>
      </c>
      <c r="AH1087" s="13">
        <f>IF(検索!K$3=0,R1087,S1087)</f>
        <v>0</v>
      </c>
      <c r="AI1087" s="13">
        <f>IF(検索!K$5=0,Y1087,Z1087)</f>
        <v>0</v>
      </c>
      <c r="AJ1087" s="13">
        <f>IF(検索!K$7=0,AF1087,AG1087)</f>
        <v>0</v>
      </c>
      <c r="AK1087" s="20">
        <f>IF(IF(検索!J$5="00000",AH1087,IF(検索!K$4=0,AH1087+AI1087,AH1087*AI1087)*IF(AND(検索!K$6=1,検索!J$7&lt;&gt;"00000"),AJ1087,1)+IF(AND(検索!K$6=0,検索!J$7&lt;&gt;"00000"),AJ1087,0))&gt;0,MAX($AK$2:AK1086)+1,0)</f>
        <v>0</v>
      </c>
    </row>
    <row r="1088" spans="8:37" ht="12.6" customHeight="1" x14ac:dyDescent="0.15">
      <c r="H1088" s="153">
        <f t="shared" si="87"/>
        <v>0</v>
      </c>
      <c r="J1088" s="158">
        <f>IFERROR(INDEX(単価!D$3:G$16,MATCH(D1088,単価!B$3:B$16,0),1+((I1088&gt;29)+(I1088&gt;59)+(I1088&gt;89))*INDEX(単価!A:A,MATCH(D1088,単価!B:B,0))),0)</f>
        <v>0</v>
      </c>
      <c r="K1088" s="153">
        <f>IFERROR(INDEX(単価!C:C,MATCH(D1088,単価!B:B,0))&amp;IF(INDEX(単価!A:A,MATCH(D1088,単価!B:B,0))=1,"（"&amp;INDEX(単価!D$2:G$2,1,1+(I1088&gt;29)+(I1088&gt;59)+(I1088&gt;89))&amp;"）",""),D1088)</f>
        <v>0</v>
      </c>
      <c r="L1088" s="2">
        <f t="shared" ca="1" si="91"/>
        <v>106</v>
      </c>
      <c r="M1088" s="14">
        <f>IF(OR(ISERROR(FIND(DBCS(検索!C$3),DBCS(B1088))),検索!C$3=""),0,1)</f>
        <v>0</v>
      </c>
      <c r="N1088" s="15">
        <f>IF(OR(ISERROR(FIND(DBCS(検索!D$3),DBCS(C1088))),検索!D$3=""),0,1)</f>
        <v>0</v>
      </c>
      <c r="O1088" s="15">
        <f>IF(OR(ISERROR(FIND(検索!E$3,D1088)),検索!E$3=""),0,1)</f>
        <v>0</v>
      </c>
      <c r="P1088" s="13">
        <f>IF(OR(ISERROR(FIND(検索!F$3,E1088)),検索!F$3=""),0,1)</f>
        <v>0</v>
      </c>
      <c r="Q1088" s="13">
        <f>IF(OR(ISERROR(FIND(検索!G$3,F1088)),検索!G$3=""),0,1)</f>
        <v>0</v>
      </c>
      <c r="R1088" s="13">
        <f>IF(OR(検索!J$3="00000",M1088&amp;N1088&amp;O1088&amp;P1088&amp;Q1088&lt;&gt;検索!J$3),0,1)</f>
        <v>0</v>
      </c>
      <c r="S1088" s="13">
        <f t="shared" si="88"/>
        <v>0</v>
      </c>
      <c r="T1088" s="14">
        <f>IF(OR(ISERROR(FIND(DBCS(検索!C$5),DBCS(B1088))),検索!C$5=""),0,1)</f>
        <v>0</v>
      </c>
      <c r="U1088" s="15">
        <f>IF(OR(ISERROR(FIND(DBCS(検索!D$5),DBCS(C1088))),検索!D$5=""),0,1)</f>
        <v>0</v>
      </c>
      <c r="V1088" s="15">
        <f>IF(OR(ISERROR(FIND(検索!E$5,D1088)),検索!E$5=""),0,1)</f>
        <v>0</v>
      </c>
      <c r="W1088" s="15">
        <f>IF(OR(ISERROR(FIND(検索!F$5,E1088)),検索!F$5=""),0,1)</f>
        <v>0</v>
      </c>
      <c r="X1088" s="15">
        <f>IF(OR(ISERROR(FIND(検索!G$5,F1088)),検索!G$5=""),0,1)</f>
        <v>0</v>
      </c>
      <c r="Y1088" s="13">
        <f>IF(OR(検索!J$5="00000",T1088&amp;U1088&amp;V1088&amp;W1088&amp;X1088&lt;&gt;検索!J$5),0,1)</f>
        <v>0</v>
      </c>
      <c r="Z1088" s="16">
        <f t="shared" si="89"/>
        <v>0</v>
      </c>
      <c r="AA1088" s="13">
        <f>IF(OR(ISERROR(FIND(DBCS(検索!C$7),DBCS(B1088))),検索!C$7=""),0,1)</f>
        <v>0</v>
      </c>
      <c r="AB1088" s="13">
        <f>IF(OR(ISERROR(FIND(DBCS(検索!D$7),DBCS(C1088))),検索!D$7=""),0,1)</f>
        <v>0</v>
      </c>
      <c r="AC1088" s="13">
        <f>IF(OR(ISERROR(FIND(検索!E$7,D1088)),検索!E$7=""),0,1)</f>
        <v>0</v>
      </c>
      <c r="AD1088" s="13">
        <f>IF(OR(ISERROR(FIND(検索!F$7,E1088)),検索!F$7=""),0,1)</f>
        <v>0</v>
      </c>
      <c r="AE1088" s="13">
        <f>IF(OR(ISERROR(FIND(検索!G$7,F1088)),検索!G$7=""),0,1)</f>
        <v>0</v>
      </c>
      <c r="AF1088" s="15">
        <f>IF(OR(検索!J$7="00000",AA1088&amp;AB1088&amp;AC1088&amp;AD1088&amp;AE1088&lt;&gt;検索!J$7),0,1)</f>
        <v>0</v>
      </c>
      <c r="AG1088" s="16">
        <f t="shared" si="90"/>
        <v>0</v>
      </c>
      <c r="AH1088" s="13">
        <f>IF(検索!K$3=0,R1088,S1088)</f>
        <v>0</v>
      </c>
      <c r="AI1088" s="13">
        <f>IF(検索!K$5=0,Y1088,Z1088)</f>
        <v>0</v>
      </c>
      <c r="AJ1088" s="13">
        <f>IF(検索!K$7=0,AF1088,AG1088)</f>
        <v>0</v>
      </c>
      <c r="AK1088" s="20">
        <f>IF(IF(検索!J$5="00000",AH1088,IF(検索!K$4=0,AH1088+AI1088,AH1088*AI1088)*IF(AND(検索!K$6=1,検索!J$7&lt;&gt;"00000"),AJ1088,1)+IF(AND(検索!K$6=0,検索!J$7&lt;&gt;"00000"),AJ1088,0))&gt;0,MAX($AK$2:AK1087)+1,0)</f>
        <v>0</v>
      </c>
    </row>
    <row r="1089" spans="8:37" ht="12.6" customHeight="1" x14ac:dyDescent="0.15">
      <c r="H1089" s="153">
        <f t="shared" si="87"/>
        <v>0</v>
      </c>
      <c r="J1089" s="158">
        <f>IFERROR(INDEX(単価!D$3:G$16,MATCH(D1089,単価!B$3:B$16,0),1+((I1089&gt;29)+(I1089&gt;59)+(I1089&gt;89))*INDEX(単価!A:A,MATCH(D1089,単価!B:B,0))),0)</f>
        <v>0</v>
      </c>
      <c r="K1089" s="153">
        <f>IFERROR(INDEX(単価!C:C,MATCH(D1089,単価!B:B,0))&amp;IF(INDEX(単価!A:A,MATCH(D1089,単価!B:B,0))=1,"（"&amp;INDEX(単価!D$2:G$2,1,1+(I1089&gt;29)+(I1089&gt;59)+(I1089&gt;89))&amp;"）",""),D1089)</f>
        <v>0</v>
      </c>
      <c r="L1089" s="2">
        <f t="shared" ca="1" si="91"/>
        <v>109</v>
      </c>
      <c r="M1089" s="14">
        <f>IF(OR(ISERROR(FIND(DBCS(検索!C$3),DBCS(B1089))),検索!C$3=""),0,1)</f>
        <v>0</v>
      </c>
      <c r="N1089" s="15">
        <f>IF(OR(ISERROR(FIND(DBCS(検索!D$3),DBCS(C1089))),検索!D$3=""),0,1)</f>
        <v>0</v>
      </c>
      <c r="O1089" s="15">
        <f>IF(OR(ISERROR(FIND(検索!E$3,D1089)),検索!E$3=""),0,1)</f>
        <v>0</v>
      </c>
      <c r="P1089" s="13">
        <f>IF(OR(ISERROR(FIND(検索!F$3,E1089)),検索!F$3=""),0,1)</f>
        <v>0</v>
      </c>
      <c r="Q1089" s="13">
        <f>IF(OR(ISERROR(FIND(検索!G$3,F1089)),検索!G$3=""),0,1)</f>
        <v>0</v>
      </c>
      <c r="R1089" s="13">
        <f>IF(OR(検索!J$3="00000",M1089&amp;N1089&amp;O1089&amp;P1089&amp;Q1089&lt;&gt;検索!J$3),0,1)</f>
        <v>0</v>
      </c>
      <c r="S1089" s="13">
        <f t="shared" si="88"/>
        <v>0</v>
      </c>
      <c r="T1089" s="14">
        <f>IF(OR(ISERROR(FIND(DBCS(検索!C$5),DBCS(B1089))),検索!C$5=""),0,1)</f>
        <v>0</v>
      </c>
      <c r="U1089" s="15">
        <f>IF(OR(ISERROR(FIND(DBCS(検索!D$5),DBCS(C1089))),検索!D$5=""),0,1)</f>
        <v>0</v>
      </c>
      <c r="V1089" s="15">
        <f>IF(OR(ISERROR(FIND(検索!E$5,D1089)),検索!E$5=""),0,1)</f>
        <v>0</v>
      </c>
      <c r="W1089" s="15">
        <f>IF(OR(ISERROR(FIND(検索!F$5,E1089)),検索!F$5=""),0,1)</f>
        <v>0</v>
      </c>
      <c r="X1089" s="15">
        <f>IF(OR(ISERROR(FIND(検索!G$5,F1089)),検索!G$5=""),0,1)</f>
        <v>0</v>
      </c>
      <c r="Y1089" s="13">
        <f>IF(OR(検索!J$5="00000",T1089&amp;U1089&amp;V1089&amp;W1089&amp;X1089&lt;&gt;検索!J$5),0,1)</f>
        <v>0</v>
      </c>
      <c r="Z1089" s="16">
        <f t="shared" si="89"/>
        <v>0</v>
      </c>
      <c r="AA1089" s="13">
        <f>IF(OR(ISERROR(FIND(DBCS(検索!C$7),DBCS(B1089))),検索!C$7=""),0,1)</f>
        <v>0</v>
      </c>
      <c r="AB1089" s="13">
        <f>IF(OR(ISERROR(FIND(DBCS(検索!D$7),DBCS(C1089))),検索!D$7=""),0,1)</f>
        <v>0</v>
      </c>
      <c r="AC1089" s="13">
        <f>IF(OR(ISERROR(FIND(検索!E$7,D1089)),検索!E$7=""),0,1)</f>
        <v>0</v>
      </c>
      <c r="AD1089" s="13">
        <f>IF(OR(ISERROR(FIND(検索!F$7,E1089)),検索!F$7=""),0,1)</f>
        <v>0</v>
      </c>
      <c r="AE1089" s="13">
        <f>IF(OR(ISERROR(FIND(検索!G$7,F1089)),検索!G$7=""),0,1)</f>
        <v>0</v>
      </c>
      <c r="AF1089" s="15">
        <f>IF(OR(検索!J$7="00000",AA1089&amp;AB1089&amp;AC1089&amp;AD1089&amp;AE1089&lt;&gt;検索!J$7),0,1)</f>
        <v>0</v>
      </c>
      <c r="AG1089" s="16">
        <f t="shared" si="90"/>
        <v>0</v>
      </c>
      <c r="AH1089" s="13">
        <f>IF(検索!K$3=0,R1089,S1089)</f>
        <v>0</v>
      </c>
      <c r="AI1089" s="13">
        <f>IF(検索!K$5=0,Y1089,Z1089)</f>
        <v>0</v>
      </c>
      <c r="AJ1089" s="13">
        <f>IF(検索!K$7=0,AF1089,AG1089)</f>
        <v>0</v>
      </c>
      <c r="AK1089" s="20">
        <f>IF(IF(検索!J$5="00000",AH1089,IF(検索!K$4=0,AH1089+AI1089,AH1089*AI1089)*IF(AND(検索!K$6=1,検索!J$7&lt;&gt;"00000"),AJ1089,1)+IF(AND(検索!K$6=0,検索!J$7&lt;&gt;"00000"),AJ1089,0))&gt;0,MAX($AK$2:AK1088)+1,0)</f>
        <v>0</v>
      </c>
    </row>
    <row r="1090" spans="8:37" ht="12.6" customHeight="1" x14ac:dyDescent="0.15">
      <c r="H1090" s="153">
        <f t="shared" ref="H1090:H1153" si="92">SUMIF(B$2:B$1177,B1090,J$2:J$1177)</f>
        <v>0</v>
      </c>
      <c r="J1090" s="158">
        <f>IFERROR(INDEX(単価!D$3:G$16,MATCH(D1090,単価!B$3:B$16,0),1+((I1090&gt;29)+(I1090&gt;59)+(I1090&gt;89))*INDEX(単価!A:A,MATCH(D1090,単価!B:B,0))),0)</f>
        <v>0</v>
      </c>
      <c r="K1090" s="153">
        <f>IFERROR(INDEX(単価!C:C,MATCH(D1090,単価!B:B,0))&amp;IF(INDEX(単価!A:A,MATCH(D1090,単価!B:B,0))=1,"（"&amp;INDEX(単価!D$2:G$2,1,1+(I1090&gt;29)+(I1090&gt;59)+(I1090&gt;89))&amp;"）",""),D1090)</f>
        <v>0</v>
      </c>
      <c r="L1090" s="2">
        <f t="shared" ca="1" si="91"/>
        <v>105</v>
      </c>
      <c r="M1090" s="14">
        <f>IF(OR(ISERROR(FIND(DBCS(検索!C$3),DBCS(B1090))),検索!C$3=""),0,1)</f>
        <v>0</v>
      </c>
      <c r="N1090" s="15">
        <f>IF(OR(ISERROR(FIND(DBCS(検索!D$3),DBCS(C1090))),検索!D$3=""),0,1)</f>
        <v>0</v>
      </c>
      <c r="O1090" s="15">
        <f>IF(OR(ISERROR(FIND(検索!E$3,D1090)),検索!E$3=""),0,1)</f>
        <v>0</v>
      </c>
      <c r="P1090" s="13">
        <f>IF(OR(ISERROR(FIND(検索!F$3,E1090)),検索!F$3=""),0,1)</f>
        <v>0</v>
      </c>
      <c r="Q1090" s="13">
        <f>IF(OR(ISERROR(FIND(検索!G$3,F1090)),検索!G$3=""),0,1)</f>
        <v>0</v>
      </c>
      <c r="R1090" s="13">
        <f>IF(OR(検索!J$3="00000",M1090&amp;N1090&amp;O1090&amp;P1090&amp;Q1090&lt;&gt;検索!J$3),0,1)</f>
        <v>0</v>
      </c>
      <c r="S1090" s="13">
        <f t="shared" si="88"/>
        <v>0</v>
      </c>
      <c r="T1090" s="14">
        <f>IF(OR(ISERROR(FIND(DBCS(検索!C$5),DBCS(B1090))),検索!C$5=""),0,1)</f>
        <v>0</v>
      </c>
      <c r="U1090" s="15">
        <f>IF(OR(ISERROR(FIND(DBCS(検索!D$5),DBCS(C1090))),検索!D$5=""),0,1)</f>
        <v>0</v>
      </c>
      <c r="V1090" s="15">
        <f>IF(OR(ISERROR(FIND(検索!E$5,D1090)),検索!E$5=""),0,1)</f>
        <v>0</v>
      </c>
      <c r="W1090" s="15">
        <f>IF(OR(ISERROR(FIND(検索!F$5,E1090)),検索!F$5=""),0,1)</f>
        <v>0</v>
      </c>
      <c r="X1090" s="15">
        <f>IF(OR(ISERROR(FIND(検索!G$5,F1090)),検索!G$5=""),0,1)</f>
        <v>0</v>
      </c>
      <c r="Y1090" s="13">
        <f>IF(OR(検索!J$5="00000",T1090&amp;U1090&amp;V1090&amp;W1090&amp;X1090&lt;&gt;検索!J$5),0,1)</f>
        <v>0</v>
      </c>
      <c r="Z1090" s="16">
        <f t="shared" si="89"/>
        <v>0</v>
      </c>
      <c r="AA1090" s="13">
        <f>IF(OR(ISERROR(FIND(DBCS(検索!C$7),DBCS(B1090))),検索!C$7=""),0,1)</f>
        <v>0</v>
      </c>
      <c r="AB1090" s="13">
        <f>IF(OR(ISERROR(FIND(DBCS(検索!D$7),DBCS(C1090))),検索!D$7=""),0,1)</f>
        <v>0</v>
      </c>
      <c r="AC1090" s="13">
        <f>IF(OR(ISERROR(FIND(検索!E$7,D1090)),検索!E$7=""),0,1)</f>
        <v>0</v>
      </c>
      <c r="AD1090" s="13">
        <f>IF(OR(ISERROR(FIND(検索!F$7,E1090)),検索!F$7=""),0,1)</f>
        <v>0</v>
      </c>
      <c r="AE1090" s="13">
        <f>IF(OR(ISERROR(FIND(検索!G$7,F1090)),検索!G$7=""),0,1)</f>
        <v>0</v>
      </c>
      <c r="AF1090" s="15">
        <f>IF(OR(検索!J$7="00000",AA1090&amp;AB1090&amp;AC1090&amp;AD1090&amp;AE1090&lt;&gt;検索!J$7),0,1)</f>
        <v>0</v>
      </c>
      <c r="AG1090" s="16">
        <f t="shared" si="90"/>
        <v>0</v>
      </c>
      <c r="AH1090" s="13">
        <f>IF(検索!K$3=0,R1090,S1090)</f>
        <v>0</v>
      </c>
      <c r="AI1090" s="13">
        <f>IF(検索!K$5=0,Y1090,Z1090)</f>
        <v>0</v>
      </c>
      <c r="AJ1090" s="13">
        <f>IF(検索!K$7=0,AF1090,AG1090)</f>
        <v>0</v>
      </c>
      <c r="AK1090" s="20">
        <f>IF(IF(検索!J$5="00000",AH1090,IF(検索!K$4=0,AH1090+AI1090,AH1090*AI1090)*IF(AND(検索!K$6=1,検索!J$7&lt;&gt;"00000"),AJ1090,1)+IF(AND(検索!K$6=0,検索!J$7&lt;&gt;"00000"),AJ1090,0))&gt;0,MAX($AK$2:AK1089)+1,0)</f>
        <v>0</v>
      </c>
    </row>
    <row r="1091" spans="8:37" ht="12.6" customHeight="1" x14ac:dyDescent="0.15">
      <c r="H1091" s="153">
        <f t="shared" si="92"/>
        <v>0</v>
      </c>
      <c r="J1091" s="158">
        <f>IFERROR(INDEX(単価!D$3:G$16,MATCH(D1091,単価!B$3:B$16,0),1+((I1091&gt;29)+(I1091&gt;59)+(I1091&gt;89))*INDEX(単価!A:A,MATCH(D1091,単価!B:B,0))),0)</f>
        <v>0</v>
      </c>
      <c r="K1091" s="153">
        <f>IFERROR(INDEX(単価!C:C,MATCH(D1091,単価!B:B,0))&amp;IF(INDEX(単価!A:A,MATCH(D1091,単価!B:B,0))=1,"（"&amp;INDEX(単価!D$2:G$2,1,1+(I1091&gt;29)+(I1091&gt;59)+(I1091&gt;89))&amp;"）",""),D1091)</f>
        <v>0</v>
      </c>
      <c r="L1091" s="2">
        <f t="shared" ca="1" si="91"/>
        <v>109</v>
      </c>
      <c r="M1091" s="14">
        <f>IF(OR(ISERROR(FIND(DBCS(検索!C$3),DBCS(B1091))),検索!C$3=""),0,1)</f>
        <v>0</v>
      </c>
      <c r="N1091" s="15">
        <f>IF(OR(ISERROR(FIND(DBCS(検索!D$3),DBCS(C1091))),検索!D$3=""),0,1)</f>
        <v>0</v>
      </c>
      <c r="O1091" s="15">
        <f>IF(OR(ISERROR(FIND(検索!E$3,D1091)),検索!E$3=""),0,1)</f>
        <v>0</v>
      </c>
      <c r="P1091" s="13">
        <f>IF(OR(ISERROR(FIND(検索!F$3,E1091)),検索!F$3=""),0,1)</f>
        <v>0</v>
      </c>
      <c r="Q1091" s="13">
        <f>IF(OR(ISERROR(FIND(検索!G$3,F1091)),検索!G$3=""),0,1)</f>
        <v>0</v>
      </c>
      <c r="R1091" s="13">
        <f>IF(OR(検索!J$3="00000",M1091&amp;N1091&amp;O1091&amp;P1091&amp;Q1091&lt;&gt;検索!J$3),0,1)</f>
        <v>0</v>
      </c>
      <c r="S1091" s="13">
        <f t="shared" si="88"/>
        <v>0</v>
      </c>
      <c r="T1091" s="14">
        <f>IF(OR(ISERROR(FIND(DBCS(検索!C$5),DBCS(B1091))),検索!C$5=""),0,1)</f>
        <v>0</v>
      </c>
      <c r="U1091" s="15">
        <f>IF(OR(ISERROR(FIND(DBCS(検索!D$5),DBCS(C1091))),検索!D$5=""),0,1)</f>
        <v>0</v>
      </c>
      <c r="V1091" s="15">
        <f>IF(OR(ISERROR(FIND(検索!E$5,D1091)),検索!E$5=""),0,1)</f>
        <v>0</v>
      </c>
      <c r="W1091" s="15">
        <f>IF(OR(ISERROR(FIND(検索!F$5,E1091)),検索!F$5=""),0,1)</f>
        <v>0</v>
      </c>
      <c r="X1091" s="15">
        <f>IF(OR(ISERROR(FIND(検索!G$5,F1091)),検索!G$5=""),0,1)</f>
        <v>0</v>
      </c>
      <c r="Y1091" s="13">
        <f>IF(OR(検索!J$5="00000",T1091&amp;U1091&amp;V1091&amp;W1091&amp;X1091&lt;&gt;検索!J$5),0,1)</f>
        <v>0</v>
      </c>
      <c r="Z1091" s="16">
        <f t="shared" si="89"/>
        <v>0</v>
      </c>
      <c r="AA1091" s="13">
        <f>IF(OR(ISERROR(FIND(DBCS(検索!C$7),DBCS(B1091))),検索!C$7=""),0,1)</f>
        <v>0</v>
      </c>
      <c r="AB1091" s="13">
        <f>IF(OR(ISERROR(FIND(DBCS(検索!D$7),DBCS(C1091))),検索!D$7=""),0,1)</f>
        <v>0</v>
      </c>
      <c r="AC1091" s="13">
        <f>IF(OR(ISERROR(FIND(検索!E$7,D1091)),検索!E$7=""),0,1)</f>
        <v>0</v>
      </c>
      <c r="AD1091" s="13">
        <f>IF(OR(ISERROR(FIND(検索!F$7,E1091)),検索!F$7=""),0,1)</f>
        <v>0</v>
      </c>
      <c r="AE1091" s="13">
        <f>IF(OR(ISERROR(FIND(検索!G$7,F1091)),検索!G$7=""),0,1)</f>
        <v>0</v>
      </c>
      <c r="AF1091" s="15">
        <f>IF(OR(検索!J$7="00000",AA1091&amp;AB1091&amp;AC1091&amp;AD1091&amp;AE1091&lt;&gt;検索!J$7),0,1)</f>
        <v>0</v>
      </c>
      <c r="AG1091" s="16">
        <f t="shared" si="90"/>
        <v>0</v>
      </c>
      <c r="AH1091" s="13">
        <f>IF(検索!K$3=0,R1091,S1091)</f>
        <v>0</v>
      </c>
      <c r="AI1091" s="13">
        <f>IF(検索!K$5=0,Y1091,Z1091)</f>
        <v>0</v>
      </c>
      <c r="AJ1091" s="13">
        <f>IF(検索!K$7=0,AF1091,AG1091)</f>
        <v>0</v>
      </c>
      <c r="AK1091" s="20">
        <f>IF(IF(検索!J$5="00000",AH1091,IF(検索!K$4=0,AH1091+AI1091,AH1091*AI1091)*IF(AND(検索!K$6=1,検索!J$7&lt;&gt;"00000"),AJ1091,1)+IF(AND(検索!K$6=0,検索!J$7&lt;&gt;"00000"),AJ1091,0))&gt;0,MAX($AK$2:AK1090)+1,0)</f>
        <v>0</v>
      </c>
    </row>
    <row r="1092" spans="8:37" ht="12.6" customHeight="1" x14ac:dyDescent="0.15">
      <c r="H1092" s="153">
        <f t="shared" si="92"/>
        <v>0</v>
      </c>
      <c r="J1092" s="158">
        <f>IFERROR(INDEX(単価!D$3:G$16,MATCH(D1092,単価!B$3:B$16,0),1+((I1092&gt;29)+(I1092&gt;59)+(I1092&gt;89))*INDEX(単価!A:A,MATCH(D1092,単価!B:B,0))),0)</f>
        <v>0</v>
      </c>
      <c r="K1092" s="153">
        <f>IFERROR(INDEX(単価!C:C,MATCH(D1092,単価!B:B,0))&amp;IF(INDEX(単価!A:A,MATCH(D1092,単価!B:B,0))=1,"（"&amp;INDEX(単価!D$2:G$2,1,1+(I1092&gt;29)+(I1092&gt;59)+(I1092&gt;89))&amp;"）",""),D1092)</f>
        <v>0</v>
      </c>
      <c r="L1092" s="2">
        <f t="shared" ca="1" si="91"/>
        <v>104</v>
      </c>
      <c r="M1092" s="14">
        <f>IF(OR(ISERROR(FIND(DBCS(検索!C$3),DBCS(B1092))),検索!C$3=""),0,1)</f>
        <v>0</v>
      </c>
      <c r="N1092" s="15">
        <f>IF(OR(ISERROR(FIND(DBCS(検索!D$3),DBCS(C1092))),検索!D$3=""),0,1)</f>
        <v>0</v>
      </c>
      <c r="O1092" s="15">
        <f>IF(OR(ISERROR(FIND(検索!E$3,D1092)),検索!E$3=""),0,1)</f>
        <v>0</v>
      </c>
      <c r="P1092" s="13">
        <f>IF(OR(ISERROR(FIND(検索!F$3,E1092)),検索!F$3=""),0,1)</f>
        <v>0</v>
      </c>
      <c r="Q1092" s="13">
        <f>IF(OR(ISERROR(FIND(検索!G$3,F1092)),検索!G$3=""),0,1)</f>
        <v>0</v>
      </c>
      <c r="R1092" s="13">
        <f>IF(OR(検索!J$3="00000",M1092&amp;N1092&amp;O1092&amp;P1092&amp;Q1092&lt;&gt;検索!J$3),0,1)</f>
        <v>0</v>
      </c>
      <c r="S1092" s="13">
        <f t="shared" si="88"/>
        <v>0</v>
      </c>
      <c r="T1092" s="14">
        <f>IF(OR(ISERROR(FIND(DBCS(検索!C$5),DBCS(B1092))),検索!C$5=""),0,1)</f>
        <v>0</v>
      </c>
      <c r="U1092" s="15">
        <f>IF(OR(ISERROR(FIND(DBCS(検索!D$5),DBCS(C1092))),検索!D$5=""),0,1)</f>
        <v>0</v>
      </c>
      <c r="V1092" s="15">
        <f>IF(OR(ISERROR(FIND(検索!E$5,D1092)),検索!E$5=""),0,1)</f>
        <v>0</v>
      </c>
      <c r="W1092" s="15">
        <f>IF(OR(ISERROR(FIND(検索!F$5,E1092)),検索!F$5=""),0,1)</f>
        <v>0</v>
      </c>
      <c r="X1092" s="15">
        <f>IF(OR(ISERROR(FIND(検索!G$5,F1092)),検索!G$5=""),0,1)</f>
        <v>0</v>
      </c>
      <c r="Y1092" s="13">
        <f>IF(OR(検索!J$5="00000",T1092&amp;U1092&amp;V1092&amp;W1092&amp;X1092&lt;&gt;検索!J$5),0,1)</f>
        <v>0</v>
      </c>
      <c r="Z1092" s="16">
        <f t="shared" si="89"/>
        <v>0</v>
      </c>
      <c r="AA1092" s="13">
        <f>IF(OR(ISERROR(FIND(DBCS(検索!C$7),DBCS(B1092))),検索!C$7=""),0,1)</f>
        <v>0</v>
      </c>
      <c r="AB1092" s="13">
        <f>IF(OR(ISERROR(FIND(DBCS(検索!D$7),DBCS(C1092))),検索!D$7=""),0,1)</f>
        <v>0</v>
      </c>
      <c r="AC1092" s="13">
        <f>IF(OR(ISERROR(FIND(検索!E$7,D1092)),検索!E$7=""),0,1)</f>
        <v>0</v>
      </c>
      <c r="AD1092" s="13">
        <f>IF(OR(ISERROR(FIND(検索!F$7,E1092)),検索!F$7=""),0,1)</f>
        <v>0</v>
      </c>
      <c r="AE1092" s="13">
        <f>IF(OR(ISERROR(FIND(検索!G$7,F1092)),検索!G$7=""),0,1)</f>
        <v>0</v>
      </c>
      <c r="AF1092" s="15">
        <f>IF(OR(検索!J$7="00000",AA1092&amp;AB1092&amp;AC1092&amp;AD1092&amp;AE1092&lt;&gt;検索!J$7),0,1)</f>
        <v>0</v>
      </c>
      <c r="AG1092" s="16">
        <f t="shared" si="90"/>
        <v>0</v>
      </c>
      <c r="AH1092" s="13">
        <f>IF(検索!K$3=0,R1092,S1092)</f>
        <v>0</v>
      </c>
      <c r="AI1092" s="13">
        <f>IF(検索!K$5=0,Y1092,Z1092)</f>
        <v>0</v>
      </c>
      <c r="AJ1092" s="13">
        <f>IF(検索!K$7=0,AF1092,AG1092)</f>
        <v>0</v>
      </c>
      <c r="AK1092" s="20">
        <f>IF(IF(検索!J$5="00000",AH1092,IF(検索!K$4=0,AH1092+AI1092,AH1092*AI1092)*IF(AND(検索!K$6=1,検索!J$7&lt;&gt;"00000"),AJ1092,1)+IF(AND(検索!K$6=0,検索!J$7&lt;&gt;"00000"),AJ1092,0))&gt;0,MAX($AK$2:AK1091)+1,0)</f>
        <v>0</v>
      </c>
    </row>
    <row r="1093" spans="8:37" ht="12.6" customHeight="1" x14ac:dyDescent="0.15">
      <c r="H1093" s="153">
        <f t="shared" si="92"/>
        <v>0</v>
      </c>
      <c r="J1093" s="158">
        <f>IFERROR(INDEX(単価!D$3:G$16,MATCH(D1093,単価!B$3:B$16,0),1+((I1093&gt;29)+(I1093&gt;59)+(I1093&gt;89))*INDEX(単価!A:A,MATCH(D1093,単価!B:B,0))),0)</f>
        <v>0</v>
      </c>
      <c r="K1093" s="153">
        <f>IFERROR(INDEX(単価!C:C,MATCH(D1093,単価!B:B,0))&amp;IF(INDEX(単価!A:A,MATCH(D1093,単価!B:B,0))=1,"（"&amp;INDEX(単価!D$2:G$2,1,1+(I1093&gt;29)+(I1093&gt;59)+(I1093&gt;89))&amp;"）",""),D1093)</f>
        <v>0</v>
      </c>
      <c r="L1093" s="2">
        <f t="shared" ca="1" si="91"/>
        <v>104</v>
      </c>
      <c r="M1093" s="14">
        <f>IF(OR(ISERROR(FIND(DBCS(検索!C$3),DBCS(B1093))),検索!C$3=""),0,1)</f>
        <v>0</v>
      </c>
      <c r="N1093" s="15">
        <f>IF(OR(ISERROR(FIND(DBCS(検索!D$3),DBCS(C1093))),検索!D$3=""),0,1)</f>
        <v>0</v>
      </c>
      <c r="O1093" s="15">
        <f>IF(OR(ISERROR(FIND(検索!E$3,D1093)),検索!E$3=""),0,1)</f>
        <v>0</v>
      </c>
      <c r="P1093" s="13">
        <f>IF(OR(ISERROR(FIND(検索!F$3,E1093)),検索!F$3=""),0,1)</f>
        <v>0</v>
      </c>
      <c r="Q1093" s="13">
        <f>IF(OR(ISERROR(FIND(検索!G$3,F1093)),検索!G$3=""),0,1)</f>
        <v>0</v>
      </c>
      <c r="R1093" s="13">
        <f>IF(OR(検索!J$3="00000",M1093&amp;N1093&amp;O1093&amp;P1093&amp;Q1093&lt;&gt;検索!J$3),0,1)</f>
        <v>0</v>
      </c>
      <c r="S1093" s="13">
        <f t="shared" si="88"/>
        <v>0</v>
      </c>
      <c r="T1093" s="14">
        <f>IF(OR(ISERROR(FIND(DBCS(検索!C$5),DBCS(B1093))),検索!C$5=""),0,1)</f>
        <v>0</v>
      </c>
      <c r="U1093" s="15">
        <f>IF(OR(ISERROR(FIND(DBCS(検索!D$5),DBCS(C1093))),検索!D$5=""),0,1)</f>
        <v>0</v>
      </c>
      <c r="V1093" s="15">
        <f>IF(OR(ISERROR(FIND(検索!E$5,D1093)),検索!E$5=""),0,1)</f>
        <v>0</v>
      </c>
      <c r="W1093" s="15">
        <f>IF(OR(ISERROR(FIND(検索!F$5,E1093)),検索!F$5=""),0,1)</f>
        <v>0</v>
      </c>
      <c r="X1093" s="15">
        <f>IF(OR(ISERROR(FIND(検索!G$5,F1093)),検索!G$5=""),0,1)</f>
        <v>0</v>
      </c>
      <c r="Y1093" s="13">
        <f>IF(OR(検索!J$5="00000",T1093&amp;U1093&amp;V1093&amp;W1093&amp;X1093&lt;&gt;検索!J$5),0,1)</f>
        <v>0</v>
      </c>
      <c r="Z1093" s="16">
        <f t="shared" si="89"/>
        <v>0</v>
      </c>
      <c r="AA1093" s="13">
        <f>IF(OR(ISERROR(FIND(DBCS(検索!C$7),DBCS(B1093))),検索!C$7=""),0,1)</f>
        <v>0</v>
      </c>
      <c r="AB1093" s="13">
        <f>IF(OR(ISERROR(FIND(DBCS(検索!D$7),DBCS(C1093))),検索!D$7=""),0,1)</f>
        <v>0</v>
      </c>
      <c r="AC1093" s="13">
        <f>IF(OR(ISERROR(FIND(検索!E$7,D1093)),検索!E$7=""),0,1)</f>
        <v>0</v>
      </c>
      <c r="AD1093" s="13">
        <f>IF(OR(ISERROR(FIND(検索!F$7,E1093)),検索!F$7=""),0,1)</f>
        <v>0</v>
      </c>
      <c r="AE1093" s="13">
        <f>IF(OR(ISERROR(FIND(検索!G$7,F1093)),検索!G$7=""),0,1)</f>
        <v>0</v>
      </c>
      <c r="AF1093" s="15">
        <f>IF(OR(検索!J$7="00000",AA1093&amp;AB1093&amp;AC1093&amp;AD1093&amp;AE1093&lt;&gt;検索!J$7),0,1)</f>
        <v>0</v>
      </c>
      <c r="AG1093" s="16">
        <f t="shared" si="90"/>
        <v>0</v>
      </c>
      <c r="AH1093" s="13">
        <f>IF(検索!K$3=0,R1093,S1093)</f>
        <v>0</v>
      </c>
      <c r="AI1093" s="13">
        <f>IF(検索!K$5=0,Y1093,Z1093)</f>
        <v>0</v>
      </c>
      <c r="AJ1093" s="13">
        <f>IF(検索!K$7=0,AF1093,AG1093)</f>
        <v>0</v>
      </c>
      <c r="AK1093" s="20">
        <f>IF(IF(検索!J$5="00000",AH1093,IF(検索!K$4=0,AH1093+AI1093,AH1093*AI1093)*IF(AND(検索!K$6=1,検索!J$7&lt;&gt;"00000"),AJ1093,1)+IF(AND(検索!K$6=0,検索!J$7&lt;&gt;"00000"),AJ1093,0))&gt;0,MAX($AK$2:AK1092)+1,0)</f>
        <v>0</v>
      </c>
    </row>
    <row r="1094" spans="8:37" ht="12.6" customHeight="1" x14ac:dyDescent="0.15">
      <c r="H1094" s="153">
        <f t="shared" si="92"/>
        <v>0</v>
      </c>
      <c r="J1094" s="158">
        <f>IFERROR(INDEX(単価!D$3:G$16,MATCH(D1094,単価!B$3:B$16,0),1+((I1094&gt;29)+(I1094&gt;59)+(I1094&gt;89))*INDEX(単価!A:A,MATCH(D1094,単価!B:B,0))),0)</f>
        <v>0</v>
      </c>
      <c r="K1094" s="153">
        <f>IFERROR(INDEX(単価!C:C,MATCH(D1094,単価!B:B,0))&amp;IF(INDEX(単価!A:A,MATCH(D1094,単価!B:B,0))=1,"（"&amp;INDEX(単価!D$2:G$2,1,1+(I1094&gt;29)+(I1094&gt;59)+(I1094&gt;89))&amp;"）",""),D1094)</f>
        <v>0</v>
      </c>
      <c r="L1094" s="2">
        <f t="shared" ca="1" si="91"/>
        <v>108</v>
      </c>
      <c r="M1094" s="14">
        <f>IF(OR(ISERROR(FIND(DBCS(検索!C$3),DBCS(B1094))),検索!C$3=""),0,1)</f>
        <v>0</v>
      </c>
      <c r="N1094" s="15">
        <f>IF(OR(ISERROR(FIND(DBCS(検索!D$3),DBCS(C1094))),検索!D$3=""),0,1)</f>
        <v>0</v>
      </c>
      <c r="O1094" s="15">
        <f>IF(OR(ISERROR(FIND(検索!E$3,D1094)),検索!E$3=""),0,1)</f>
        <v>0</v>
      </c>
      <c r="P1094" s="13">
        <f>IF(OR(ISERROR(FIND(検索!F$3,E1094)),検索!F$3=""),0,1)</f>
        <v>0</v>
      </c>
      <c r="Q1094" s="13">
        <f>IF(OR(ISERROR(FIND(検索!G$3,F1094)),検索!G$3=""),0,1)</f>
        <v>0</v>
      </c>
      <c r="R1094" s="13">
        <f>IF(OR(検索!J$3="00000",M1094&amp;N1094&amp;O1094&amp;P1094&amp;Q1094&lt;&gt;検索!J$3),0,1)</f>
        <v>0</v>
      </c>
      <c r="S1094" s="13">
        <f t="shared" si="88"/>
        <v>0</v>
      </c>
      <c r="T1094" s="14">
        <f>IF(OR(ISERROR(FIND(DBCS(検索!C$5),DBCS(B1094))),検索!C$5=""),0,1)</f>
        <v>0</v>
      </c>
      <c r="U1094" s="15">
        <f>IF(OR(ISERROR(FIND(DBCS(検索!D$5),DBCS(C1094))),検索!D$5=""),0,1)</f>
        <v>0</v>
      </c>
      <c r="V1094" s="15">
        <f>IF(OR(ISERROR(FIND(検索!E$5,D1094)),検索!E$5=""),0,1)</f>
        <v>0</v>
      </c>
      <c r="W1094" s="15">
        <f>IF(OR(ISERROR(FIND(検索!F$5,E1094)),検索!F$5=""),0,1)</f>
        <v>0</v>
      </c>
      <c r="X1094" s="15">
        <f>IF(OR(ISERROR(FIND(検索!G$5,F1094)),検索!G$5=""),0,1)</f>
        <v>0</v>
      </c>
      <c r="Y1094" s="13">
        <f>IF(OR(検索!J$5="00000",T1094&amp;U1094&amp;V1094&amp;W1094&amp;X1094&lt;&gt;検索!J$5),0,1)</f>
        <v>0</v>
      </c>
      <c r="Z1094" s="16">
        <f t="shared" si="89"/>
        <v>0</v>
      </c>
      <c r="AA1094" s="13">
        <f>IF(OR(ISERROR(FIND(DBCS(検索!C$7),DBCS(B1094))),検索!C$7=""),0,1)</f>
        <v>0</v>
      </c>
      <c r="AB1094" s="13">
        <f>IF(OR(ISERROR(FIND(DBCS(検索!D$7),DBCS(C1094))),検索!D$7=""),0,1)</f>
        <v>0</v>
      </c>
      <c r="AC1094" s="13">
        <f>IF(OR(ISERROR(FIND(検索!E$7,D1094)),検索!E$7=""),0,1)</f>
        <v>0</v>
      </c>
      <c r="AD1094" s="13">
        <f>IF(OR(ISERROR(FIND(検索!F$7,E1094)),検索!F$7=""),0,1)</f>
        <v>0</v>
      </c>
      <c r="AE1094" s="13">
        <f>IF(OR(ISERROR(FIND(検索!G$7,F1094)),検索!G$7=""),0,1)</f>
        <v>0</v>
      </c>
      <c r="AF1094" s="15">
        <f>IF(OR(検索!J$7="00000",AA1094&amp;AB1094&amp;AC1094&amp;AD1094&amp;AE1094&lt;&gt;検索!J$7),0,1)</f>
        <v>0</v>
      </c>
      <c r="AG1094" s="16">
        <f t="shared" si="90"/>
        <v>0</v>
      </c>
      <c r="AH1094" s="13">
        <f>IF(検索!K$3=0,R1094,S1094)</f>
        <v>0</v>
      </c>
      <c r="AI1094" s="13">
        <f>IF(検索!K$5=0,Y1094,Z1094)</f>
        <v>0</v>
      </c>
      <c r="AJ1094" s="13">
        <f>IF(検索!K$7=0,AF1094,AG1094)</f>
        <v>0</v>
      </c>
      <c r="AK1094" s="20">
        <f>IF(IF(検索!J$5="00000",AH1094,IF(検索!K$4=0,AH1094+AI1094,AH1094*AI1094)*IF(AND(検索!K$6=1,検索!J$7&lt;&gt;"00000"),AJ1094,1)+IF(AND(検索!K$6=0,検索!J$7&lt;&gt;"00000"),AJ1094,0))&gt;0,MAX($AK$2:AK1093)+1,0)</f>
        <v>0</v>
      </c>
    </row>
    <row r="1095" spans="8:37" ht="12.6" customHeight="1" x14ac:dyDescent="0.15">
      <c r="H1095" s="153">
        <f t="shared" si="92"/>
        <v>0</v>
      </c>
      <c r="J1095" s="158">
        <f>IFERROR(INDEX(単価!D$3:G$16,MATCH(D1095,単価!B$3:B$16,0),1+((I1095&gt;29)+(I1095&gt;59)+(I1095&gt;89))*INDEX(単価!A:A,MATCH(D1095,単価!B:B,0))),0)</f>
        <v>0</v>
      </c>
      <c r="K1095" s="153">
        <f>IFERROR(INDEX(単価!C:C,MATCH(D1095,単価!B:B,0))&amp;IF(INDEX(単価!A:A,MATCH(D1095,単価!B:B,0))=1,"（"&amp;INDEX(単価!D$2:G$2,1,1+(I1095&gt;29)+(I1095&gt;59)+(I1095&gt;89))&amp;"）",""),D1095)</f>
        <v>0</v>
      </c>
      <c r="L1095" s="2">
        <f t="shared" ca="1" si="91"/>
        <v>103</v>
      </c>
      <c r="M1095" s="14">
        <f>IF(OR(ISERROR(FIND(DBCS(検索!C$3),DBCS(B1095))),検索!C$3=""),0,1)</f>
        <v>0</v>
      </c>
      <c r="N1095" s="15">
        <f>IF(OR(ISERROR(FIND(DBCS(検索!D$3),DBCS(C1095))),検索!D$3=""),0,1)</f>
        <v>0</v>
      </c>
      <c r="O1095" s="15">
        <f>IF(OR(ISERROR(FIND(検索!E$3,D1095)),検索!E$3=""),0,1)</f>
        <v>0</v>
      </c>
      <c r="P1095" s="13">
        <f>IF(OR(ISERROR(FIND(検索!F$3,E1095)),検索!F$3=""),0,1)</f>
        <v>0</v>
      </c>
      <c r="Q1095" s="13">
        <f>IF(OR(ISERROR(FIND(検索!G$3,F1095)),検索!G$3=""),0,1)</f>
        <v>0</v>
      </c>
      <c r="R1095" s="13">
        <f>IF(OR(検索!J$3="00000",M1095&amp;N1095&amp;O1095&amp;P1095&amp;Q1095&lt;&gt;検索!J$3),0,1)</f>
        <v>0</v>
      </c>
      <c r="S1095" s="13">
        <f t="shared" si="88"/>
        <v>0</v>
      </c>
      <c r="T1095" s="14">
        <f>IF(OR(ISERROR(FIND(DBCS(検索!C$5),DBCS(B1095))),検索!C$5=""),0,1)</f>
        <v>0</v>
      </c>
      <c r="U1095" s="15">
        <f>IF(OR(ISERROR(FIND(DBCS(検索!D$5),DBCS(C1095))),検索!D$5=""),0,1)</f>
        <v>0</v>
      </c>
      <c r="V1095" s="15">
        <f>IF(OR(ISERROR(FIND(検索!E$5,D1095)),検索!E$5=""),0,1)</f>
        <v>0</v>
      </c>
      <c r="W1095" s="15">
        <f>IF(OR(ISERROR(FIND(検索!F$5,E1095)),検索!F$5=""),0,1)</f>
        <v>0</v>
      </c>
      <c r="X1095" s="15">
        <f>IF(OR(ISERROR(FIND(検索!G$5,F1095)),検索!G$5=""),0,1)</f>
        <v>0</v>
      </c>
      <c r="Y1095" s="13">
        <f>IF(OR(検索!J$5="00000",T1095&amp;U1095&amp;V1095&amp;W1095&amp;X1095&lt;&gt;検索!J$5),0,1)</f>
        <v>0</v>
      </c>
      <c r="Z1095" s="16">
        <f t="shared" si="89"/>
        <v>0</v>
      </c>
      <c r="AA1095" s="13">
        <f>IF(OR(ISERROR(FIND(DBCS(検索!C$7),DBCS(B1095))),検索!C$7=""),0,1)</f>
        <v>0</v>
      </c>
      <c r="AB1095" s="13">
        <f>IF(OR(ISERROR(FIND(DBCS(検索!D$7),DBCS(C1095))),検索!D$7=""),0,1)</f>
        <v>0</v>
      </c>
      <c r="AC1095" s="13">
        <f>IF(OR(ISERROR(FIND(検索!E$7,D1095)),検索!E$7=""),0,1)</f>
        <v>0</v>
      </c>
      <c r="AD1095" s="13">
        <f>IF(OR(ISERROR(FIND(検索!F$7,E1095)),検索!F$7=""),0,1)</f>
        <v>0</v>
      </c>
      <c r="AE1095" s="13">
        <f>IF(OR(ISERROR(FIND(検索!G$7,F1095)),検索!G$7=""),0,1)</f>
        <v>0</v>
      </c>
      <c r="AF1095" s="15">
        <f>IF(OR(検索!J$7="00000",AA1095&amp;AB1095&amp;AC1095&amp;AD1095&amp;AE1095&lt;&gt;検索!J$7),0,1)</f>
        <v>0</v>
      </c>
      <c r="AG1095" s="16">
        <f t="shared" si="90"/>
        <v>0</v>
      </c>
      <c r="AH1095" s="13">
        <f>IF(検索!K$3=0,R1095,S1095)</f>
        <v>0</v>
      </c>
      <c r="AI1095" s="13">
        <f>IF(検索!K$5=0,Y1095,Z1095)</f>
        <v>0</v>
      </c>
      <c r="AJ1095" s="13">
        <f>IF(検索!K$7=0,AF1095,AG1095)</f>
        <v>0</v>
      </c>
      <c r="AK1095" s="20">
        <f>IF(IF(検索!J$5="00000",AH1095,IF(検索!K$4=0,AH1095+AI1095,AH1095*AI1095)*IF(AND(検索!K$6=1,検索!J$7&lt;&gt;"00000"),AJ1095,1)+IF(AND(検索!K$6=0,検索!J$7&lt;&gt;"00000"),AJ1095,0))&gt;0,MAX($AK$2:AK1094)+1,0)</f>
        <v>0</v>
      </c>
    </row>
    <row r="1096" spans="8:37" ht="12.6" customHeight="1" x14ac:dyDescent="0.15">
      <c r="H1096" s="153">
        <f t="shared" si="92"/>
        <v>0</v>
      </c>
      <c r="J1096" s="158">
        <f>IFERROR(INDEX(単価!D$3:G$16,MATCH(D1096,単価!B$3:B$16,0),1+((I1096&gt;29)+(I1096&gt;59)+(I1096&gt;89))*INDEX(単価!A:A,MATCH(D1096,単価!B:B,0))),0)</f>
        <v>0</v>
      </c>
      <c r="K1096" s="153">
        <f>IFERROR(INDEX(単価!C:C,MATCH(D1096,単価!B:B,0))&amp;IF(INDEX(単価!A:A,MATCH(D1096,単価!B:B,0))=1,"（"&amp;INDEX(単価!D$2:G$2,1,1+(I1096&gt;29)+(I1096&gt;59)+(I1096&gt;89))&amp;"）",""),D1096)</f>
        <v>0</v>
      </c>
      <c r="L1096" s="2">
        <f t="shared" ca="1" si="91"/>
        <v>107</v>
      </c>
      <c r="M1096" s="14">
        <f>IF(OR(ISERROR(FIND(DBCS(検索!C$3),DBCS(B1096))),検索!C$3=""),0,1)</f>
        <v>0</v>
      </c>
      <c r="N1096" s="15">
        <f>IF(OR(ISERROR(FIND(DBCS(検索!D$3),DBCS(C1096))),検索!D$3=""),0,1)</f>
        <v>0</v>
      </c>
      <c r="O1096" s="15">
        <f>IF(OR(ISERROR(FIND(検索!E$3,D1096)),検索!E$3=""),0,1)</f>
        <v>0</v>
      </c>
      <c r="P1096" s="13">
        <f>IF(OR(ISERROR(FIND(検索!F$3,E1096)),検索!F$3=""),0,1)</f>
        <v>0</v>
      </c>
      <c r="Q1096" s="13">
        <f>IF(OR(ISERROR(FIND(検索!G$3,F1096)),検索!G$3=""),0,1)</f>
        <v>0</v>
      </c>
      <c r="R1096" s="13">
        <f>IF(OR(検索!J$3="00000",M1096&amp;N1096&amp;O1096&amp;P1096&amp;Q1096&lt;&gt;検索!J$3),0,1)</f>
        <v>0</v>
      </c>
      <c r="S1096" s="13">
        <f t="shared" si="88"/>
        <v>0</v>
      </c>
      <c r="T1096" s="14">
        <f>IF(OR(ISERROR(FIND(DBCS(検索!C$5),DBCS(B1096))),検索!C$5=""),0,1)</f>
        <v>0</v>
      </c>
      <c r="U1096" s="15">
        <f>IF(OR(ISERROR(FIND(DBCS(検索!D$5),DBCS(C1096))),検索!D$5=""),0,1)</f>
        <v>0</v>
      </c>
      <c r="V1096" s="15">
        <f>IF(OR(ISERROR(FIND(検索!E$5,D1096)),検索!E$5=""),0,1)</f>
        <v>0</v>
      </c>
      <c r="W1096" s="15">
        <f>IF(OR(ISERROR(FIND(検索!F$5,E1096)),検索!F$5=""),0,1)</f>
        <v>0</v>
      </c>
      <c r="X1096" s="15">
        <f>IF(OR(ISERROR(FIND(検索!G$5,F1096)),検索!G$5=""),0,1)</f>
        <v>0</v>
      </c>
      <c r="Y1096" s="13">
        <f>IF(OR(検索!J$5="00000",T1096&amp;U1096&amp;V1096&amp;W1096&amp;X1096&lt;&gt;検索!J$5),0,1)</f>
        <v>0</v>
      </c>
      <c r="Z1096" s="16">
        <f t="shared" si="89"/>
        <v>0</v>
      </c>
      <c r="AA1096" s="13">
        <f>IF(OR(ISERROR(FIND(DBCS(検索!C$7),DBCS(B1096))),検索!C$7=""),0,1)</f>
        <v>0</v>
      </c>
      <c r="AB1096" s="13">
        <f>IF(OR(ISERROR(FIND(DBCS(検索!D$7),DBCS(C1096))),検索!D$7=""),0,1)</f>
        <v>0</v>
      </c>
      <c r="AC1096" s="13">
        <f>IF(OR(ISERROR(FIND(検索!E$7,D1096)),検索!E$7=""),0,1)</f>
        <v>0</v>
      </c>
      <c r="AD1096" s="13">
        <f>IF(OR(ISERROR(FIND(検索!F$7,E1096)),検索!F$7=""),0,1)</f>
        <v>0</v>
      </c>
      <c r="AE1096" s="13">
        <f>IF(OR(ISERROR(FIND(検索!G$7,F1096)),検索!G$7=""),0,1)</f>
        <v>0</v>
      </c>
      <c r="AF1096" s="15">
        <f>IF(OR(検索!J$7="00000",AA1096&amp;AB1096&amp;AC1096&amp;AD1096&amp;AE1096&lt;&gt;検索!J$7),0,1)</f>
        <v>0</v>
      </c>
      <c r="AG1096" s="16">
        <f t="shared" si="90"/>
        <v>0</v>
      </c>
      <c r="AH1096" s="13">
        <f>IF(検索!K$3=0,R1096,S1096)</f>
        <v>0</v>
      </c>
      <c r="AI1096" s="13">
        <f>IF(検索!K$5=0,Y1096,Z1096)</f>
        <v>0</v>
      </c>
      <c r="AJ1096" s="13">
        <f>IF(検索!K$7=0,AF1096,AG1096)</f>
        <v>0</v>
      </c>
      <c r="AK1096" s="20">
        <f>IF(IF(検索!J$5="00000",AH1096,IF(検索!K$4=0,AH1096+AI1096,AH1096*AI1096)*IF(AND(検索!K$6=1,検索!J$7&lt;&gt;"00000"),AJ1096,1)+IF(AND(検索!K$6=0,検索!J$7&lt;&gt;"00000"),AJ1096,0))&gt;0,MAX($AK$2:AK1095)+1,0)</f>
        <v>0</v>
      </c>
    </row>
    <row r="1097" spans="8:37" ht="12.6" customHeight="1" x14ac:dyDescent="0.15">
      <c r="H1097" s="153">
        <f t="shared" si="92"/>
        <v>0</v>
      </c>
      <c r="J1097" s="158">
        <f>IFERROR(INDEX(単価!D$3:G$16,MATCH(D1097,単価!B$3:B$16,0),1+((I1097&gt;29)+(I1097&gt;59)+(I1097&gt;89))*INDEX(単価!A:A,MATCH(D1097,単価!B:B,0))),0)</f>
        <v>0</v>
      </c>
      <c r="K1097" s="153">
        <f>IFERROR(INDEX(単価!C:C,MATCH(D1097,単価!B:B,0))&amp;IF(INDEX(単価!A:A,MATCH(D1097,単価!B:B,0))=1,"（"&amp;INDEX(単価!D$2:G$2,1,1+(I1097&gt;29)+(I1097&gt;59)+(I1097&gt;89))&amp;"）",""),D1097)</f>
        <v>0</v>
      </c>
      <c r="L1097" s="2">
        <f t="shared" ca="1" si="91"/>
        <v>106</v>
      </c>
      <c r="M1097" s="14">
        <f>IF(OR(ISERROR(FIND(DBCS(検索!C$3),DBCS(B1097))),検索!C$3=""),0,1)</f>
        <v>0</v>
      </c>
      <c r="N1097" s="15">
        <f>IF(OR(ISERROR(FIND(DBCS(検索!D$3),DBCS(C1097))),検索!D$3=""),0,1)</f>
        <v>0</v>
      </c>
      <c r="O1097" s="15">
        <f>IF(OR(ISERROR(FIND(検索!E$3,D1097)),検索!E$3=""),0,1)</f>
        <v>0</v>
      </c>
      <c r="P1097" s="13">
        <f>IF(OR(ISERROR(FIND(検索!F$3,E1097)),検索!F$3=""),0,1)</f>
        <v>0</v>
      </c>
      <c r="Q1097" s="13">
        <f>IF(OR(ISERROR(FIND(検索!G$3,F1097)),検索!G$3=""),0,1)</f>
        <v>0</v>
      </c>
      <c r="R1097" s="13">
        <f>IF(OR(検索!J$3="00000",M1097&amp;N1097&amp;O1097&amp;P1097&amp;Q1097&lt;&gt;検索!J$3),0,1)</f>
        <v>0</v>
      </c>
      <c r="S1097" s="13">
        <f t="shared" si="88"/>
        <v>0</v>
      </c>
      <c r="T1097" s="14">
        <f>IF(OR(ISERROR(FIND(DBCS(検索!C$5),DBCS(B1097))),検索!C$5=""),0,1)</f>
        <v>0</v>
      </c>
      <c r="U1097" s="15">
        <f>IF(OR(ISERROR(FIND(DBCS(検索!D$5),DBCS(C1097))),検索!D$5=""),0,1)</f>
        <v>0</v>
      </c>
      <c r="V1097" s="15">
        <f>IF(OR(ISERROR(FIND(検索!E$5,D1097)),検索!E$5=""),0,1)</f>
        <v>0</v>
      </c>
      <c r="W1097" s="15">
        <f>IF(OR(ISERROR(FIND(検索!F$5,E1097)),検索!F$5=""),0,1)</f>
        <v>0</v>
      </c>
      <c r="X1097" s="15">
        <f>IF(OR(ISERROR(FIND(検索!G$5,F1097)),検索!G$5=""),0,1)</f>
        <v>0</v>
      </c>
      <c r="Y1097" s="13">
        <f>IF(OR(検索!J$5="00000",T1097&amp;U1097&amp;V1097&amp;W1097&amp;X1097&lt;&gt;検索!J$5),0,1)</f>
        <v>0</v>
      </c>
      <c r="Z1097" s="16">
        <f t="shared" si="89"/>
        <v>0</v>
      </c>
      <c r="AA1097" s="13">
        <f>IF(OR(ISERROR(FIND(DBCS(検索!C$7),DBCS(B1097))),検索!C$7=""),0,1)</f>
        <v>0</v>
      </c>
      <c r="AB1097" s="13">
        <f>IF(OR(ISERROR(FIND(DBCS(検索!D$7),DBCS(C1097))),検索!D$7=""),0,1)</f>
        <v>0</v>
      </c>
      <c r="AC1097" s="13">
        <f>IF(OR(ISERROR(FIND(検索!E$7,D1097)),検索!E$7=""),0,1)</f>
        <v>0</v>
      </c>
      <c r="AD1097" s="13">
        <f>IF(OR(ISERROR(FIND(検索!F$7,E1097)),検索!F$7=""),0,1)</f>
        <v>0</v>
      </c>
      <c r="AE1097" s="13">
        <f>IF(OR(ISERROR(FIND(検索!G$7,F1097)),検索!G$7=""),0,1)</f>
        <v>0</v>
      </c>
      <c r="AF1097" s="15">
        <f>IF(OR(検索!J$7="00000",AA1097&amp;AB1097&amp;AC1097&amp;AD1097&amp;AE1097&lt;&gt;検索!J$7),0,1)</f>
        <v>0</v>
      </c>
      <c r="AG1097" s="16">
        <f t="shared" si="90"/>
        <v>0</v>
      </c>
      <c r="AH1097" s="13">
        <f>IF(検索!K$3=0,R1097,S1097)</f>
        <v>0</v>
      </c>
      <c r="AI1097" s="13">
        <f>IF(検索!K$5=0,Y1097,Z1097)</f>
        <v>0</v>
      </c>
      <c r="AJ1097" s="13">
        <f>IF(検索!K$7=0,AF1097,AG1097)</f>
        <v>0</v>
      </c>
      <c r="AK1097" s="20">
        <f>IF(IF(検索!J$5="00000",AH1097,IF(検索!K$4=0,AH1097+AI1097,AH1097*AI1097)*IF(AND(検索!K$6=1,検索!J$7&lt;&gt;"00000"),AJ1097,1)+IF(AND(検索!K$6=0,検索!J$7&lt;&gt;"00000"),AJ1097,0))&gt;0,MAX($AK$2:AK1096)+1,0)</f>
        <v>0</v>
      </c>
    </row>
    <row r="1098" spans="8:37" ht="12.6" customHeight="1" x14ac:dyDescent="0.15">
      <c r="H1098" s="153">
        <f t="shared" si="92"/>
        <v>0</v>
      </c>
      <c r="J1098" s="158">
        <f>IFERROR(INDEX(単価!D$3:G$16,MATCH(D1098,単価!B$3:B$16,0),1+((I1098&gt;29)+(I1098&gt;59)+(I1098&gt;89))*INDEX(単価!A:A,MATCH(D1098,単価!B:B,0))),0)</f>
        <v>0</v>
      </c>
      <c r="K1098" s="153">
        <f>IFERROR(INDEX(単価!C:C,MATCH(D1098,単価!B:B,0))&amp;IF(INDEX(単価!A:A,MATCH(D1098,単価!B:B,0))=1,"（"&amp;INDEX(単価!D$2:G$2,1,1+(I1098&gt;29)+(I1098&gt;59)+(I1098&gt;89))&amp;"）",""),D1098)</f>
        <v>0</v>
      </c>
      <c r="L1098" s="2">
        <f t="shared" ca="1" si="91"/>
        <v>105</v>
      </c>
      <c r="M1098" s="14">
        <f>IF(OR(ISERROR(FIND(DBCS(検索!C$3),DBCS(B1098))),検索!C$3=""),0,1)</f>
        <v>0</v>
      </c>
      <c r="N1098" s="15">
        <f>IF(OR(ISERROR(FIND(DBCS(検索!D$3),DBCS(C1098))),検索!D$3=""),0,1)</f>
        <v>0</v>
      </c>
      <c r="O1098" s="15">
        <f>IF(OR(ISERROR(FIND(検索!E$3,D1098)),検索!E$3=""),0,1)</f>
        <v>0</v>
      </c>
      <c r="P1098" s="13">
        <f>IF(OR(ISERROR(FIND(検索!F$3,E1098)),検索!F$3=""),0,1)</f>
        <v>0</v>
      </c>
      <c r="Q1098" s="13">
        <f>IF(OR(ISERROR(FIND(検索!G$3,F1098)),検索!G$3=""),0,1)</f>
        <v>0</v>
      </c>
      <c r="R1098" s="13">
        <f>IF(OR(検索!J$3="00000",M1098&amp;N1098&amp;O1098&amp;P1098&amp;Q1098&lt;&gt;検索!J$3),0,1)</f>
        <v>0</v>
      </c>
      <c r="S1098" s="13">
        <f t="shared" si="88"/>
        <v>0</v>
      </c>
      <c r="T1098" s="14">
        <f>IF(OR(ISERROR(FIND(DBCS(検索!C$5),DBCS(B1098))),検索!C$5=""),0,1)</f>
        <v>0</v>
      </c>
      <c r="U1098" s="15">
        <f>IF(OR(ISERROR(FIND(DBCS(検索!D$5),DBCS(C1098))),検索!D$5=""),0,1)</f>
        <v>0</v>
      </c>
      <c r="V1098" s="15">
        <f>IF(OR(ISERROR(FIND(検索!E$5,D1098)),検索!E$5=""),0,1)</f>
        <v>0</v>
      </c>
      <c r="W1098" s="15">
        <f>IF(OR(ISERROR(FIND(検索!F$5,E1098)),検索!F$5=""),0,1)</f>
        <v>0</v>
      </c>
      <c r="X1098" s="15">
        <f>IF(OR(ISERROR(FIND(検索!G$5,F1098)),検索!G$5=""),0,1)</f>
        <v>0</v>
      </c>
      <c r="Y1098" s="13">
        <f>IF(OR(検索!J$5="00000",T1098&amp;U1098&amp;V1098&amp;W1098&amp;X1098&lt;&gt;検索!J$5),0,1)</f>
        <v>0</v>
      </c>
      <c r="Z1098" s="16">
        <f t="shared" si="89"/>
        <v>0</v>
      </c>
      <c r="AA1098" s="13">
        <f>IF(OR(ISERROR(FIND(DBCS(検索!C$7),DBCS(B1098))),検索!C$7=""),0,1)</f>
        <v>0</v>
      </c>
      <c r="AB1098" s="13">
        <f>IF(OR(ISERROR(FIND(DBCS(検索!D$7),DBCS(C1098))),検索!D$7=""),0,1)</f>
        <v>0</v>
      </c>
      <c r="AC1098" s="13">
        <f>IF(OR(ISERROR(FIND(検索!E$7,D1098)),検索!E$7=""),0,1)</f>
        <v>0</v>
      </c>
      <c r="AD1098" s="13">
        <f>IF(OR(ISERROR(FIND(検索!F$7,E1098)),検索!F$7=""),0,1)</f>
        <v>0</v>
      </c>
      <c r="AE1098" s="13">
        <f>IF(OR(ISERROR(FIND(検索!G$7,F1098)),検索!G$7=""),0,1)</f>
        <v>0</v>
      </c>
      <c r="AF1098" s="15">
        <f>IF(OR(検索!J$7="00000",AA1098&amp;AB1098&amp;AC1098&amp;AD1098&amp;AE1098&lt;&gt;検索!J$7),0,1)</f>
        <v>0</v>
      </c>
      <c r="AG1098" s="16">
        <f t="shared" si="90"/>
        <v>0</v>
      </c>
      <c r="AH1098" s="13">
        <f>IF(検索!K$3=0,R1098,S1098)</f>
        <v>0</v>
      </c>
      <c r="AI1098" s="13">
        <f>IF(検索!K$5=0,Y1098,Z1098)</f>
        <v>0</v>
      </c>
      <c r="AJ1098" s="13">
        <f>IF(検索!K$7=0,AF1098,AG1098)</f>
        <v>0</v>
      </c>
      <c r="AK1098" s="20">
        <f>IF(IF(検索!J$5="00000",AH1098,IF(検索!K$4=0,AH1098+AI1098,AH1098*AI1098)*IF(AND(検索!K$6=1,検索!J$7&lt;&gt;"00000"),AJ1098,1)+IF(AND(検索!K$6=0,検索!J$7&lt;&gt;"00000"),AJ1098,0))&gt;0,MAX($AK$2:AK1097)+1,0)</f>
        <v>0</v>
      </c>
    </row>
    <row r="1099" spans="8:37" ht="12.6" customHeight="1" x14ac:dyDescent="0.15">
      <c r="H1099" s="153">
        <f t="shared" si="92"/>
        <v>0</v>
      </c>
      <c r="J1099" s="158">
        <f>IFERROR(INDEX(単価!D$3:G$16,MATCH(D1099,単価!B$3:B$16,0),1+((I1099&gt;29)+(I1099&gt;59)+(I1099&gt;89))*INDEX(単価!A:A,MATCH(D1099,単価!B:B,0))),0)</f>
        <v>0</v>
      </c>
      <c r="K1099" s="153">
        <f>IFERROR(INDEX(単価!C:C,MATCH(D1099,単価!B:B,0))&amp;IF(INDEX(単価!A:A,MATCH(D1099,単価!B:B,0))=1,"（"&amp;INDEX(単価!D$2:G$2,1,1+(I1099&gt;29)+(I1099&gt;59)+(I1099&gt;89))&amp;"）",""),D1099)</f>
        <v>0</v>
      </c>
      <c r="L1099" s="2">
        <f t="shared" ca="1" si="91"/>
        <v>106</v>
      </c>
      <c r="M1099" s="14">
        <f>IF(OR(ISERROR(FIND(DBCS(検索!C$3),DBCS(B1099))),検索!C$3=""),0,1)</f>
        <v>0</v>
      </c>
      <c r="N1099" s="15">
        <f>IF(OR(ISERROR(FIND(DBCS(検索!D$3),DBCS(C1099))),検索!D$3=""),0,1)</f>
        <v>0</v>
      </c>
      <c r="O1099" s="15">
        <f>IF(OR(ISERROR(FIND(検索!E$3,D1099)),検索!E$3=""),0,1)</f>
        <v>0</v>
      </c>
      <c r="P1099" s="13">
        <f>IF(OR(ISERROR(FIND(検索!F$3,E1099)),検索!F$3=""),0,1)</f>
        <v>0</v>
      </c>
      <c r="Q1099" s="13">
        <f>IF(OR(ISERROR(FIND(検索!G$3,F1099)),検索!G$3=""),0,1)</f>
        <v>0</v>
      </c>
      <c r="R1099" s="13">
        <f>IF(OR(検索!J$3="00000",M1099&amp;N1099&amp;O1099&amp;P1099&amp;Q1099&lt;&gt;検索!J$3),0,1)</f>
        <v>0</v>
      </c>
      <c r="S1099" s="13">
        <f t="shared" si="88"/>
        <v>0</v>
      </c>
      <c r="T1099" s="14">
        <f>IF(OR(ISERROR(FIND(DBCS(検索!C$5),DBCS(B1099))),検索!C$5=""),0,1)</f>
        <v>0</v>
      </c>
      <c r="U1099" s="15">
        <f>IF(OR(ISERROR(FIND(DBCS(検索!D$5),DBCS(C1099))),検索!D$5=""),0,1)</f>
        <v>0</v>
      </c>
      <c r="V1099" s="15">
        <f>IF(OR(ISERROR(FIND(検索!E$5,D1099)),検索!E$5=""),0,1)</f>
        <v>0</v>
      </c>
      <c r="W1099" s="15">
        <f>IF(OR(ISERROR(FIND(検索!F$5,E1099)),検索!F$5=""),0,1)</f>
        <v>0</v>
      </c>
      <c r="X1099" s="15">
        <f>IF(OR(ISERROR(FIND(検索!G$5,F1099)),検索!G$5=""),0,1)</f>
        <v>0</v>
      </c>
      <c r="Y1099" s="13">
        <f>IF(OR(検索!J$5="00000",T1099&amp;U1099&amp;V1099&amp;W1099&amp;X1099&lt;&gt;検索!J$5),0,1)</f>
        <v>0</v>
      </c>
      <c r="Z1099" s="16">
        <f t="shared" si="89"/>
        <v>0</v>
      </c>
      <c r="AA1099" s="13">
        <f>IF(OR(ISERROR(FIND(DBCS(検索!C$7),DBCS(B1099))),検索!C$7=""),0,1)</f>
        <v>0</v>
      </c>
      <c r="AB1099" s="13">
        <f>IF(OR(ISERROR(FIND(DBCS(検索!D$7),DBCS(C1099))),検索!D$7=""),0,1)</f>
        <v>0</v>
      </c>
      <c r="AC1099" s="13">
        <f>IF(OR(ISERROR(FIND(検索!E$7,D1099)),検索!E$7=""),0,1)</f>
        <v>0</v>
      </c>
      <c r="AD1099" s="13">
        <f>IF(OR(ISERROR(FIND(検索!F$7,E1099)),検索!F$7=""),0,1)</f>
        <v>0</v>
      </c>
      <c r="AE1099" s="13">
        <f>IF(OR(ISERROR(FIND(検索!G$7,F1099)),検索!G$7=""),0,1)</f>
        <v>0</v>
      </c>
      <c r="AF1099" s="15">
        <f>IF(OR(検索!J$7="00000",AA1099&amp;AB1099&amp;AC1099&amp;AD1099&amp;AE1099&lt;&gt;検索!J$7),0,1)</f>
        <v>0</v>
      </c>
      <c r="AG1099" s="16">
        <f t="shared" si="90"/>
        <v>0</v>
      </c>
      <c r="AH1099" s="13">
        <f>IF(検索!K$3=0,R1099,S1099)</f>
        <v>0</v>
      </c>
      <c r="AI1099" s="13">
        <f>IF(検索!K$5=0,Y1099,Z1099)</f>
        <v>0</v>
      </c>
      <c r="AJ1099" s="13">
        <f>IF(検索!K$7=0,AF1099,AG1099)</f>
        <v>0</v>
      </c>
      <c r="AK1099" s="20">
        <f>IF(IF(検索!J$5="00000",AH1099,IF(検索!K$4=0,AH1099+AI1099,AH1099*AI1099)*IF(AND(検索!K$6=1,検索!J$7&lt;&gt;"00000"),AJ1099,1)+IF(AND(検索!K$6=0,検索!J$7&lt;&gt;"00000"),AJ1099,0))&gt;0,MAX($AK$2:AK1098)+1,0)</f>
        <v>0</v>
      </c>
    </row>
    <row r="1100" spans="8:37" ht="12.6" customHeight="1" x14ac:dyDescent="0.15">
      <c r="H1100" s="153">
        <f t="shared" si="92"/>
        <v>0</v>
      </c>
      <c r="J1100" s="158">
        <f>IFERROR(INDEX(単価!D$3:G$16,MATCH(D1100,単価!B$3:B$16,0),1+((I1100&gt;29)+(I1100&gt;59)+(I1100&gt;89))*INDEX(単価!A:A,MATCH(D1100,単価!B:B,0))),0)</f>
        <v>0</v>
      </c>
      <c r="K1100" s="153">
        <f>IFERROR(INDEX(単価!C:C,MATCH(D1100,単価!B:B,0))&amp;IF(INDEX(単価!A:A,MATCH(D1100,単価!B:B,0))=1,"（"&amp;INDEX(単価!D$2:G$2,1,1+(I1100&gt;29)+(I1100&gt;59)+(I1100&gt;89))&amp;"）",""),D1100)</f>
        <v>0</v>
      </c>
      <c r="L1100" s="2">
        <f t="shared" ca="1" si="91"/>
        <v>102</v>
      </c>
      <c r="M1100" s="14">
        <f>IF(OR(ISERROR(FIND(DBCS(検索!C$3),DBCS(B1100))),検索!C$3=""),0,1)</f>
        <v>0</v>
      </c>
      <c r="N1100" s="15">
        <f>IF(OR(ISERROR(FIND(DBCS(検索!D$3),DBCS(C1100))),検索!D$3=""),0,1)</f>
        <v>0</v>
      </c>
      <c r="O1100" s="15">
        <f>IF(OR(ISERROR(FIND(検索!E$3,D1100)),検索!E$3=""),0,1)</f>
        <v>0</v>
      </c>
      <c r="P1100" s="13">
        <f>IF(OR(ISERROR(FIND(検索!F$3,E1100)),検索!F$3=""),0,1)</f>
        <v>0</v>
      </c>
      <c r="Q1100" s="13">
        <f>IF(OR(ISERROR(FIND(検索!G$3,F1100)),検索!G$3=""),0,1)</f>
        <v>0</v>
      </c>
      <c r="R1100" s="13">
        <f>IF(OR(検索!J$3="00000",M1100&amp;N1100&amp;O1100&amp;P1100&amp;Q1100&lt;&gt;検索!J$3),0,1)</f>
        <v>0</v>
      </c>
      <c r="S1100" s="13">
        <f t="shared" si="88"/>
        <v>0</v>
      </c>
      <c r="T1100" s="14">
        <f>IF(OR(ISERROR(FIND(DBCS(検索!C$5),DBCS(B1100))),検索!C$5=""),0,1)</f>
        <v>0</v>
      </c>
      <c r="U1100" s="15">
        <f>IF(OR(ISERROR(FIND(DBCS(検索!D$5),DBCS(C1100))),検索!D$5=""),0,1)</f>
        <v>0</v>
      </c>
      <c r="V1100" s="15">
        <f>IF(OR(ISERROR(FIND(検索!E$5,D1100)),検索!E$5=""),0,1)</f>
        <v>0</v>
      </c>
      <c r="W1100" s="15">
        <f>IF(OR(ISERROR(FIND(検索!F$5,E1100)),検索!F$5=""),0,1)</f>
        <v>0</v>
      </c>
      <c r="X1100" s="15">
        <f>IF(OR(ISERROR(FIND(検索!G$5,F1100)),検索!G$5=""),0,1)</f>
        <v>0</v>
      </c>
      <c r="Y1100" s="13">
        <f>IF(OR(検索!J$5="00000",T1100&amp;U1100&amp;V1100&amp;W1100&amp;X1100&lt;&gt;検索!J$5),0,1)</f>
        <v>0</v>
      </c>
      <c r="Z1100" s="16">
        <f t="shared" si="89"/>
        <v>0</v>
      </c>
      <c r="AA1100" s="13">
        <f>IF(OR(ISERROR(FIND(DBCS(検索!C$7),DBCS(B1100))),検索!C$7=""),0,1)</f>
        <v>0</v>
      </c>
      <c r="AB1100" s="13">
        <f>IF(OR(ISERROR(FIND(DBCS(検索!D$7),DBCS(C1100))),検索!D$7=""),0,1)</f>
        <v>0</v>
      </c>
      <c r="AC1100" s="13">
        <f>IF(OR(ISERROR(FIND(検索!E$7,D1100)),検索!E$7=""),0,1)</f>
        <v>0</v>
      </c>
      <c r="AD1100" s="13">
        <f>IF(OR(ISERROR(FIND(検索!F$7,E1100)),検索!F$7=""),0,1)</f>
        <v>0</v>
      </c>
      <c r="AE1100" s="13">
        <f>IF(OR(ISERROR(FIND(検索!G$7,F1100)),検索!G$7=""),0,1)</f>
        <v>0</v>
      </c>
      <c r="AF1100" s="15">
        <f>IF(OR(検索!J$7="00000",AA1100&amp;AB1100&amp;AC1100&amp;AD1100&amp;AE1100&lt;&gt;検索!J$7),0,1)</f>
        <v>0</v>
      </c>
      <c r="AG1100" s="16">
        <f t="shared" si="90"/>
        <v>0</v>
      </c>
      <c r="AH1100" s="13">
        <f>IF(検索!K$3=0,R1100,S1100)</f>
        <v>0</v>
      </c>
      <c r="AI1100" s="13">
        <f>IF(検索!K$5=0,Y1100,Z1100)</f>
        <v>0</v>
      </c>
      <c r="AJ1100" s="13">
        <f>IF(検索!K$7=0,AF1100,AG1100)</f>
        <v>0</v>
      </c>
      <c r="AK1100" s="20">
        <f>IF(IF(検索!J$5="00000",AH1100,IF(検索!K$4=0,AH1100+AI1100,AH1100*AI1100)*IF(AND(検索!K$6=1,検索!J$7&lt;&gt;"00000"),AJ1100,1)+IF(AND(検索!K$6=0,検索!J$7&lt;&gt;"00000"),AJ1100,0))&gt;0,MAX($AK$2:AK1099)+1,0)</f>
        <v>0</v>
      </c>
    </row>
    <row r="1101" spans="8:37" ht="12.6" customHeight="1" x14ac:dyDescent="0.15">
      <c r="H1101" s="153">
        <f t="shared" si="92"/>
        <v>0</v>
      </c>
      <c r="J1101" s="158">
        <f>IFERROR(INDEX(単価!D$3:G$16,MATCH(D1101,単価!B$3:B$16,0),1+((I1101&gt;29)+(I1101&gt;59)+(I1101&gt;89))*INDEX(単価!A:A,MATCH(D1101,単価!B:B,0))),0)</f>
        <v>0</v>
      </c>
      <c r="K1101" s="153">
        <f>IFERROR(INDEX(単価!C:C,MATCH(D1101,単価!B:B,0))&amp;IF(INDEX(単価!A:A,MATCH(D1101,単価!B:B,0))=1,"（"&amp;INDEX(単価!D$2:G$2,1,1+(I1101&gt;29)+(I1101&gt;59)+(I1101&gt;89))&amp;"）",""),D1101)</f>
        <v>0</v>
      </c>
      <c r="L1101" s="2">
        <f t="shared" ca="1" si="91"/>
        <v>107</v>
      </c>
      <c r="M1101" s="14">
        <f>IF(OR(ISERROR(FIND(DBCS(検索!C$3),DBCS(B1101))),検索!C$3=""),0,1)</f>
        <v>0</v>
      </c>
      <c r="N1101" s="15">
        <f>IF(OR(ISERROR(FIND(DBCS(検索!D$3),DBCS(C1101))),検索!D$3=""),0,1)</f>
        <v>0</v>
      </c>
      <c r="O1101" s="15">
        <f>IF(OR(ISERROR(FIND(検索!E$3,D1101)),検索!E$3=""),0,1)</f>
        <v>0</v>
      </c>
      <c r="P1101" s="13">
        <f>IF(OR(ISERROR(FIND(検索!F$3,E1101)),検索!F$3=""),0,1)</f>
        <v>0</v>
      </c>
      <c r="Q1101" s="13">
        <f>IF(OR(ISERROR(FIND(検索!G$3,F1101)),検索!G$3=""),0,1)</f>
        <v>0</v>
      </c>
      <c r="R1101" s="13">
        <f>IF(OR(検索!J$3="00000",M1101&amp;N1101&amp;O1101&amp;P1101&amp;Q1101&lt;&gt;検索!J$3),0,1)</f>
        <v>0</v>
      </c>
      <c r="S1101" s="13">
        <f t="shared" si="88"/>
        <v>0</v>
      </c>
      <c r="T1101" s="14">
        <f>IF(OR(ISERROR(FIND(DBCS(検索!C$5),DBCS(B1101))),検索!C$5=""),0,1)</f>
        <v>0</v>
      </c>
      <c r="U1101" s="15">
        <f>IF(OR(ISERROR(FIND(DBCS(検索!D$5),DBCS(C1101))),検索!D$5=""),0,1)</f>
        <v>0</v>
      </c>
      <c r="V1101" s="15">
        <f>IF(OR(ISERROR(FIND(検索!E$5,D1101)),検索!E$5=""),0,1)</f>
        <v>0</v>
      </c>
      <c r="W1101" s="15">
        <f>IF(OR(ISERROR(FIND(検索!F$5,E1101)),検索!F$5=""),0,1)</f>
        <v>0</v>
      </c>
      <c r="X1101" s="15">
        <f>IF(OR(ISERROR(FIND(検索!G$5,F1101)),検索!G$5=""),0,1)</f>
        <v>0</v>
      </c>
      <c r="Y1101" s="13">
        <f>IF(OR(検索!J$5="00000",T1101&amp;U1101&amp;V1101&amp;W1101&amp;X1101&lt;&gt;検索!J$5),0,1)</f>
        <v>0</v>
      </c>
      <c r="Z1101" s="16">
        <f t="shared" si="89"/>
        <v>0</v>
      </c>
      <c r="AA1101" s="13">
        <f>IF(OR(ISERROR(FIND(DBCS(検索!C$7),DBCS(B1101))),検索!C$7=""),0,1)</f>
        <v>0</v>
      </c>
      <c r="AB1101" s="13">
        <f>IF(OR(ISERROR(FIND(DBCS(検索!D$7),DBCS(C1101))),検索!D$7=""),0,1)</f>
        <v>0</v>
      </c>
      <c r="AC1101" s="13">
        <f>IF(OR(ISERROR(FIND(検索!E$7,D1101)),検索!E$7=""),0,1)</f>
        <v>0</v>
      </c>
      <c r="AD1101" s="13">
        <f>IF(OR(ISERROR(FIND(検索!F$7,E1101)),検索!F$7=""),0,1)</f>
        <v>0</v>
      </c>
      <c r="AE1101" s="13">
        <f>IF(OR(ISERROR(FIND(検索!G$7,F1101)),検索!G$7=""),0,1)</f>
        <v>0</v>
      </c>
      <c r="AF1101" s="15">
        <f>IF(OR(検索!J$7="00000",AA1101&amp;AB1101&amp;AC1101&amp;AD1101&amp;AE1101&lt;&gt;検索!J$7),0,1)</f>
        <v>0</v>
      </c>
      <c r="AG1101" s="16">
        <f t="shared" si="90"/>
        <v>0</v>
      </c>
      <c r="AH1101" s="13">
        <f>IF(検索!K$3=0,R1101,S1101)</f>
        <v>0</v>
      </c>
      <c r="AI1101" s="13">
        <f>IF(検索!K$5=0,Y1101,Z1101)</f>
        <v>0</v>
      </c>
      <c r="AJ1101" s="13">
        <f>IF(検索!K$7=0,AF1101,AG1101)</f>
        <v>0</v>
      </c>
      <c r="AK1101" s="20">
        <f>IF(IF(検索!J$5="00000",AH1101,IF(検索!K$4=0,AH1101+AI1101,AH1101*AI1101)*IF(AND(検索!K$6=1,検索!J$7&lt;&gt;"00000"),AJ1101,1)+IF(AND(検索!K$6=0,検索!J$7&lt;&gt;"00000"),AJ1101,0))&gt;0,MAX($AK$2:AK1100)+1,0)</f>
        <v>0</v>
      </c>
    </row>
    <row r="1102" spans="8:37" ht="12.6" customHeight="1" x14ac:dyDescent="0.15">
      <c r="H1102" s="153">
        <f t="shared" si="92"/>
        <v>0</v>
      </c>
      <c r="J1102" s="158">
        <f>IFERROR(INDEX(単価!D$3:G$16,MATCH(D1102,単価!B$3:B$16,0),1+((I1102&gt;29)+(I1102&gt;59)+(I1102&gt;89))*INDEX(単価!A:A,MATCH(D1102,単価!B:B,0))),0)</f>
        <v>0</v>
      </c>
      <c r="K1102" s="153">
        <f>IFERROR(INDEX(単価!C:C,MATCH(D1102,単価!B:B,0))&amp;IF(INDEX(単価!A:A,MATCH(D1102,単価!B:B,0))=1,"（"&amp;INDEX(単価!D$2:G$2,1,1+(I1102&gt;29)+(I1102&gt;59)+(I1102&gt;89))&amp;"）",""),D1102)</f>
        <v>0</v>
      </c>
      <c r="L1102" s="2">
        <f t="shared" ca="1" si="91"/>
        <v>102</v>
      </c>
      <c r="M1102" s="14">
        <f>IF(OR(ISERROR(FIND(DBCS(検索!C$3),DBCS(B1102))),検索!C$3=""),0,1)</f>
        <v>0</v>
      </c>
      <c r="N1102" s="15">
        <f>IF(OR(ISERROR(FIND(DBCS(検索!D$3),DBCS(C1102))),検索!D$3=""),0,1)</f>
        <v>0</v>
      </c>
      <c r="O1102" s="15">
        <f>IF(OR(ISERROR(FIND(検索!E$3,D1102)),検索!E$3=""),0,1)</f>
        <v>0</v>
      </c>
      <c r="P1102" s="13">
        <f>IF(OR(ISERROR(FIND(検索!F$3,E1102)),検索!F$3=""),0,1)</f>
        <v>0</v>
      </c>
      <c r="Q1102" s="13">
        <f>IF(OR(ISERROR(FIND(検索!G$3,F1102)),検索!G$3=""),0,1)</f>
        <v>0</v>
      </c>
      <c r="R1102" s="13">
        <f>IF(OR(検索!J$3="00000",M1102&amp;N1102&amp;O1102&amp;P1102&amp;Q1102&lt;&gt;検索!J$3),0,1)</f>
        <v>0</v>
      </c>
      <c r="S1102" s="13">
        <f t="shared" si="88"/>
        <v>0</v>
      </c>
      <c r="T1102" s="14">
        <f>IF(OR(ISERROR(FIND(DBCS(検索!C$5),DBCS(B1102))),検索!C$5=""),0,1)</f>
        <v>0</v>
      </c>
      <c r="U1102" s="15">
        <f>IF(OR(ISERROR(FIND(DBCS(検索!D$5),DBCS(C1102))),検索!D$5=""),0,1)</f>
        <v>0</v>
      </c>
      <c r="V1102" s="15">
        <f>IF(OR(ISERROR(FIND(検索!E$5,D1102)),検索!E$5=""),0,1)</f>
        <v>0</v>
      </c>
      <c r="W1102" s="15">
        <f>IF(OR(ISERROR(FIND(検索!F$5,E1102)),検索!F$5=""),0,1)</f>
        <v>0</v>
      </c>
      <c r="X1102" s="15">
        <f>IF(OR(ISERROR(FIND(検索!G$5,F1102)),検索!G$5=""),0,1)</f>
        <v>0</v>
      </c>
      <c r="Y1102" s="13">
        <f>IF(OR(検索!J$5="00000",T1102&amp;U1102&amp;V1102&amp;W1102&amp;X1102&lt;&gt;検索!J$5),0,1)</f>
        <v>0</v>
      </c>
      <c r="Z1102" s="16">
        <f t="shared" si="89"/>
        <v>0</v>
      </c>
      <c r="AA1102" s="13">
        <f>IF(OR(ISERROR(FIND(DBCS(検索!C$7),DBCS(B1102))),検索!C$7=""),0,1)</f>
        <v>0</v>
      </c>
      <c r="AB1102" s="13">
        <f>IF(OR(ISERROR(FIND(DBCS(検索!D$7),DBCS(C1102))),検索!D$7=""),0,1)</f>
        <v>0</v>
      </c>
      <c r="AC1102" s="13">
        <f>IF(OR(ISERROR(FIND(検索!E$7,D1102)),検索!E$7=""),0,1)</f>
        <v>0</v>
      </c>
      <c r="AD1102" s="13">
        <f>IF(OR(ISERROR(FIND(検索!F$7,E1102)),検索!F$7=""),0,1)</f>
        <v>0</v>
      </c>
      <c r="AE1102" s="13">
        <f>IF(OR(ISERROR(FIND(検索!G$7,F1102)),検索!G$7=""),0,1)</f>
        <v>0</v>
      </c>
      <c r="AF1102" s="15">
        <f>IF(OR(検索!J$7="00000",AA1102&amp;AB1102&amp;AC1102&amp;AD1102&amp;AE1102&lt;&gt;検索!J$7),0,1)</f>
        <v>0</v>
      </c>
      <c r="AG1102" s="16">
        <f t="shared" si="90"/>
        <v>0</v>
      </c>
      <c r="AH1102" s="13">
        <f>IF(検索!K$3=0,R1102,S1102)</f>
        <v>0</v>
      </c>
      <c r="AI1102" s="13">
        <f>IF(検索!K$5=0,Y1102,Z1102)</f>
        <v>0</v>
      </c>
      <c r="AJ1102" s="13">
        <f>IF(検索!K$7=0,AF1102,AG1102)</f>
        <v>0</v>
      </c>
      <c r="AK1102" s="20">
        <f>IF(IF(検索!J$5="00000",AH1102,IF(検索!K$4=0,AH1102+AI1102,AH1102*AI1102)*IF(AND(検索!K$6=1,検索!J$7&lt;&gt;"00000"),AJ1102,1)+IF(AND(検索!K$6=0,検索!J$7&lt;&gt;"00000"),AJ1102,0))&gt;0,MAX($AK$2:AK1101)+1,0)</f>
        <v>0</v>
      </c>
    </row>
    <row r="1103" spans="8:37" ht="12.6" customHeight="1" x14ac:dyDescent="0.15">
      <c r="H1103" s="153">
        <f t="shared" si="92"/>
        <v>0</v>
      </c>
      <c r="J1103" s="158">
        <f>IFERROR(INDEX(単価!D$3:G$16,MATCH(D1103,単価!B$3:B$16,0),1+((I1103&gt;29)+(I1103&gt;59)+(I1103&gt;89))*INDEX(単価!A:A,MATCH(D1103,単価!B:B,0))),0)</f>
        <v>0</v>
      </c>
      <c r="K1103" s="153">
        <f>IFERROR(INDEX(単価!C:C,MATCH(D1103,単価!B:B,0))&amp;IF(INDEX(単価!A:A,MATCH(D1103,単価!B:B,0))=1,"（"&amp;INDEX(単価!D$2:G$2,1,1+(I1103&gt;29)+(I1103&gt;59)+(I1103&gt;89))&amp;"）",""),D1103)</f>
        <v>0</v>
      </c>
      <c r="L1103" s="2">
        <f t="shared" ca="1" si="91"/>
        <v>109</v>
      </c>
      <c r="M1103" s="14">
        <f>IF(OR(ISERROR(FIND(DBCS(検索!C$3),DBCS(B1103))),検索!C$3=""),0,1)</f>
        <v>0</v>
      </c>
      <c r="N1103" s="15">
        <f>IF(OR(ISERROR(FIND(DBCS(検索!D$3),DBCS(C1103))),検索!D$3=""),0,1)</f>
        <v>0</v>
      </c>
      <c r="O1103" s="15">
        <f>IF(OR(ISERROR(FIND(検索!E$3,D1103)),検索!E$3=""),0,1)</f>
        <v>0</v>
      </c>
      <c r="P1103" s="13">
        <f>IF(OR(ISERROR(FIND(検索!F$3,E1103)),検索!F$3=""),0,1)</f>
        <v>0</v>
      </c>
      <c r="Q1103" s="13">
        <f>IF(OR(ISERROR(FIND(検索!G$3,F1103)),検索!G$3=""),0,1)</f>
        <v>0</v>
      </c>
      <c r="R1103" s="13">
        <f>IF(OR(検索!J$3="00000",M1103&amp;N1103&amp;O1103&amp;P1103&amp;Q1103&lt;&gt;検索!J$3),0,1)</f>
        <v>0</v>
      </c>
      <c r="S1103" s="13">
        <f t="shared" si="88"/>
        <v>0</v>
      </c>
      <c r="T1103" s="14">
        <f>IF(OR(ISERROR(FIND(DBCS(検索!C$5),DBCS(B1103))),検索!C$5=""),0,1)</f>
        <v>0</v>
      </c>
      <c r="U1103" s="15">
        <f>IF(OR(ISERROR(FIND(DBCS(検索!D$5),DBCS(C1103))),検索!D$5=""),0,1)</f>
        <v>0</v>
      </c>
      <c r="V1103" s="15">
        <f>IF(OR(ISERROR(FIND(検索!E$5,D1103)),検索!E$5=""),0,1)</f>
        <v>0</v>
      </c>
      <c r="W1103" s="15">
        <f>IF(OR(ISERROR(FIND(検索!F$5,E1103)),検索!F$5=""),0,1)</f>
        <v>0</v>
      </c>
      <c r="X1103" s="15">
        <f>IF(OR(ISERROR(FIND(検索!G$5,F1103)),検索!G$5=""),0,1)</f>
        <v>0</v>
      </c>
      <c r="Y1103" s="13">
        <f>IF(OR(検索!J$5="00000",T1103&amp;U1103&amp;V1103&amp;W1103&amp;X1103&lt;&gt;検索!J$5),0,1)</f>
        <v>0</v>
      </c>
      <c r="Z1103" s="16">
        <f t="shared" si="89"/>
        <v>0</v>
      </c>
      <c r="AA1103" s="13">
        <f>IF(OR(ISERROR(FIND(DBCS(検索!C$7),DBCS(B1103))),検索!C$7=""),0,1)</f>
        <v>0</v>
      </c>
      <c r="AB1103" s="13">
        <f>IF(OR(ISERROR(FIND(DBCS(検索!D$7),DBCS(C1103))),検索!D$7=""),0,1)</f>
        <v>0</v>
      </c>
      <c r="AC1103" s="13">
        <f>IF(OR(ISERROR(FIND(検索!E$7,D1103)),検索!E$7=""),0,1)</f>
        <v>0</v>
      </c>
      <c r="AD1103" s="13">
        <f>IF(OR(ISERROR(FIND(検索!F$7,E1103)),検索!F$7=""),0,1)</f>
        <v>0</v>
      </c>
      <c r="AE1103" s="13">
        <f>IF(OR(ISERROR(FIND(検索!G$7,F1103)),検索!G$7=""),0,1)</f>
        <v>0</v>
      </c>
      <c r="AF1103" s="15">
        <f>IF(OR(検索!J$7="00000",AA1103&amp;AB1103&amp;AC1103&amp;AD1103&amp;AE1103&lt;&gt;検索!J$7),0,1)</f>
        <v>0</v>
      </c>
      <c r="AG1103" s="16">
        <f t="shared" si="90"/>
        <v>0</v>
      </c>
      <c r="AH1103" s="13">
        <f>IF(検索!K$3=0,R1103,S1103)</f>
        <v>0</v>
      </c>
      <c r="AI1103" s="13">
        <f>IF(検索!K$5=0,Y1103,Z1103)</f>
        <v>0</v>
      </c>
      <c r="AJ1103" s="13">
        <f>IF(検索!K$7=0,AF1103,AG1103)</f>
        <v>0</v>
      </c>
      <c r="AK1103" s="20">
        <f>IF(IF(検索!J$5="00000",AH1103,IF(検索!K$4=0,AH1103+AI1103,AH1103*AI1103)*IF(AND(検索!K$6=1,検索!J$7&lt;&gt;"00000"),AJ1103,1)+IF(AND(検索!K$6=0,検索!J$7&lt;&gt;"00000"),AJ1103,0))&gt;0,MAX($AK$2:AK1102)+1,0)</f>
        <v>0</v>
      </c>
    </row>
    <row r="1104" spans="8:37" ht="12.6" customHeight="1" x14ac:dyDescent="0.15">
      <c r="H1104" s="153">
        <f t="shared" si="92"/>
        <v>0</v>
      </c>
      <c r="J1104" s="158">
        <f>IFERROR(INDEX(単価!D$3:G$16,MATCH(D1104,単価!B$3:B$16,0),1+((I1104&gt;29)+(I1104&gt;59)+(I1104&gt;89))*INDEX(単価!A:A,MATCH(D1104,単価!B:B,0))),0)</f>
        <v>0</v>
      </c>
      <c r="K1104" s="153">
        <f>IFERROR(INDEX(単価!C:C,MATCH(D1104,単価!B:B,0))&amp;IF(INDEX(単価!A:A,MATCH(D1104,単価!B:B,0))=1,"（"&amp;INDEX(単価!D$2:G$2,1,1+(I1104&gt;29)+(I1104&gt;59)+(I1104&gt;89))&amp;"）",""),D1104)</f>
        <v>0</v>
      </c>
      <c r="L1104" s="2">
        <f t="shared" ca="1" si="91"/>
        <v>109</v>
      </c>
      <c r="M1104" s="14">
        <f>IF(OR(ISERROR(FIND(DBCS(検索!C$3),DBCS(B1104))),検索!C$3=""),0,1)</f>
        <v>0</v>
      </c>
      <c r="N1104" s="15">
        <f>IF(OR(ISERROR(FIND(DBCS(検索!D$3),DBCS(C1104))),検索!D$3=""),0,1)</f>
        <v>0</v>
      </c>
      <c r="O1104" s="15">
        <f>IF(OR(ISERROR(FIND(検索!E$3,D1104)),検索!E$3=""),0,1)</f>
        <v>0</v>
      </c>
      <c r="P1104" s="13">
        <f>IF(OR(ISERROR(FIND(検索!F$3,E1104)),検索!F$3=""),0,1)</f>
        <v>0</v>
      </c>
      <c r="Q1104" s="13">
        <f>IF(OR(ISERROR(FIND(検索!G$3,F1104)),検索!G$3=""),0,1)</f>
        <v>0</v>
      </c>
      <c r="R1104" s="13">
        <f>IF(OR(検索!J$3="00000",M1104&amp;N1104&amp;O1104&amp;P1104&amp;Q1104&lt;&gt;検索!J$3),0,1)</f>
        <v>0</v>
      </c>
      <c r="S1104" s="13">
        <f t="shared" si="88"/>
        <v>0</v>
      </c>
      <c r="T1104" s="14">
        <f>IF(OR(ISERROR(FIND(DBCS(検索!C$5),DBCS(B1104))),検索!C$5=""),0,1)</f>
        <v>0</v>
      </c>
      <c r="U1104" s="15">
        <f>IF(OR(ISERROR(FIND(DBCS(検索!D$5),DBCS(C1104))),検索!D$5=""),0,1)</f>
        <v>0</v>
      </c>
      <c r="V1104" s="15">
        <f>IF(OR(ISERROR(FIND(検索!E$5,D1104)),検索!E$5=""),0,1)</f>
        <v>0</v>
      </c>
      <c r="W1104" s="15">
        <f>IF(OR(ISERROR(FIND(検索!F$5,E1104)),検索!F$5=""),0,1)</f>
        <v>0</v>
      </c>
      <c r="X1104" s="15">
        <f>IF(OR(ISERROR(FIND(検索!G$5,F1104)),検索!G$5=""),0,1)</f>
        <v>0</v>
      </c>
      <c r="Y1104" s="13">
        <f>IF(OR(検索!J$5="00000",T1104&amp;U1104&amp;V1104&amp;W1104&amp;X1104&lt;&gt;検索!J$5),0,1)</f>
        <v>0</v>
      </c>
      <c r="Z1104" s="16">
        <f t="shared" si="89"/>
        <v>0</v>
      </c>
      <c r="AA1104" s="13">
        <f>IF(OR(ISERROR(FIND(DBCS(検索!C$7),DBCS(B1104))),検索!C$7=""),0,1)</f>
        <v>0</v>
      </c>
      <c r="AB1104" s="13">
        <f>IF(OR(ISERROR(FIND(DBCS(検索!D$7),DBCS(C1104))),検索!D$7=""),0,1)</f>
        <v>0</v>
      </c>
      <c r="AC1104" s="13">
        <f>IF(OR(ISERROR(FIND(検索!E$7,D1104)),検索!E$7=""),0,1)</f>
        <v>0</v>
      </c>
      <c r="AD1104" s="13">
        <f>IF(OR(ISERROR(FIND(検索!F$7,E1104)),検索!F$7=""),0,1)</f>
        <v>0</v>
      </c>
      <c r="AE1104" s="13">
        <f>IF(OR(ISERROR(FIND(検索!G$7,F1104)),検索!G$7=""),0,1)</f>
        <v>0</v>
      </c>
      <c r="AF1104" s="15">
        <f>IF(OR(検索!J$7="00000",AA1104&amp;AB1104&amp;AC1104&amp;AD1104&amp;AE1104&lt;&gt;検索!J$7),0,1)</f>
        <v>0</v>
      </c>
      <c r="AG1104" s="16">
        <f t="shared" si="90"/>
        <v>0</v>
      </c>
      <c r="AH1104" s="13">
        <f>IF(検索!K$3=0,R1104,S1104)</f>
        <v>0</v>
      </c>
      <c r="AI1104" s="13">
        <f>IF(検索!K$5=0,Y1104,Z1104)</f>
        <v>0</v>
      </c>
      <c r="AJ1104" s="13">
        <f>IF(検索!K$7=0,AF1104,AG1104)</f>
        <v>0</v>
      </c>
      <c r="AK1104" s="20">
        <f>IF(IF(検索!J$5="00000",AH1104,IF(検索!K$4=0,AH1104+AI1104,AH1104*AI1104)*IF(AND(検索!K$6=1,検索!J$7&lt;&gt;"00000"),AJ1104,1)+IF(AND(検索!K$6=0,検索!J$7&lt;&gt;"00000"),AJ1104,0))&gt;0,MAX($AK$2:AK1103)+1,0)</f>
        <v>0</v>
      </c>
    </row>
    <row r="1105" spans="8:37" ht="12.6" customHeight="1" x14ac:dyDescent="0.15">
      <c r="H1105" s="153">
        <f t="shared" si="92"/>
        <v>0</v>
      </c>
      <c r="J1105" s="158">
        <f>IFERROR(INDEX(単価!D$3:G$16,MATCH(D1105,単価!B$3:B$16,0),1+((I1105&gt;29)+(I1105&gt;59)+(I1105&gt;89))*INDEX(単価!A:A,MATCH(D1105,単価!B:B,0))),0)</f>
        <v>0</v>
      </c>
      <c r="K1105" s="153">
        <f>IFERROR(INDEX(単価!C:C,MATCH(D1105,単価!B:B,0))&amp;IF(INDEX(単価!A:A,MATCH(D1105,単価!B:B,0))=1,"（"&amp;INDEX(単価!D$2:G$2,1,1+(I1105&gt;29)+(I1105&gt;59)+(I1105&gt;89))&amp;"）",""),D1105)</f>
        <v>0</v>
      </c>
      <c r="L1105" s="2">
        <f t="shared" ca="1" si="91"/>
        <v>100</v>
      </c>
      <c r="M1105" s="14">
        <f>IF(OR(ISERROR(FIND(DBCS(検索!C$3),DBCS(B1105))),検索!C$3=""),0,1)</f>
        <v>0</v>
      </c>
      <c r="N1105" s="15">
        <f>IF(OR(ISERROR(FIND(DBCS(検索!D$3),DBCS(C1105))),検索!D$3=""),0,1)</f>
        <v>0</v>
      </c>
      <c r="O1105" s="15">
        <f>IF(OR(ISERROR(FIND(検索!E$3,D1105)),検索!E$3=""),0,1)</f>
        <v>0</v>
      </c>
      <c r="P1105" s="13">
        <f>IF(OR(ISERROR(FIND(検索!F$3,E1105)),検索!F$3=""),0,1)</f>
        <v>0</v>
      </c>
      <c r="Q1105" s="13">
        <f>IF(OR(ISERROR(FIND(検索!G$3,F1105)),検索!G$3=""),0,1)</f>
        <v>0</v>
      </c>
      <c r="R1105" s="13">
        <f>IF(OR(検索!J$3="00000",M1105&amp;N1105&amp;O1105&amp;P1105&amp;Q1105&lt;&gt;検索!J$3),0,1)</f>
        <v>0</v>
      </c>
      <c r="S1105" s="13">
        <f t="shared" si="88"/>
        <v>0</v>
      </c>
      <c r="T1105" s="14">
        <f>IF(OR(ISERROR(FIND(DBCS(検索!C$5),DBCS(B1105))),検索!C$5=""),0,1)</f>
        <v>0</v>
      </c>
      <c r="U1105" s="15">
        <f>IF(OR(ISERROR(FIND(DBCS(検索!D$5),DBCS(C1105))),検索!D$5=""),0,1)</f>
        <v>0</v>
      </c>
      <c r="V1105" s="15">
        <f>IF(OR(ISERROR(FIND(検索!E$5,D1105)),検索!E$5=""),0,1)</f>
        <v>0</v>
      </c>
      <c r="W1105" s="15">
        <f>IF(OR(ISERROR(FIND(検索!F$5,E1105)),検索!F$5=""),0,1)</f>
        <v>0</v>
      </c>
      <c r="X1105" s="15">
        <f>IF(OR(ISERROR(FIND(検索!G$5,F1105)),検索!G$5=""),0,1)</f>
        <v>0</v>
      </c>
      <c r="Y1105" s="13">
        <f>IF(OR(検索!J$5="00000",T1105&amp;U1105&amp;V1105&amp;W1105&amp;X1105&lt;&gt;検索!J$5),0,1)</f>
        <v>0</v>
      </c>
      <c r="Z1105" s="16">
        <f t="shared" si="89"/>
        <v>0</v>
      </c>
      <c r="AA1105" s="13">
        <f>IF(OR(ISERROR(FIND(DBCS(検索!C$7),DBCS(B1105))),検索!C$7=""),0,1)</f>
        <v>0</v>
      </c>
      <c r="AB1105" s="13">
        <f>IF(OR(ISERROR(FIND(DBCS(検索!D$7),DBCS(C1105))),検索!D$7=""),0,1)</f>
        <v>0</v>
      </c>
      <c r="AC1105" s="13">
        <f>IF(OR(ISERROR(FIND(検索!E$7,D1105)),検索!E$7=""),0,1)</f>
        <v>0</v>
      </c>
      <c r="AD1105" s="13">
        <f>IF(OR(ISERROR(FIND(検索!F$7,E1105)),検索!F$7=""),0,1)</f>
        <v>0</v>
      </c>
      <c r="AE1105" s="13">
        <f>IF(OR(ISERROR(FIND(検索!G$7,F1105)),検索!G$7=""),0,1)</f>
        <v>0</v>
      </c>
      <c r="AF1105" s="15">
        <f>IF(OR(検索!J$7="00000",AA1105&amp;AB1105&amp;AC1105&amp;AD1105&amp;AE1105&lt;&gt;検索!J$7),0,1)</f>
        <v>0</v>
      </c>
      <c r="AG1105" s="16">
        <f t="shared" si="90"/>
        <v>0</v>
      </c>
      <c r="AH1105" s="13">
        <f>IF(検索!K$3=0,R1105,S1105)</f>
        <v>0</v>
      </c>
      <c r="AI1105" s="13">
        <f>IF(検索!K$5=0,Y1105,Z1105)</f>
        <v>0</v>
      </c>
      <c r="AJ1105" s="13">
        <f>IF(検索!K$7=0,AF1105,AG1105)</f>
        <v>0</v>
      </c>
      <c r="AK1105" s="20">
        <f>IF(IF(検索!J$5="00000",AH1105,IF(検索!K$4=0,AH1105+AI1105,AH1105*AI1105)*IF(AND(検索!K$6=1,検索!J$7&lt;&gt;"00000"),AJ1105,1)+IF(AND(検索!K$6=0,検索!J$7&lt;&gt;"00000"),AJ1105,0))&gt;0,MAX($AK$2:AK1104)+1,0)</f>
        <v>0</v>
      </c>
    </row>
    <row r="1106" spans="8:37" ht="12.6" customHeight="1" x14ac:dyDescent="0.15">
      <c r="H1106" s="153">
        <f t="shared" si="92"/>
        <v>0</v>
      </c>
      <c r="J1106" s="158">
        <f>IFERROR(INDEX(単価!D$3:G$16,MATCH(D1106,単価!B$3:B$16,0),1+((I1106&gt;29)+(I1106&gt;59)+(I1106&gt;89))*INDEX(単価!A:A,MATCH(D1106,単価!B:B,0))),0)</f>
        <v>0</v>
      </c>
      <c r="K1106" s="153">
        <f>IFERROR(INDEX(単価!C:C,MATCH(D1106,単価!B:B,0))&amp;IF(INDEX(単価!A:A,MATCH(D1106,単価!B:B,0))=1,"（"&amp;INDEX(単価!D$2:G$2,1,1+(I1106&gt;29)+(I1106&gt;59)+(I1106&gt;89))&amp;"）",""),D1106)</f>
        <v>0</v>
      </c>
      <c r="L1106" s="2">
        <f t="shared" ca="1" si="91"/>
        <v>104</v>
      </c>
      <c r="M1106" s="14">
        <f>IF(OR(ISERROR(FIND(DBCS(検索!C$3),DBCS(B1106))),検索!C$3=""),0,1)</f>
        <v>0</v>
      </c>
      <c r="N1106" s="15">
        <f>IF(OR(ISERROR(FIND(DBCS(検索!D$3),DBCS(C1106))),検索!D$3=""),0,1)</f>
        <v>0</v>
      </c>
      <c r="O1106" s="15">
        <f>IF(OR(ISERROR(FIND(検索!E$3,D1106)),検索!E$3=""),0,1)</f>
        <v>0</v>
      </c>
      <c r="P1106" s="13">
        <f>IF(OR(ISERROR(FIND(検索!F$3,E1106)),検索!F$3=""),0,1)</f>
        <v>0</v>
      </c>
      <c r="Q1106" s="13">
        <f>IF(OR(ISERROR(FIND(検索!G$3,F1106)),検索!G$3=""),0,1)</f>
        <v>0</v>
      </c>
      <c r="R1106" s="13">
        <f>IF(OR(検索!J$3="00000",M1106&amp;N1106&amp;O1106&amp;P1106&amp;Q1106&lt;&gt;検索!J$3),0,1)</f>
        <v>0</v>
      </c>
      <c r="S1106" s="13">
        <f t="shared" si="88"/>
        <v>0</v>
      </c>
      <c r="T1106" s="14">
        <f>IF(OR(ISERROR(FIND(DBCS(検索!C$5),DBCS(B1106))),検索!C$5=""),0,1)</f>
        <v>0</v>
      </c>
      <c r="U1106" s="15">
        <f>IF(OR(ISERROR(FIND(DBCS(検索!D$5),DBCS(C1106))),検索!D$5=""),0,1)</f>
        <v>0</v>
      </c>
      <c r="V1106" s="15">
        <f>IF(OR(ISERROR(FIND(検索!E$5,D1106)),検索!E$5=""),0,1)</f>
        <v>0</v>
      </c>
      <c r="W1106" s="15">
        <f>IF(OR(ISERROR(FIND(検索!F$5,E1106)),検索!F$5=""),0,1)</f>
        <v>0</v>
      </c>
      <c r="X1106" s="15">
        <f>IF(OR(ISERROR(FIND(検索!G$5,F1106)),検索!G$5=""),0,1)</f>
        <v>0</v>
      </c>
      <c r="Y1106" s="13">
        <f>IF(OR(検索!J$5="00000",T1106&amp;U1106&amp;V1106&amp;W1106&amp;X1106&lt;&gt;検索!J$5),0,1)</f>
        <v>0</v>
      </c>
      <c r="Z1106" s="16">
        <f t="shared" si="89"/>
        <v>0</v>
      </c>
      <c r="AA1106" s="13">
        <f>IF(OR(ISERROR(FIND(DBCS(検索!C$7),DBCS(B1106))),検索!C$7=""),0,1)</f>
        <v>0</v>
      </c>
      <c r="AB1106" s="13">
        <f>IF(OR(ISERROR(FIND(DBCS(検索!D$7),DBCS(C1106))),検索!D$7=""),0,1)</f>
        <v>0</v>
      </c>
      <c r="AC1106" s="13">
        <f>IF(OR(ISERROR(FIND(検索!E$7,D1106)),検索!E$7=""),0,1)</f>
        <v>0</v>
      </c>
      <c r="AD1106" s="13">
        <f>IF(OR(ISERROR(FIND(検索!F$7,E1106)),検索!F$7=""),0,1)</f>
        <v>0</v>
      </c>
      <c r="AE1106" s="13">
        <f>IF(OR(ISERROR(FIND(検索!G$7,F1106)),検索!G$7=""),0,1)</f>
        <v>0</v>
      </c>
      <c r="AF1106" s="15">
        <f>IF(OR(検索!J$7="00000",AA1106&amp;AB1106&amp;AC1106&amp;AD1106&amp;AE1106&lt;&gt;検索!J$7),0,1)</f>
        <v>0</v>
      </c>
      <c r="AG1106" s="16">
        <f t="shared" si="90"/>
        <v>0</v>
      </c>
      <c r="AH1106" s="13">
        <f>IF(検索!K$3=0,R1106,S1106)</f>
        <v>0</v>
      </c>
      <c r="AI1106" s="13">
        <f>IF(検索!K$5=0,Y1106,Z1106)</f>
        <v>0</v>
      </c>
      <c r="AJ1106" s="13">
        <f>IF(検索!K$7=0,AF1106,AG1106)</f>
        <v>0</v>
      </c>
      <c r="AK1106" s="20">
        <f>IF(IF(検索!J$5="00000",AH1106,IF(検索!K$4=0,AH1106+AI1106,AH1106*AI1106)*IF(AND(検索!K$6=1,検索!J$7&lt;&gt;"00000"),AJ1106,1)+IF(AND(検索!K$6=0,検索!J$7&lt;&gt;"00000"),AJ1106,0))&gt;0,MAX($AK$2:AK1105)+1,0)</f>
        <v>0</v>
      </c>
    </row>
    <row r="1107" spans="8:37" ht="12.6" customHeight="1" x14ac:dyDescent="0.15">
      <c r="H1107" s="153">
        <f t="shared" si="92"/>
        <v>0</v>
      </c>
      <c r="J1107" s="158">
        <f>IFERROR(INDEX(単価!D$3:G$16,MATCH(D1107,単価!B$3:B$16,0),1+((I1107&gt;29)+(I1107&gt;59)+(I1107&gt;89))*INDEX(単価!A:A,MATCH(D1107,単価!B:B,0))),0)</f>
        <v>0</v>
      </c>
      <c r="K1107" s="153">
        <f>IFERROR(INDEX(単価!C:C,MATCH(D1107,単価!B:B,0))&amp;IF(INDEX(単価!A:A,MATCH(D1107,単価!B:B,0))=1,"（"&amp;INDEX(単価!D$2:G$2,1,1+(I1107&gt;29)+(I1107&gt;59)+(I1107&gt;89))&amp;"）",""),D1107)</f>
        <v>0</v>
      </c>
      <c r="L1107" s="2">
        <f t="shared" ca="1" si="91"/>
        <v>101</v>
      </c>
      <c r="M1107" s="14">
        <f>IF(OR(ISERROR(FIND(DBCS(検索!C$3),DBCS(B1107))),検索!C$3=""),0,1)</f>
        <v>0</v>
      </c>
      <c r="N1107" s="15">
        <f>IF(OR(ISERROR(FIND(DBCS(検索!D$3),DBCS(C1107))),検索!D$3=""),0,1)</f>
        <v>0</v>
      </c>
      <c r="O1107" s="15">
        <f>IF(OR(ISERROR(FIND(検索!E$3,D1107)),検索!E$3=""),0,1)</f>
        <v>0</v>
      </c>
      <c r="P1107" s="13">
        <f>IF(OR(ISERROR(FIND(検索!F$3,E1107)),検索!F$3=""),0,1)</f>
        <v>0</v>
      </c>
      <c r="Q1107" s="13">
        <f>IF(OR(ISERROR(FIND(検索!G$3,F1107)),検索!G$3=""),0,1)</f>
        <v>0</v>
      </c>
      <c r="R1107" s="13">
        <f>IF(OR(検索!J$3="00000",M1107&amp;N1107&amp;O1107&amp;P1107&amp;Q1107&lt;&gt;検索!J$3),0,1)</f>
        <v>0</v>
      </c>
      <c r="S1107" s="13">
        <f t="shared" si="88"/>
        <v>0</v>
      </c>
      <c r="T1107" s="14">
        <f>IF(OR(ISERROR(FIND(DBCS(検索!C$5),DBCS(B1107))),検索!C$5=""),0,1)</f>
        <v>0</v>
      </c>
      <c r="U1107" s="15">
        <f>IF(OR(ISERROR(FIND(DBCS(検索!D$5),DBCS(C1107))),検索!D$5=""),0,1)</f>
        <v>0</v>
      </c>
      <c r="V1107" s="15">
        <f>IF(OR(ISERROR(FIND(検索!E$5,D1107)),検索!E$5=""),0,1)</f>
        <v>0</v>
      </c>
      <c r="W1107" s="15">
        <f>IF(OR(ISERROR(FIND(検索!F$5,E1107)),検索!F$5=""),0,1)</f>
        <v>0</v>
      </c>
      <c r="X1107" s="15">
        <f>IF(OR(ISERROR(FIND(検索!G$5,F1107)),検索!G$5=""),0,1)</f>
        <v>0</v>
      </c>
      <c r="Y1107" s="13">
        <f>IF(OR(検索!J$5="00000",T1107&amp;U1107&amp;V1107&amp;W1107&amp;X1107&lt;&gt;検索!J$5),0,1)</f>
        <v>0</v>
      </c>
      <c r="Z1107" s="16">
        <f t="shared" si="89"/>
        <v>0</v>
      </c>
      <c r="AA1107" s="13">
        <f>IF(OR(ISERROR(FIND(DBCS(検索!C$7),DBCS(B1107))),検索!C$7=""),0,1)</f>
        <v>0</v>
      </c>
      <c r="AB1107" s="13">
        <f>IF(OR(ISERROR(FIND(DBCS(検索!D$7),DBCS(C1107))),検索!D$7=""),0,1)</f>
        <v>0</v>
      </c>
      <c r="AC1107" s="13">
        <f>IF(OR(ISERROR(FIND(検索!E$7,D1107)),検索!E$7=""),0,1)</f>
        <v>0</v>
      </c>
      <c r="AD1107" s="13">
        <f>IF(OR(ISERROR(FIND(検索!F$7,E1107)),検索!F$7=""),0,1)</f>
        <v>0</v>
      </c>
      <c r="AE1107" s="13">
        <f>IF(OR(ISERROR(FIND(検索!G$7,F1107)),検索!G$7=""),0,1)</f>
        <v>0</v>
      </c>
      <c r="AF1107" s="15">
        <f>IF(OR(検索!J$7="00000",AA1107&amp;AB1107&amp;AC1107&amp;AD1107&amp;AE1107&lt;&gt;検索!J$7),0,1)</f>
        <v>0</v>
      </c>
      <c r="AG1107" s="16">
        <f t="shared" si="90"/>
        <v>0</v>
      </c>
      <c r="AH1107" s="13">
        <f>IF(検索!K$3=0,R1107,S1107)</f>
        <v>0</v>
      </c>
      <c r="AI1107" s="13">
        <f>IF(検索!K$5=0,Y1107,Z1107)</f>
        <v>0</v>
      </c>
      <c r="AJ1107" s="13">
        <f>IF(検索!K$7=0,AF1107,AG1107)</f>
        <v>0</v>
      </c>
      <c r="AK1107" s="20">
        <f>IF(IF(検索!J$5="00000",AH1107,IF(検索!K$4=0,AH1107+AI1107,AH1107*AI1107)*IF(AND(検索!K$6=1,検索!J$7&lt;&gt;"00000"),AJ1107,1)+IF(AND(検索!K$6=0,検索!J$7&lt;&gt;"00000"),AJ1107,0))&gt;0,MAX($AK$2:AK1106)+1,0)</f>
        <v>0</v>
      </c>
    </row>
    <row r="1108" spans="8:37" ht="12.6" customHeight="1" x14ac:dyDescent="0.15">
      <c r="H1108" s="153">
        <f t="shared" si="92"/>
        <v>0</v>
      </c>
      <c r="J1108" s="158">
        <f>IFERROR(INDEX(単価!D$3:G$16,MATCH(D1108,単価!B$3:B$16,0),1+((I1108&gt;29)+(I1108&gt;59)+(I1108&gt;89))*INDEX(単価!A:A,MATCH(D1108,単価!B:B,0))),0)</f>
        <v>0</v>
      </c>
      <c r="K1108" s="153">
        <f>IFERROR(INDEX(単価!C:C,MATCH(D1108,単価!B:B,0))&amp;IF(INDEX(単価!A:A,MATCH(D1108,単価!B:B,0))=1,"（"&amp;INDEX(単価!D$2:G$2,1,1+(I1108&gt;29)+(I1108&gt;59)+(I1108&gt;89))&amp;"）",""),D1108)</f>
        <v>0</v>
      </c>
      <c r="L1108" s="2">
        <f t="shared" ca="1" si="91"/>
        <v>100</v>
      </c>
      <c r="M1108" s="14">
        <f>IF(OR(ISERROR(FIND(DBCS(検索!C$3),DBCS(B1108))),検索!C$3=""),0,1)</f>
        <v>0</v>
      </c>
      <c r="N1108" s="15">
        <f>IF(OR(ISERROR(FIND(DBCS(検索!D$3),DBCS(C1108))),検索!D$3=""),0,1)</f>
        <v>0</v>
      </c>
      <c r="O1108" s="15">
        <f>IF(OR(ISERROR(FIND(検索!E$3,D1108)),検索!E$3=""),0,1)</f>
        <v>0</v>
      </c>
      <c r="P1108" s="13">
        <f>IF(OR(ISERROR(FIND(検索!F$3,E1108)),検索!F$3=""),0,1)</f>
        <v>0</v>
      </c>
      <c r="Q1108" s="13">
        <f>IF(OR(ISERROR(FIND(検索!G$3,F1108)),検索!G$3=""),0,1)</f>
        <v>0</v>
      </c>
      <c r="R1108" s="13">
        <f>IF(OR(検索!J$3="00000",M1108&amp;N1108&amp;O1108&amp;P1108&amp;Q1108&lt;&gt;検索!J$3),0,1)</f>
        <v>0</v>
      </c>
      <c r="S1108" s="13">
        <f t="shared" si="88"/>
        <v>0</v>
      </c>
      <c r="T1108" s="14">
        <f>IF(OR(ISERROR(FIND(DBCS(検索!C$5),DBCS(B1108))),検索!C$5=""),0,1)</f>
        <v>0</v>
      </c>
      <c r="U1108" s="15">
        <f>IF(OR(ISERROR(FIND(DBCS(検索!D$5),DBCS(C1108))),検索!D$5=""),0,1)</f>
        <v>0</v>
      </c>
      <c r="V1108" s="15">
        <f>IF(OR(ISERROR(FIND(検索!E$5,D1108)),検索!E$5=""),0,1)</f>
        <v>0</v>
      </c>
      <c r="W1108" s="15">
        <f>IF(OR(ISERROR(FIND(検索!F$5,E1108)),検索!F$5=""),0,1)</f>
        <v>0</v>
      </c>
      <c r="X1108" s="15">
        <f>IF(OR(ISERROR(FIND(検索!G$5,F1108)),検索!G$5=""),0,1)</f>
        <v>0</v>
      </c>
      <c r="Y1108" s="13">
        <f>IF(OR(検索!J$5="00000",T1108&amp;U1108&amp;V1108&amp;W1108&amp;X1108&lt;&gt;検索!J$5),0,1)</f>
        <v>0</v>
      </c>
      <c r="Z1108" s="16">
        <f t="shared" si="89"/>
        <v>0</v>
      </c>
      <c r="AA1108" s="13">
        <f>IF(OR(ISERROR(FIND(DBCS(検索!C$7),DBCS(B1108))),検索!C$7=""),0,1)</f>
        <v>0</v>
      </c>
      <c r="AB1108" s="13">
        <f>IF(OR(ISERROR(FIND(DBCS(検索!D$7),DBCS(C1108))),検索!D$7=""),0,1)</f>
        <v>0</v>
      </c>
      <c r="AC1108" s="13">
        <f>IF(OR(ISERROR(FIND(検索!E$7,D1108)),検索!E$7=""),0,1)</f>
        <v>0</v>
      </c>
      <c r="AD1108" s="13">
        <f>IF(OR(ISERROR(FIND(検索!F$7,E1108)),検索!F$7=""),0,1)</f>
        <v>0</v>
      </c>
      <c r="AE1108" s="13">
        <f>IF(OR(ISERROR(FIND(検索!G$7,F1108)),検索!G$7=""),0,1)</f>
        <v>0</v>
      </c>
      <c r="AF1108" s="15">
        <f>IF(OR(検索!J$7="00000",AA1108&amp;AB1108&amp;AC1108&amp;AD1108&amp;AE1108&lt;&gt;検索!J$7),0,1)</f>
        <v>0</v>
      </c>
      <c r="AG1108" s="16">
        <f t="shared" si="90"/>
        <v>0</v>
      </c>
      <c r="AH1108" s="13">
        <f>IF(検索!K$3=0,R1108,S1108)</f>
        <v>0</v>
      </c>
      <c r="AI1108" s="13">
        <f>IF(検索!K$5=0,Y1108,Z1108)</f>
        <v>0</v>
      </c>
      <c r="AJ1108" s="13">
        <f>IF(検索!K$7=0,AF1108,AG1108)</f>
        <v>0</v>
      </c>
      <c r="AK1108" s="20">
        <f>IF(IF(検索!J$5="00000",AH1108,IF(検索!K$4=0,AH1108+AI1108,AH1108*AI1108)*IF(AND(検索!K$6=1,検索!J$7&lt;&gt;"00000"),AJ1108,1)+IF(AND(検索!K$6=0,検索!J$7&lt;&gt;"00000"),AJ1108,0))&gt;0,MAX($AK$2:AK1107)+1,0)</f>
        <v>0</v>
      </c>
    </row>
    <row r="1109" spans="8:37" ht="12.6" customHeight="1" x14ac:dyDescent="0.15">
      <c r="H1109" s="153">
        <f t="shared" si="92"/>
        <v>0</v>
      </c>
      <c r="J1109" s="158">
        <f>IFERROR(INDEX(単価!D$3:G$16,MATCH(D1109,単価!B$3:B$16,0),1+((I1109&gt;29)+(I1109&gt;59)+(I1109&gt;89))*INDEX(単価!A:A,MATCH(D1109,単価!B:B,0))),0)</f>
        <v>0</v>
      </c>
      <c r="K1109" s="153">
        <f>IFERROR(INDEX(単価!C:C,MATCH(D1109,単価!B:B,0))&amp;IF(INDEX(単価!A:A,MATCH(D1109,単価!B:B,0))=1,"（"&amp;INDEX(単価!D$2:G$2,1,1+(I1109&gt;29)+(I1109&gt;59)+(I1109&gt;89))&amp;"）",""),D1109)</f>
        <v>0</v>
      </c>
      <c r="L1109" s="2">
        <f t="shared" ca="1" si="91"/>
        <v>107</v>
      </c>
      <c r="M1109" s="14">
        <f>IF(OR(ISERROR(FIND(DBCS(検索!C$3),DBCS(B1109))),検索!C$3=""),0,1)</f>
        <v>0</v>
      </c>
      <c r="N1109" s="15">
        <f>IF(OR(ISERROR(FIND(DBCS(検索!D$3),DBCS(C1109))),検索!D$3=""),0,1)</f>
        <v>0</v>
      </c>
      <c r="O1109" s="15">
        <f>IF(OR(ISERROR(FIND(検索!E$3,D1109)),検索!E$3=""),0,1)</f>
        <v>0</v>
      </c>
      <c r="P1109" s="13">
        <f>IF(OR(ISERROR(FIND(検索!F$3,E1109)),検索!F$3=""),0,1)</f>
        <v>0</v>
      </c>
      <c r="Q1109" s="13">
        <f>IF(OR(ISERROR(FIND(検索!G$3,F1109)),検索!G$3=""),0,1)</f>
        <v>0</v>
      </c>
      <c r="R1109" s="13">
        <f>IF(OR(検索!J$3="00000",M1109&amp;N1109&amp;O1109&amp;P1109&amp;Q1109&lt;&gt;検索!J$3),0,1)</f>
        <v>0</v>
      </c>
      <c r="S1109" s="13">
        <f t="shared" si="88"/>
        <v>0</v>
      </c>
      <c r="T1109" s="14">
        <f>IF(OR(ISERROR(FIND(DBCS(検索!C$5),DBCS(B1109))),検索!C$5=""),0,1)</f>
        <v>0</v>
      </c>
      <c r="U1109" s="15">
        <f>IF(OR(ISERROR(FIND(DBCS(検索!D$5),DBCS(C1109))),検索!D$5=""),0,1)</f>
        <v>0</v>
      </c>
      <c r="V1109" s="15">
        <f>IF(OR(ISERROR(FIND(検索!E$5,D1109)),検索!E$5=""),0,1)</f>
        <v>0</v>
      </c>
      <c r="W1109" s="15">
        <f>IF(OR(ISERROR(FIND(検索!F$5,E1109)),検索!F$5=""),0,1)</f>
        <v>0</v>
      </c>
      <c r="X1109" s="15">
        <f>IF(OR(ISERROR(FIND(検索!G$5,F1109)),検索!G$5=""),0,1)</f>
        <v>0</v>
      </c>
      <c r="Y1109" s="13">
        <f>IF(OR(検索!J$5="00000",T1109&amp;U1109&amp;V1109&amp;W1109&amp;X1109&lt;&gt;検索!J$5),0,1)</f>
        <v>0</v>
      </c>
      <c r="Z1109" s="16">
        <f t="shared" si="89"/>
        <v>0</v>
      </c>
      <c r="AA1109" s="13">
        <f>IF(OR(ISERROR(FIND(DBCS(検索!C$7),DBCS(B1109))),検索!C$7=""),0,1)</f>
        <v>0</v>
      </c>
      <c r="AB1109" s="13">
        <f>IF(OR(ISERROR(FIND(DBCS(検索!D$7),DBCS(C1109))),検索!D$7=""),0,1)</f>
        <v>0</v>
      </c>
      <c r="AC1109" s="13">
        <f>IF(OR(ISERROR(FIND(検索!E$7,D1109)),検索!E$7=""),0,1)</f>
        <v>0</v>
      </c>
      <c r="AD1109" s="13">
        <f>IF(OR(ISERROR(FIND(検索!F$7,E1109)),検索!F$7=""),0,1)</f>
        <v>0</v>
      </c>
      <c r="AE1109" s="13">
        <f>IF(OR(ISERROR(FIND(検索!G$7,F1109)),検索!G$7=""),0,1)</f>
        <v>0</v>
      </c>
      <c r="AF1109" s="15">
        <f>IF(OR(検索!J$7="00000",AA1109&amp;AB1109&amp;AC1109&amp;AD1109&amp;AE1109&lt;&gt;検索!J$7),0,1)</f>
        <v>0</v>
      </c>
      <c r="AG1109" s="16">
        <f t="shared" si="90"/>
        <v>0</v>
      </c>
      <c r="AH1109" s="13">
        <f>IF(検索!K$3=0,R1109,S1109)</f>
        <v>0</v>
      </c>
      <c r="AI1109" s="13">
        <f>IF(検索!K$5=0,Y1109,Z1109)</f>
        <v>0</v>
      </c>
      <c r="AJ1109" s="13">
        <f>IF(検索!K$7=0,AF1109,AG1109)</f>
        <v>0</v>
      </c>
      <c r="AK1109" s="20">
        <f>IF(IF(検索!J$5="00000",AH1109,IF(検索!K$4=0,AH1109+AI1109,AH1109*AI1109)*IF(AND(検索!K$6=1,検索!J$7&lt;&gt;"00000"),AJ1109,1)+IF(AND(検索!K$6=0,検索!J$7&lt;&gt;"00000"),AJ1109,0))&gt;0,MAX($AK$2:AK1108)+1,0)</f>
        <v>0</v>
      </c>
    </row>
    <row r="1110" spans="8:37" ht="12.6" customHeight="1" x14ac:dyDescent="0.15">
      <c r="H1110" s="153">
        <f t="shared" si="92"/>
        <v>0</v>
      </c>
      <c r="J1110" s="158">
        <f>IFERROR(INDEX(単価!D$3:G$16,MATCH(D1110,単価!B$3:B$16,0),1+((I1110&gt;29)+(I1110&gt;59)+(I1110&gt;89))*INDEX(単価!A:A,MATCH(D1110,単価!B:B,0))),0)</f>
        <v>0</v>
      </c>
      <c r="K1110" s="153">
        <f>IFERROR(INDEX(単価!C:C,MATCH(D1110,単価!B:B,0))&amp;IF(INDEX(単価!A:A,MATCH(D1110,単価!B:B,0))=1,"（"&amp;INDEX(単価!D$2:G$2,1,1+(I1110&gt;29)+(I1110&gt;59)+(I1110&gt;89))&amp;"）",""),D1110)</f>
        <v>0</v>
      </c>
      <c r="L1110" s="2">
        <f t="shared" ca="1" si="91"/>
        <v>109</v>
      </c>
      <c r="M1110" s="14">
        <f>IF(OR(ISERROR(FIND(DBCS(検索!C$3),DBCS(B1110))),検索!C$3=""),0,1)</f>
        <v>0</v>
      </c>
      <c r="N1110" s="15">
        <f>IF(OR(ISERROR(FIND(DBCS(検索!D$3),DBCS(C1110))),検索!D$3=""),0,1)</f>
        <v>0</v>
      </c>
      <c r="O1110" s="15">
        <f>IF(OR(ISERROR(FIND(検索!E$3,D1110)),検索!E$3=""),0,1)</f>
        <v>0</v>
      </c>
      <c r="P1110" s="13">
        <f>IF(OR(ISERROR(FIND(検索!F$3,E1110)),検索!F$3=""),0,1)</f>
        <v>0</v>
      </c>
      <c r="Q1110" s="13">
        <f>IF(OR(ISERROR(FIND(検索!G$3,F1110)),検索!G$3=""),0,1)</f>
        <v>0</v>
      </c>
      <c r="R1110" s="13">
        <f>IF(OR(検索!J$3="00000",M1110&amp;N1110&amp;O1110&amp;P1110&amp;Q1110&lt;&gt;検索!J$3),0,1)</f>
        <v>0</v>
      </c>
      <c r="S1110" s="13">
        <f t="shared" si="88"/>
        <v>0</v>
      </c>
      <c r="T1110" s="14">
        <f>IF(OR(ISERROR(FIND(DBCS(検索!C$5),DBCS(B1110))),検索!C$5=""),0,1)</f>
        <v>0</v>
      </c>
      <c r="U1110" s="15">
        <f>IF(OR(ISERROR(FIND(DBCS(検索!D$5),DBCS(C1110))),検索!D$5=""),0,1)</f>
        <v>0</v>
      </c>
      <c r="V1110" s="15">
        <f>IF(OR(ISERROR(FIND(検索!E$5,D1110)),検索!E$5=""),0,1)</f>
        <v>0</v>
      </c>
      <c r="W1110" s="15">
        <f>IF(OR(ISERROR(FIND(検索!F$5,E1110)),検索!F$5=""),0,1)</f>
        <v>0</v>
      </c>
      <c r="X1110" s="15">
        <f>IF(OR(ISERROR(FIND(検索!G$5,F1110)),検索!G$5=""),0,1)</f>
        <v>0</v>
      </c>
      <c r="Y1110" s="13">
        <f>IF(OR(検索!J$5="00000",T1110&amp;U1110&amp;V1110&amp;W1110&amp;X1110&lt;&gt;検索!J$5),0,1)</f>
        <v>0</v>
      </c>
      <c r="Z1110" s="16">
        <f t="shared" si="89"/>
        <v>0</v>
      </c>
      <c r="AA1110" s="13">
        <f>IF(OR(ISERROR(FIND(DBCS(検索!C$7),DBCS(B1110))),検索!C$7=""),0,1)</f>
        <v>0</v>
      </c>
      <c r="AB1110" s="13">
        <f>IF(OR(ISERROR(FIND(DBCS(検索!D$7),DBCS(C1110))),検索!D$7=""),0,1)</f>
        <v>0</v>
      </c>
      <c r="AC1110" s="13">
        <f>IF(OR(ISERROR(FIND(検索!E$7,D1110)),検索!E$7=""),0,1)</f>
        <v>0</v>
      </c>
      <c r="AD1110" s="13">
        <f>IF(OR(ISERROR(FIND(検索!F$7,E1110)),検索!F$7=""),0,1)</f>
        <v>0</v>
      </c>
      <c r="AE1110" s="13">
        <f>IF(OR(ISERROR(FIND(検索!G$7,F1110)),検索!G$7=""),0,1)</f>
        <v>0</v>
      </c>
      <c r="AF1110" s="15">
        <f>IF(OR(検索!J$7="00000",AA1110&amp;AB1110&amp;AC1110&amp;AD1110&amp;AE1110&lt;&gt;検索!J$7),0,1)</f>
        <v>0</v>
      </c>
      <c r="AG1110" s="16">
        <f t="shared" si="90"/>
        <v>0</v>
      </c>
      <c r="AH1110" s="13">
        <f>IF(検索!K$3=0,R1110,S1110)</f>
        <v>0</v>
      </c>
      <c r="AI1110" s="13">
        <f>IF(検索!K$5=0,Y1110,Z1110)</f>
        <v>0</v>
      </c>
      <c r="AJ1110" s="13">
        <f>IF(検索!K$7=0,AF1110,AG1110)</f>
        <v>0</v>
      </c>
      <c r="AK1110" s="20">
        <f>IF(IF(検索!J$5="00000",AH1110,IF(検索!K$4=0,AH1110+AI1110,AH1110*AI1110)*IF(AND(検索!K$6=1,検索!J$7&lt;&gt;"00000"),AJ1110,1)+IF(AND(検索!K$6=0,検索!J$7&lt;&gt;"00000"),AJ1110,0))&gt;0,MAX($AK$2:AK1109)+1,0)</f>
        <v>0</v>
      </c>
    </row>
    <row r="1111" spans="8:37" ht="12.6" customHeight="1" x14ac:dyDescent="0.15">
      <c r="H1111" s="153">
        <f t="shared" si="92"/>
        <v>0</v>
      </c>
      <c r="J1111" s="158">
        <f>IFERROR(INDEX(単価!D$3:G$16,MATCH(D1111,単価!B$3:B$16,0),1+((I1111&gt;29)+(I1111&gt;59)+(I1111&gt;89))*INDEX(単価!A:A,MATCH(D1111,単価!B:B,0))),0)</f>
        <v>0</v>
      </c>
      <c r="K1111" s="153">
        <f>IFERROR(INDEX(単価!C:C,MATCH(D1111,単価!B:B,0))&amp;IF(INDEX(単価!A:A,MATCH(D1111,単価!B:B,0))=1,"（"&amp;INDEX(単価!D$2:G$2,1,1+(I1111&gt;29)+(I1111&gt;59)+(I1111&gt;89))&amp;"）",""),D1111)</f>
        <v>0</v>
      </c>
      <c r="L1111" s="2">
        <f t="shared" ca="1" si="91"/>
        <v>103</v>
      </c>
      <c r="M1111" s="14">
        <f>IF(OR(ISERROR(FIND(DBCS(検索!C$3),DBCS(B1111))),検索!C$3=""),0,1)</f>
        <v>0</v>
      </c>
      <c r="N1111" s="15">
        <f>IF(OR(ISERROR(FIND(DBCS(検索!D$3),DBCS(C1111))),検索!D$3=""),0,1)</f>
        <v>0</v>
      </c>
      <c r="O1111" s="15">
        <f>IF(OR(ISERROR(FIND(検索!E$3,D1111)),検索!E$3=""),0,1)</f>
        <v>0</v>
      </c>
      <c r="P1111" s="13">
        <f>IF(OR(ISERROR(FIND(検索!F$3,E1111)),検索!F$3=""),0,1)</f>
        <v>0</v>
      </c>
      <c r="Q1111" s="13">
        <f>IF(OR(ISERROR(FIND(検索!G$3,F1111)),検索!G$3=""),0,1)</f>
        <v>0</v>
      </c>
      <c r="R1111" s="13">
        <f>IF(OR(検索!J$3="00000",M1111&amp;N1111&amp;O1111&amp;P1111&amp;Q1111&lt;&gt;検索!J$3),0,1)</f>
        <v>0</v>
      </c>
      <c r="S1111" s="13">
        <f t="shared" si="88"/>
        <v>0</v>
      </c>
      <c r="T1111" s="14">
        <f>IF(OR(ISERROR(FIND(DBCS(検索!C$5),DBCS(B1111))),検索!C$5=""),0,1)</f>
        <v>0</v>
      </c>
      <c r="U1111" s="15">
        <f>IF(OR(ISERROR(FIND(DBCS(検索!D$5),DBCS(C1111))),検索!D$5=""),0,1)</f>
        <v>0</v>
      </c>
      <c r="V1111" s="15">
        <f>IF(OR(ISERROR(FIND(検索!E$5,D1111)),検索!E$5=""),0,1)</f>
        <v>0</v>
      </c>
      <c r="W1111" s="15">
        <f>IF(OR(ISERROR(FIND(検索!F$5,E1111)),検索!F$5=""),0,1)</f>
        <v>0</v>
      </c>
      <c r="X1111" s="15">
        <f>IF(OR(ISERROR(FIND(検索!G$5,F1111)),検索!G$5=""),0,1)</f>
        <v>0</v>
      </c>
      <c r="Y1111" s="13">
        <f>IF(OR(検索!J$5="00000",T1111&amp;U1111&amp;V1111&amp;W1111&amp;X1111&lt;&gt;検索!J$5),0,1)</f>
        <v>0</v>
      </c>
      <c r="Z1111" s="16">
        <f t="shared" si="89"/>
        <v>0</v>
      </c>
      <c r="AA1111" s="13">
        <f>IF(OR(ISERROR(FIND(DBCS(検索!C$7),DBCS(B1111))),検索!C$7=""),0,1)</f>
        <v>0</v>
      </c>
      <c r="AB1111" s="13">
        <f>IF(OR(ISERROR(FIND(DBCS(検索!D$7),DBCS(C1111))),検索!D$7=""),0,1)</f>
        <v>0</v>
      </c>
      <c r="AC1111" s="13">
        <f>IF(OR(ISERROR(FIND(検索!E$7,D1111)),検索!E$7=""),0,1)</f>
        <v>0</v>
      </c>
      <c r="AD1111" s="13">
        <f>IF(OR(ISERROR(FIND(検索!F$7,E1111)),検索!F$7=""),0,1)</f>
        <v>0</v>
      </c>
      <c r="AE1111" s="13">
        <f>IF(OR(ISERROR(FIND(検索!G$7,F1111)),検索!G$7=""),0,1)</f>
        <v>0</v>
      </c>
      <c r="AF1111" s="15">
        <f>IF(OR(検索!J$7="00000",AA1111&amp;AB1111&amp;AC1111&amp;AD1111&amp;AE1111&lt;&gt;検索!J$7),0,1)</f>
        <v>0</v>
      </c>
      <c r="AG1111" s="16">
        <f t="shared" si="90"/>
        <v>0</v>
      </c>
      <c r="AH1111" s="13">
        <f>IF(検索!K$3=0,R1111,S1111)</f>
        <v>0</v>
      </c>
      <c r="AI1111" s="13">
        <f>IF(検索!K$5=0,Y1111,Z1111)</f>
        <v>0</v>
      </c>
      <c r="AJ1111" s="13">
        <f>IF(検索!K$7=0,AF1111,AG1111)</f>
        <v>0</v>
      </c>
      <c r="AK1111" s="20">
        <f>IF(IF(検索!J$5="00000",AH1111,IF(検索!K$4=0,AH1111+AI1111,AH1111*AI1111)*IF(AND(検索!K$6=1,検索!J$7&lt;&gt;"00000"),AJ1111,1)+IF(AND(検索!K$6=0,検索!J$7&lt;&gt;"00000"),AJ1111,0))&gt;0,MAX($AK$2:AK1110)+1,0)</f>
        <v>0</v>
      </c>
    </row>
    <row r="1112" spans="8:37" ht="12.6" customHeight="1" x14ac:dyDescent="0.15">
      <c r="H1112" s="153">
        <f t="shared" si="92"/>
        <v>0</v>
      </c>
      <c r="J1112" s="158">
        <f>IFERROR(INDEX(単価!D$3:G$16,MATCH(D1112,単価!B$3:B$16,0),1+((I1112&gt;29)+(I1112&gt;59)+(I1112&gt;89))*INDEX(単価!A:A,MATCH(D1112,単価!B:B,0))),0)</f>
        <v>0</v>
      </c>
      <c r="K1112" s="153">
        <f>IFERROR(INDEX(単価!C:C,MATCH(D1112,単価!B:B,0))&amp;IF(INDEX(単価!A:A,MATCH(D1112,単価!B:B,0))=1,"（"&amp;INDEX(単価!D$2:G$2,1,1+(I1112&gt;29)+(I1112&gt;59)+(I1112&gt;89))&amp;"）",""),D1112)</f>
        <v>0</v>
      </c>
      <c r="L1112" s="2">
        <f t="shared" ca="1" si="91"/>
        <v>109</v>
      </c>
      <c r="M1112" s="14">
        <f>IF(OR(ISERROR(FIND(DBCS(検索!C$3),DBCS(B1112))),検索!C$3=""),0,1)</f>
        <v>0</v>
      </c>
      <c r="N1112" s="15">
        <f>IF(OR(ISERROR(FIND(DBCS(検索!D$3),DBCS(C1112))),検索!D$3=""),0,1)</f>
        <v>0</v>
      </c>
      <c r="O1112" s="15">
        <f>IF(OR(ISERROR(FIND(検索!E$3,D1112)),検索!E$3=""),0,1)</f>
        <v>0</v>
      </c>
      <c r="P1112" s="13">
        <f>IF(OR(ISERROR(FIND(検索!F$3,E1112)),検索!F$3=""),0,1)</f>
        <v>0</v>
      </c>
      <c r="Q1112" s="13">
        <f>IF(OR(ISERROR(FIND(検索!G$3,F1112)),検索!G$3=""),0,1)</f>
        <v>0</v>
      </c>
      <c r="R1112" s="13">
        <f>IF(OR(検索!J$3="00000",M1112&amp;N1112&amp;O1112&amp;P1112&amp;Q1112&lt;&gt;検索!J$3),0,1)</f>
        <v>0</v>
      </c>
      <c r="S1112" s="13">
        <f t="shared" si="88"/>
        <v>0</v>
      </c>
      <c r="T1112" s="14">
        <f>IF(OR(ISERROR(FIND(DBCS(検索!C$5),DBCS(B1112))),検索!C$5=""),0,1)</f>
        <v>0</v>
      </c>
      <c r="U1112" s="15">
        <f>IF(OR(ISERROR(FIND(DBCS(検索!D$5),DBCS(C1112))),検索!D$5=""),0,1)</f>
        <v>0</v>
      </c>
      <c r="V1112" s="15">
        <f>IF(OR(ISERROR(FIND(検索!E$5,D1112)),検索!E$5=""),0,1)</f>
        <v>0</v>
      </c>
      <c r="W1112" s="15">
        <f>IF(OR(ISERROR(FIND(検索!F$5,E1112)),検索!F$5=""),0,1)</f>
        <v>0</v>
      </c>
      <c r="X1112" s="15">
        <f>IF(OR(ISERROR(FIND(検索!G$5,F1112)),検索!G$5=""),0,1)</f>
        <v>0</v>
      </c>
      <c r="Y1112" s="13">
        <f>IF(OR(検索!J$5="00000",T1112&amp;U1112&amp;V1112&amp;W1112&amp;X1112&lt;&gt;検索!J$5),0,1)</f>
        <v>0</v>
      </c>
      <c r="Z1112" s="16">
        <f t="shared" si="89"/>
        <v>0</v>
      </c>
      <c r="AA1112" s="13">
        <f>IF(OR(ISERROR(FIND(DBCS(検索!C$7),DBCS(B1112))),検索!C$7=""),0,1)</f>
        <v>0</v>
      </c>
      <c r="AB1112" s="13">
        <f>IF(OR(ISERROR(FIND(DBCS(検索!D$7),DBCS(C1112))),検索!D$7=""),0,1)</f>
        <v>0</v>
      </c>
      <c r="AC1112" s="13">
        <f>IF(OR(ISERROR(FIND(検索!E$7,D1112)),検索!E$7=""),0,1)</f>
        <v>0</v>
      </c>
      <c r="AD1112" s="13">
        <f>IF(OR(ISERROR(FIND(検索!F$7,E1112)),検索!F$7=""),0,1)</f>
        <v>0</v>
      </c>
      <c r="AE1112" s="13">
        <f>IF(OR(ISERROR(FIND(検索!G$7,F1112)),検索!G$7=""),0,1)</f>
        <v>0</v>
      </c>
      <c r="AF1112" s="15">
        <f>IF(OR(検索!J$7="00000",AA1112&amp;AB1112&amp;AC1112&amp;AD1112&amp;AE1112&lt;&gt;検索!J$7),0,1)</f>
        <v>0</v>
      </c>
      <c r="AG1112" s="16">
        <f t="shared" si="90"/>
        <v>0</v>
      </c>
      <c r="AH1112" s="13">
        <f>IF(検索!K$3=0,R1112,S1112)</f>
        <v>0</v>
      </c>
      <c r="AI1112" s="13">
        <f>IF(検索!K$5=0,Y1112,Z1112)</f>
        <v>0</v>
      </c>
      <c r="AJ1112" s="13">
        <f>IF(検索!K$7=0,AF1112,AG1112)</f>
        <v>0</v>
      </c>
      <c r="AK1112" s="20">
        <f>IF(IF(検索!J$5="00000",AH1112,IF(検索!K$4=0,AH1112+AI1112,AH1112*AI1112)*IF(AND(検索!K$6=1,検索!J$7&lt;&gt;"00000"),AJ1112,1)+IF(AND(検索!K$6=0,検索!J$7&lt;&gt;"00000"),AJ1112,0))&gt;0,MAX($AK$2:AK1111)+1,0)</f>
        <v>0</v>
      </c>
    </row>
    <row r="1113" spans="8:37" ht="12.6" customHeight="1" x14ac:dyDescent="0.15">
      <c r="H1113" s="153">
        <f t="shared" si="92"/>
        <v>0</v>
      </c>
      <c r="J1113" s="158">
        <f>IFERROR(INDEX(単価!D$3:G$16,MATCH(D1113,単価!B$3:B$16,0),1+((I1113&gt;29)+(I1113&gt;59)+(I1113&gt;89))*INDEX(単価!A:A,MATCH(D1113,単価!B:B,0))),0)</f>
        <v>0</v>
      </c>
      <c r="K1113" s="153">
        <f>IFERROR(INDEX(単価!C:C,MATCH(D1113,単価!B:B,0))&amp;IF(INDEX(単価!A:A,MATCH(D1113,単価!B:B,0))=1,"（"&amp;INDEX(単価!D$2:G$2,1,1+(I1113&gt;29)+(I1113&gt;59)+(I1113&gt;89))&amp;"）",""),D1113)</f>
        <v>0</v>
      </c>
      <c r="L1113" s="2">
        <f t="shared" ca="1" si="91"/>
        <v>108</v>
      </c>
      <c r="M1113" s="14">
        <f>IF(OR(ISERROR(FIND(DBCS(検索!C$3),DBCS(B1113))),検索!C$3=""),0,1)</f>
        <v>0</v>
      </c>
      <c r="N1113" s="15">
        <f>IF(OR(ISERROR(FIND(DBCS(検索!D$3),DBCS(C1113))),検索!D$3=""),0,1)</f>
        <v>0</v>
      </c>
      <c r="O1113" s="15">
        <f>IF(OR(ISERROR(FIND(検索!E$3,D1113)),検索!E$3=""),0,1)</f>
        <v>0</v>
      </c>
      <c r="P1113" s="13">
        <f>IF(OR(ISERROR(FIND(検索!F$3,E1113)),検索!F$3=""),0,1)</f>
        <v>0</v>
      </c>
      <c r="Q1113" s="13">
        <f>IF(OR(ISERROR(FIND(検索!G$3,F1113)),検索!G$3=""),0,1)</f>
        <v>0</v>
      </c>
      <c r="R1113" s="13">
        <f>IF(OR(検索!J$3="00000",M1113&amp;N1113&amp;O1113&amp;P1113&amp;Q1113&lt;&gt;検索!J$3),0,1)</f>
        <v>0</v>
      </c>
      <c r="S1113" s="13">
        <f t="shared" si="88"/>
        <v>0</v>
      </c>
      <c r="T1113" s="14">
        <f>IF(OR(ISERROR(FIND(DBCS(検索!C$5),DBCS(B1113))),検索!C$5=""),0,1)</f>
        <v>0</v>
      </c>
      <c r="U1113" s="15">
        <f>IF(OR(ISERROR(FIND(DBCS(検索!D$5),DBCS(C1113))),検索!D$5=""),0,1)</f>
        <v>0</v>
      </c>
      <c r="V1113" s="15">
        <f>IF(OR(ISERROR(FIND(検索!E$5,D1113)),検索!E$5=""),0,1)</f>
        <v>0</v>
      </c>
      <c r="W1113" s="15">
        <f>IF(OR(ISERROR(FIND(検索!F$5,E1113)),検索!F$5=""),0,1)</f>
        <v>0</v>
      </c>
      <c r="X1113" s="15">
        <f>IF(OR(ISERROR(FIND(検索!G$5,F1113)),検索!G$5=""),0,1)</f>
        <v>0</v>
      </c>
      <c r="Y1113" s="13">
        <f>IF(OR(検索!J$5="00000",T1113&amp;U1113&amp;V1113&amp;W1113&amp;X1113&lt;&gt;検索!J$5),0,1)</f>
        <v>0</v>
      </c>
      <c r="Z1113" s="16">
        <f t="shared" si="89"/>
        <v>0</v>
      </c>
      <c r="AA1113" s="13">
        <f>IF(OR(ISERROR(FIND(DBCS(検索!C$7),DBCS(B1113))),検索!C$7=""),0,1)</f>
        <v>0</v>
      </c>
      <c r="AB1113" s="13">
        <f>IF(OR(ISERROR(FIND(DBCS(検索!D$7),DBCS(C1113))),検索!D$7=""),0,1)</f>
        <v>0</v>
      </c>
      <c r="AC1113" s="13">
        <f>IF(OR(ISERROR(FIND(検索!E$7,D1113)),検索!E$7=""),0,1)</f>
        <v>0</v>
      </c>
      <c r="AD1113" s="13">
        <f>IF(OR(ISERROR(FIND(検索!F$7,E1113)),検索!F$7=""),0,1)</f>
        <v>0</v>
      </c>
      <c r="AE1113" s="13">
        <f>IF(OR(ISERROR(FIND(検索!G$7,F1113)),検索!G$7=""),0,1)</f>
        <v>0</v>
      </c>
      <c r="AF1113" s="15">
        <f>IF(OR(検索!J$7="00000",AA1113&amp;AB1113&amp;AC1113&amp;AD1113&amp;AE1113&lt;&gt;検索!J$7),0,1)</f>
        <v>0</v>
      </c>
      <c r="AG1113" s="16">
        <f t="shared" si="90"/>
        <v>0</v>
      </c>
      <c r="AH1113" s="13">
        <f>IF(検索!K$3=0,R1113,S1113)</f>
        <v>0</v>
      </c>
      <c r="AI1113" s="13">
        <f>IF(検索!K$5=0,Y1113,Z1113)</f>
        <v>0</v>
      </c>
      <c r="AJ1113" s="13">
        <f>IF(検索!K$7=0,AF1113,AG1113)</f>
        <v>0</v>
      </c>
      <c r="AK1113" s="20">
        <f>IF(IF(検索!J$5="00000",AH1113,IF(検索!K$4=0,AH1113+AI1113,AH1113*AI1113)*IF(AND(検索!K$6=1,検索!J$7&lt;&gt;"00000"),AJ1113,1)+IF(AND(検索!K$6=0,検索!J$7&lt;&gt;"00000"),AJ1113,0))&gt;0,MAX($AK$2:AK1112)+1,0)</f>
        <v>0</v>
      </c>
    </row>
    <row r="1114" spans="8:37" ht="12.6" customHeight="1" x14ac:dyDescent="0.15">
      <c r="H1114" s="153">
        <f t="shared" si="92"/>
        <v>0</v>
      </c>
      <c r="J1114" s="158">
        <f>IFERROR(INDEX(単価!D$3:G$16,MATCH(D1114,単価!B$3:B$16,0),1+((I1114&gt;29)+(I1114&gt;59)+(I1114&gt;89))*INDEX(単価!A:A,MATCH(D1114,単価!B:B,0))),0)</f>
        <v>0</v>
      </c>
      <c r="K1114" s="153">
        <f>IFERROR(INDEX(単価!C:C,MATCH(D1114,単価!B:B,0))&amp;IF(INDEX(単価!A:A,MATCH(D1114,単価!B:B,0))=1,"（"&amp;INDEX(単価!D$2:G$2,1,1+(I1114&gt;29)+(I1114&gt;59)+(I1114&gt;89))&amp;"）",""),D1114)</f>
        <v>0</v>
      </c>
      <c r="L1114" s="2">
        <f t="shared" ca="1" si="91"/>
        <v>105</v>
      </c>
      <c r="M1114" s="14">
        <f>IF(OR(ISERROR(FIND(DBCS(検索!C$3),DBCS(B1114))),検索!C$3=""),0,1)</f>
        <v>0</v>
      </c>
      <c r="N1114" s="15">
        <f>IF(OR(ISERROR(FIND(DBCS(検索!D$3),DBCS(C1114))),検索!D$3=""),0,1)</f>
        <v>0</v>
      </c>
      <c r="O1114" s="15">
        <f>IF(OR(ISERROR(FIND(検索!E$3,D1114)),検索!E$3=""),0,1)</f>
        <v>0</v>
      </c>
      <c r="P1114" s="13">
        <f>IF(OR(ISERROR(FIND(検索!F$3,E1114)),検索!F$3=""),0,1)</f>
        <v>0</v>
      </c>
      <c r="Q1114" s="13">
        <f>IF(OR(ISERROR(FIND(検索!G$3,F1114)),検索!G$3=""),0,1)</f>
        <v>0</v>
      </c>
      <c r="R1114" s="13">
        <f>IF(OR(検索!J$3="00000",M1114&amp;N1114&amp;O1114&amp;P1114&amp;Q1114&lt;&gt;検索!J$3),0,1)</f>
        <v>0</v>
      </c>
      <c r="S1114" s="13">
        <f t="shared" si="88"/>
        <v>0</v>
      </c>
      <c r="T1114" s="14">
        <f>IF(OR(ISERROR(FIND(DBCS(検索!C$5),DBCS(B1114))),検索!C$5=""),0,1)</f>
        <v>0</v>
      </c>
      <c r="U1114" s="15">
        <f>IF(OR(ISERROR(FIND(DBCS(検索!D$5),DBCS(C1114))),検索!D$5=""),0,1)</f>
        <v>0</v>
      </c>
      <c r="V1114" s="15">
        <f>IF(OR(ISERROR(FIND(検索!E$5,D1114)),検索!E$5=""),0,1)</f>
        <v>0</v>
      </c>
      <c r="W1114" s="15">
        <f>IF(OR(ISERROR(FIND(検索!F$5,E1114)),検索!F$5=""),0,1)</f>
        <v>0</v>
      </c>
      <c r="X1114" s="15">
        <f>IF(OR(ISERROR(FIND(検索!G$5,F1114)),検索!G$5=""),0,1)</f>
        <v>0</v>
      </c>
      <c r="Y1114" s="13">
        <f>IF(OR(検索!J$5="00000",T1114&amp;U1114&amp;V1114&amp;W1114&amp;X1114&lt;&gt;検索!J$5),0,1)</f>
        <v>0</v>
      </c>
      <c r="Z1114" s="16">
        <f t="shared" si="89"/>
        <v>0</v>
      </c>
      <c r="AA1114" s="13">
        <f>IF(OR(ISERROR(FIND(DBCS(検索!C$7),DBCS(B1114))),検索!C$7=""),0,1)</f>
        <v>0</v>
      </c>
      <c r="AB1114" s="13">
        <f>IF(OR(ISERROR(FIND(DBCS(検索!D$7),DBCS(C1114))),検索!D$7=""),0,1)</f>
        <v>0</v>
      </c>
      <c r="AC1114" s="13">
        <f>IF(OR(ISERROR(FIND(検索!E$7,D1114)),検索!E$7=""),0,1)</f>
        <v>0</v>
      </c>
      <c r="AD1114" s="13">
        <f>IF(OR(ISERROR(FIND(検索!F$7,E1114)),検索!F$7=""),0,1)</f>
        <v>0</v>
      </c>
      <c r="AE1114" s="13">
        <f>IF(OR(ISERROR(FIND(検索!G$7,F1114)),検索!G$7=""),0,1)</f>
        <v>0</v>
      </c>
      <c r="AF1114" s="15">
        <f>IF(OR(検索!J$7="00000",AA1114&amp;AB1114&amp;AC1114&amp;AD1114&amp;AE1114&lt;&gt;検索!J$7),0,1)</f>
        <v>0</v>
      </c>
      <c r="AG1114" s="16">
        <f t="shared" si="90"/>
        <v>0</v>
      </c>
      <c r="AH1114" s="13">
        <f>IF(検索!K$3=0,R1114,S1114)</f>
        <v>0</v>
      </c>
      <c r="AI1114" s="13">
        <f>IF(検索!K$5=0,Y1114,Z1114)</f>
        <v>0</v>
      </c>
      <c r="AJ1114" s="13">
        <f>IF(検索!K$7=0,AF1114,AG1114)</f>
        <v>0</v>
      </c>
      <c r="AK1114" s="20">
        <f>IF(IF(検索!J$5="00000",AH1114,IF(検索!K$4=0,AH1114+AI1114,AH1114*AI1114)*IF(AND(検索!K$6=1,検索!J$7&lt;&gt;"00000"),AJ1114,1)+IF(AND(検索!K$6=0,検索!J$7&lt;&gt;"00000"),AJ1114,0))&gt;0,MAX($AK$2:AK1113)+1,0)</f>
        <v>0</v>
      </c>
    </row>
    <row r="1115" spans="8:37" ht="12.6" customHeight="1" x14ac:dyDescent="0.15">
      <c r="H1115" s="153">
        <f t="shared" si="92"/>
        <v>0</v>
      </c>
      <c r="J1115" s="158">
        <f>IFERROR(INDEX(単価!D$3:G$16,MATCH(D1115,単価!B$3:B$16,0),1+((I1115&gt;29)+(I1115&gt;59)+(I1115&gt;89))*INDEX(単価!A:A,MATCH(D1115,単価!B:B,0))),0)</f>
        <v>0</v>
      </c>
      <c r="K1115" s="153">
        <f>IFERROR(INDEX(単価!C:C,MATCH(D1115,単価!B:B,0))&amp;IF(INDEX(単価!A:A,MATCH(D1115,単価!B:B,0))=1,"（"&amp;INDEX(単価!D$2:G$2,1,1+(I1115&gt;29)+(I1115&gt;59)+(I1115&gt;89))&amp;"）",""),D1115)</f>
        <v>0</v>
      </c>
      <c r="L1115" s="2">
        <f t="shared" ca="1" si="91"/>
        <v>106</v>
      </c>
      <c r="M1115" s="14">
        <f>IF(OR(ISERROR(FIND(DBCS(検索!C$3),DBCS(B1115))),検索!C$3=""),0,1)</f>
        <v>0</v>
      </c>
      <c r="N1115" s="15">
        <f>IF(OR(ISERROR(FIND(DBCS(検索!D$3),DBCS(C1115))),検索!D$3=""),0,1)</f>
        <v>0</v>
      </c>
      <c r="O1115" s="15">
        <f>IF(OR(ISERROR(FIND(検索!E$3,D1115)),検索!E$3=""),0,1)</f>
        <v>0</v>
      </c>
      <c r="P1115" s="13">
        <f>IF(OR(ISERROR(FIND(検索!F$3,E1115)),検索!F$3=""),0,1)</f>
        <v>0</v>
      </c>
      <c r="Q1115" s="13">
        <f>IF(OR(ISERROR(FIND(検索!G$3,F1115)),検索!G$3=""),0,1)</f>
        <v>0</v>
      </c>
      <c r="R1115" s="13">
        <f>IF(OR(検索!J$3="00000",M1115&amp;N1115&amp;O1115&amp;P1115&amp;Q1115&lt;&gt;検索!J$3),0,1)</f>
        <v>0</v>
      </c>
      <c r="S1115" s="13">
        <f t="shared" si="88"/>
        <v>0</v>
      </c>
      <c r="T1115" s="14">
        <f>IF(OR(ISERROR(FIND(DBCS(検索!C$5),DBCS(B1115))),検索!C$5=""),0,1)</f>
        <v>0</v>
      </c>
      <c r="U1115" s="15">
        <f>IF(OR(ISERROR(FIND(DBCS(検索!D$5),DBCS(C1115))),検索!D$5=""),0,1)</f>
        <v>0</v>
      </c>
      <c r="V1115" s="15">
        <f>IF(OR(ISERROR(FIND(検索!E$5,D1115)),検索!E$5=""),0,1)</f>
        <v>0</v>
      </c>
      <c r="W1115" s="15">
        <f>IF(OR(ISERROR(FIND(検索!F$5,E1115)),検索!F$5=""),0,1)</f>
        <v>0</v>
      </c>
      <c r="X1115" s="15">
        <f>IF(OR(ISERROR(FIND(検索!G$5,F1115)),検索!G$5=""),0,1)</f>
        <v>0</v>
      </c>
      <c r="Y1115" s="13">
        <f>IF(OR(検索!J$5="00000",T1115&amp;U1115&amp;V1115&amp;W1115&amp;X1115&lt;&gt;検索!J$5),0,1)</f>
        <v>0</v>
      </c>
      <c r="Z1115" s="16">
        <f t="shared" si="89"/>
        <v>0</v>
      </c>
      <c r="AA1115" s="13">
        <f>IF(OR(ISERROR(FIND(DBCS(検索!C$7),DBCS(B1115))),検索!C$7=""),0,1)</f>
        <v>0</v>
      </c>
      <c r="AB1115" s="13">
        <f>IF(OR(ISERROR(FIND(DBCS(検索!D$7),DBCS(C1115))),検索!D$7=""),0,1)</f>
        <v>0</v>
      </c>
      <c r="AC1115" s="13">
        <f>IF(OR(ISERROR(FIND(検索!E$7,D1115)),検索!E$7=""),0,1)</f>
        <v>0</v>
      </c>
      <c r="AD1115" s="13">
        <f>IF(OR(ISERROR(FIND(検索!F$7,E1115)),検索!F$7=""),0,1)</f>
        <v>0</v>
      </c>
      <c r="AE1115" s="13">
        <f>IF(OR(ISERROR(FIND(検索!G$7,F1115)),検索!G$7=""),0,1)</f>
        <v>0</v>
      </c>
      <c r="AF1115" s="15">
        <f>IF(OR(検索!J$7="00000",AA1115&amp;AB1115&amp;AC1115&amp;AD1115&amp;AE1115&lt;&gt;検索!J$7),0,1)</f>
        <v>0</v>
      </c>
      <c r="AG1115" s="16">
        <f t="shared" si="90"/>
        <v>0</v>
      </c>
      <c r="AH1115" s="13">
        <f>IF(検索!K$3=0,R1115,S1115)</f>
        <v>0</v>
      </c>
      <c r="AI1115" s="13">
        <f>IF(検索!K$5=0,Y1115,Z1115)</f>
        <v>0</v>
      </c>
      <c r="AJ1115" s="13">
        <f>IF(検索!K$7=0,AF1115,AG1115)</f>
        <v>0</v>
      </c>
      <c r="AK1115" s="20">
        <f>IF(IF(検索!J$5="00000",AH1115,IF(検索!K$4=0,AH1115+AI1115,AH1115*AI1115)*IF(AND(検索!K$6=1,検索!J$7&lt;&gt;"00000"),AJ1115,1)+IF(AND(検索!K$6=0,検索!J$7&lt;&gt;"00000"),AJ1115,0))&gt;0,MAX($AK$2:AK1114)+1,0)</f>
        <v>0</v>
      </c>
    </row>
    <row r="1116" spans="8:37" ht="12.6" customHeight="1" x14ac:dyDescent="0.15">
      <c r="H1116" s="153">
        <f t="shared" si="92"/>
        <v>0</v>
      </c>
      <c r="J1116" s="158">
        <f>IFERROR(INDEX(単価!D$3:G$16,MATCH(D1116,単価!B$3:B$16,0),1+((I1116&gt;29)+(I1116&gt;59)+(I1116&gt;89))*INDEX(単価!A:A,MATCH(D1116,単価!B:B,0))),0)</f>
        <v>0</v>
      </c>
      <c r="K1116" s="153">
        <f>IFERROR(INDEX(単価!C:C,MATCH(D1116,単価!B:B,0))&amp;IF(INDEX(単価!A:A,MATCH(D1116,単価!B:B,0))=1,"（"&amp;INDEX(単価!D$2:G$2,1,1+(I1116&gt;29)+(I1116&gt;59)+(I1116&gt;89))&amp;"）",""),D1116)</f>
        <v>0</v>
      </c>
      <c r="L1116" s="2">
        <f t="shared" ca="1" si="91"/>
        <v>106</v>
      </c>
      <c r="M1116" s="14">
        <f>IF(OR(ISERROR(FIND(DBCS(検索!C$3),DBCS(B1116))),検索!C$3=""),0,1)</f>
        <v>0</v>
      </c>
      <c r="N1116" s="15">
        <f>IF(OR(ISERROR(FIND(DBCS(検索!D$3),DBCS(C1116))),検索!D$3=""),0,1)</f>
        <v>0</v>
      </c>
      <c r="O1116" s="15">
        <f>IF(OR(ISERROR(FIND(検索!E$3,D1116)),検索!E$3=""),0,1)</f>
        <v>0</v>
      </c>
      <c r="P1116" s="13">
        <f>IF(OR(ISERROR(FIND(検索!F$3,E1116)),検索!F$3=""),0,1)</f>
        <v>0</v>
      </c>
      <c r="Q1116" s="13">
        <f>IF(OR(ISERROR(FIND(検索!G$3,F1116)),検索!G$3=""),0,1)</f>
        <v>0</v>
      </c>
      <c r="R1116" s="13">
        <f>IF(OR(検索!J$3="00000",M1116&amp;N1116&amp;O1116&amp;P1116&amp;Q1116&lt;&gt;検索!J$3),0,1)</f>
        <v>0</v>
      </c>
      <c r="S1116" s="13">
        <f t="shared" si="88"/>
        <v>0</v>
      </c>
      <c r="T1116" s="14">
        <f>IF(OR(ISERROR(FIND(DBCS(検索!C$5),DBCS(B1116))),検索!C$5=""),0,1)</f>
        <v>0</v>
      </c>
      <c r="U1116" s="15">
        <f>IF(OR(ISERROR(FIND(DBCS(検索!D$5),DBCS(C1116))),検索!D$5=""),0,1)</f>
        <v>0</v>
      </c>
      <c r="V1116" s="15">
        <f>IF(OR(ISERROR(FIND(検索!E$5,D1116)),検索!E$5=""),0,1)</f>
        <v>0</v>
      </c>
      <c r="W1116" s="15">
        <f>IF(OR(ISERROR(FIND(検索!F$5,E1116)),検索!F$5=""),0,1)</f>
        <v>0</v>
      </c>
      <c r="X1116" s="15">
        <f>IF(OR(ISERROR(FIND(検索!G$5,F1116)),検索!G$5=""),0,1)</f>
        <v>0</v>
      </c>
      <c r="Y1116" s="13">
        <f>IF(OR(検索!J$5="00000",T1116&amp;U1116&amp;V1116&amp;W1116&amp;X1116&lt;&gt;検索!J$5),0,1)</f>
        <v>0</v>
      </c>
      <c r="Z1116" s="16">
        <f t="shared" si="89"/>
        <v>0</v>
      </c>
      <c r="AA1116" s="13">
        <f>IF(OR(ISERROR(FIND(DBCS(検索!C$7),DBCS(B1116))),検索!C$7=""),0,1)</f>
        <v>0</v>
      </c>
      <c r="AB1116" s="13">
        <f>IF(OR(ISERROR(FIND(DBCS(検索!D$7),DBCS(C1116))),検索!D$7=""),0,1)</f>
        <v>0</v>
      </c>
      <c r="AC1116" s="13">
        <f>IF(OR(ISERROR(FIND(検索!E$7,D1116)),検索!E$7=""),0,1)</f>
        <v>0</v>
      </c>
      <c r="AD1116" s="13">
        <f>IF(OR(ISERROR(FIND(検索!F$7,E1116)),検索!F$7=""),0,1)</f>
        <v>0</v>
      </c>
      <c r="AE1116" s="13">
        <f>IF(OR(ISERROR(FIND(検索!G$7,F1116)),検索!G$7=""),0,1)</f>
        <v>0</v>
      </c>
      <c r="AF1116" s="15">
        <f>IF(OR(検索!J$7="00000",AA1116&amp;AB1116&amp;AC1116&amp;AD1116&amp;AE1116&lt;&gt;検索!J$7),0,1)</f>
        <v>0</v>
      </c>
      <c r="AG1116" s="16">
        <f t="shared" si="90"/>
        <v>0</v>
      </c>
      <c r="AH1116" s="13">
        <f>IF(検索!K$3=0,R1116,S1116)</f>
        <v>0</v>
      </c>
      <c r="AI1116" s="13">
        <f>IF(検索!K$5=0,Y1116,Z1116)</f>
        <v>0</v>
      </c>
      <c r="AJ1116" s="13">
        <f>IF(検索!K$7=0,AF1116,AG1116)</f>
        <v>0</v>
      </c>
      <c r="AK1116" s="20">
        <f>IF(IF(検索!J$5="00000",AH1116,IF(検索!K$4=0,AH1116+AI1116,AH1116*AI1116)*IF(AND(検索!K$6=1,検索!J$7&lt;&gt;"00000"),AJ1116,1)+IF(AND(検索!K$6=0,検索!J$7&lt;&gt;"00000"),AJ1116,0))&gt;0,MAX($AK$2:AK1115)+1,0)</f>
        <v>0</v>
      </c>
    </row>
    <row r="1117" spans="8:37" ht="12.6" customHeight="1" x14ac:dyDescent="0.15">
      <c r="H1117" s="153">
        <f t="shared" si="92"/>
        <v>0</v>
      </c>
      <c r="J1117" s="158">
        <f>IFERROR(INDEX(単価!D$3:G$16,MATCH(D1117,単価!B$3:B$16,0),1+((I1117&gt;29)+(I1117&gt;59)+(I1117&gt;89))*INDEX(単価!A:A,MATCH(D1117,単価!B:B,0))),0)</f>
        <v>0</v>
      </c>
      <c r="K1117" s="153">
        <f>IFERROR(INDEX(単価!C:C,MATCH(D1117,単価!B:B,0))&amp;IF(INDEX(単価!A:A,MATCH(D1117,単価!B:B,0))=1,"（"&amp;INDEX(単価!D$2:G$2,1,1+(I1117&gt;29)+(I1117&gt;59)+(I1117&gt;89))&amp;"）",""),D1117)</f>
        <v>0</v>
      </c>
      <c r="L1117" s="2">
        <f t="shared" ca="1" si="91"/>
        <v>109</v>
      </c>
      <c r="M1117" s="14">
        <f>IF(OR(ISERROR(FIND(DBCS(検索!C$3),DBCS(B1117))),検索!C$3=""),0,1)</f>
        <v>0</v>
      </c>
      <c r="N1117" s="15">
        <f>IF(OR(ISERROR(FIND(DBCS(検索!D$3),DBCS(C1117))),検索!D$3=""),0,1)</f>
        <v>0</v>
      </c>
      <c r="O1117" s="15">
        <f>IF(OR(ISERROR(FIND(検索!E$3,D1117)),検索!E$3=""),0,1)</f>
        <v>0</v>
      </c>
      <c r="P1117" s="13">
        <f>IF(OR(ISERROR(FIND(検索!F$3,E1117)),検索!F$3=""),0,1)</f>
        <v>0</v>
      </c>
      <c r="Q1117" s="13">
        <f>IF(OR(ISERROR(FIND(検索!G$3,F1117)),検索!G$3=""),0,1)</f>
        <v>0</v>
      </c>
      <c r="R1117" s="13">
        <f>IF(OR(検索!J$3="00000",M1117&amp;N1117&amp;O1117&amp;P1117&amp;Q1117&lt;&gt;検索!J$3),0,1)</f>
        <v>0</v>
      </c>
      <c r="S1117" s="13">
        <f t="shared" si="88"/>
        <v>0</v>
      </c>
      <c r="T1117" s="14">
        <f>IF(OR(ISERROR(FIND(DBCS(検索!C$5),DBCS(B1117))),検索!C$5=""),0,1)</f>
        <v>0</v>
      </c>
      <c r="U1117" s="15">
        <f>IF(OR(ISERROR(FIND(DBCS(検索!D$5),DBCS(C1117))),検索!D$5=""),0,1)</f>
        <v>0</v>
      </c>
      <c r="V1117" s="15">
        <f>IF(OR(ISERROR(FIND(検索!E$5,D1117)),検索!E$5=""),0,1)</f>
        <v>0</v>
      </c>
      <c r="W1117" s="15">
        <f>IF(OR(ISERROR(FIND(検索!F$5,E1117)),検索!F$5=""),0,1)</f>
        <v>0</v>
      </c>
      <c r="X1117" s="15">
        <f>IF(OR(ISERROR(FIND(検索!G$5,F1117)),検索!G$5=""),0,1)</f>
        <v>0</v>
      </c>
      <c r="Y1117" s="13">
        <f>IF(OR(検索!J$5="00000",T1117&amp;U1117&amp;V1117&amp;W1117&amp;X1117&lt;&gt;検索!J$5),0,1)</f>
        <v>0</v>
      </c>
      <c r="Z1117" s="16">
        <f t="shared" si="89"/>
        <v>0</v>
      </c>
      <c r="AA1117" s="13">
        <f>IF(OR(ISERROR(FIND(DBCS(検索!C$7),DBCS(B1117))),検索!C$7=""),0,1)</f>
        <v>0</v>
      </c>
      <c r="AB1117" s="13">
        <f>IF(OR(ISERROR(FIND(DBCS(検索!D$7),DBCS(C1117))),検索!D$7=""),0,1)</f>
        <v>0</v>
      </c>
      <c r="AC1117" s="13">
        <f>IF(OR(ISERROR(FIND(検索!E$7,D1117)),検索!E$7=""),0,1)</f>
        <v>0</v>
      </c>
      <c r="AD1117" s="13">
        <f>IF(OR(ISERROR(FIND(検索!F$7,E1117)),検索!F$7=""),0,1)</f>
        <v>0</v>
      </c>
      <c r="AE1117" s="13">
        <f>IF(OR(ISERROR(FIND(検索!G$7,F1117)),検索!G$7=""),0,1)</f>
        <v>0</v>
      </c>
      <c r="AF1117" s="15">
        <f>IF(OR(検索!J$7="00000",AA1117&amp;AB1117&amp;AC1117&amp;AD1117&amp;AE1117&lt;&gt;検索!J$7),0,1)</f>
        <v>0</v>
      </c>
      <c r="AG1117" s="16">
        <f t="shared" si="90"/>
        <v>0</v>
      </c>
      <c r="AH1117" s="13">
        <f>IF(検索!K$3=0,R1117,S1117)</f>
        <v>0</v>
      </c>
      <c r="AI1117" s="13">
        <f>IF(検索!K$5=0,Y1117,Z1117)</f>
        <v>0</v>
      </c>
      <c r="AJ1117" s="13">
        <f>IF(検索!K$7=0,AF1117,AG1117)</f>
        <v>0</v>
      </c>
      <c r="AK1117" s="20">
        <f>IF(IF(検索!J$5="00000",AH1117,IF(検索!K$4=0,AH1117+AI1117,AH1117*AI1117)*IF(AND(検索!K$6=1,検索!J$7&lt;&gt;"00000"),AJ1117,1)+IF(AND(検索!K$6=0,検索!J$7&lt;&gt;"00000"),AJ1117,0))&gt;0,MAX($AK$2:AK1116)+1,0)</f>
        <v>0</v>
      </c>
    </row>
    <row r="1118" spans="8:37" ht="12.6" customHeight="1" x14ac:dyDescent="0.15">
      <c r="H1118" s="153">
        <f t="shared" si="92"/>
        <v>0</v>
      </c>
      <c r="J1118" s="158">
        <f>IFERROR(INDEX(単価!D$3:G$16,MATCH(D1118,単価!B$3:B$16,0),1+((I1118&gt;29)+(I1118&gt;59)+(I1118&gt;89))*INDEX(単価!A:A,MATCH(D1118,単価!B:B,0))),0)</f>
        <v>0</v>
      </c>
      <c r="K1118" s="153">
        <f>IFERROR(INDEX(単価!C:C,MATCH(D1118,単価!B:B,0))&amp;IF(INDEX(単価!A:A,MATCH(D1118,単価!B:B,0))=1,"（"&amp;INDEX(単価!D$2:G$2,1,1+(I1118&gt;29)+(I1118&gt;59)+(I1118&gt;89))&amp;"）",""),D1118)</f>
        <v>0</v>
      </c>
      <c r="L1118" s="2">
        <f t="shared" ca="1" si="91"/>
        <v>100</v>
      </c>
      <c r="M1118" s="14">
        <f>IF(OR(ISERROR(FIND(DBCS(検索!C$3),DBCS(B1118))),検索!C$3=""),0,1)</f>
        <v>0</v>
      </c>
      <c r="N1118" s="15">
        <f>IF(OR(ISERROR(FIND(DBCS(検索!D$3),DBCS(C1118))),検索!D$3=""),0,1)</f>
        <v>0</v>
      </c>
      <c r="O1118" s="15">
        <f>IF(OR(ISERROR(FIND(検索!E$3,D1118)),検索!E$3=""),0,1)</f>
        <v>0</v>
      </c>
      <c r="P1118" s="13">
        <f>IF(OR(ISERROR(FIND(検索!F$3,E1118)),検索!F$3=""),0,1)</f>
        <v>0</v>
      </c>
      <c r="Q1118" s="13">
        <f>IF(OR(ISERROR(FIND(検索!G$3,F1118)),検索!G$3=""),0,1)</f>
        <v>0</v>
      </c>
      <c r="R1118" s="13">
        <f>IF(OR(検索!J$3="00000",M1118&amp;N1118&amp;O1118&amp;P1118&amp;Q1118&lt;&gt;検索!J$3),0,1)</f>
        <v>0</v>
      </c>
      <c r="S1118" s="13">
        <f t="shared" ref="S1118:S1177" si="93">IF(SUM(M1118:Q1118)=0,0,1)</f>
        <v>0</v>
      </c>
      <c r="T1118" s="14">
        <f>IF(OR(ISERROR(FIND(DBCS(検索!C$5),DBCS(B1118))),検索!C$5=""),0,1)</f>
        <v>0</v>
      </c>
      <c r="U1118" s="15">
        <f>IF(OR(ISERROR(FIND(DBCS(検索!D$5),DBCS(C1118))),検索!D$5=""),0,1)</f>
        <v>0</v>
      </c>
      <c r="V1118" s="15">
        <f>IF(OR(ISERROR(FIND(検索!E$5,D1118)),検索!E$5=""),0,1)</f>
        <v>0</v>
      </c>
      <c r="W1118" s="15">
        <f>IF(OR(ISERROR(FIND(検索!F$5,E1118)),検索!F$5=""),0,1)</f>
        <v>0</v>
      </c>
      <c r="X1118" s="15">
        <f>IF(OR(ISERROR(FIND(検索!G$5,F1118)),検索!G$5=""),0,1)</f>
        <v>0</v>
      </c>
      <c r="Y1118" s="13">
        <f>IF(OR(検索!J$5="00000",T1118&amp;U1118&amp;V1118&amp;W1118&amp;X1118&lt;&gt;検索!J$5),0,1)</f>
        <v>0</v>
      </c>
      <c r="Z1118" s="16">
        <f t="shared" ref="Z1118:Z1177" si="94">IF(SUM(T1118:X1118)=0,0,1)</f>
        <v>0</v>
      </c>
      <c r="AA1118" s="13">
        <f>IF(OR(ISERROR(FIND(DBCS(検索!C$7),DBCS(B1118))),検索!C$7=""),0,1)</f>
        <v>0</v>
      </c>
      <c r="AB1118" s="13">
        <f>IF(OR(ISERROR(FIND(DBCS(検索!D$7),DBCS(C1118))),検索!D$7=""),0,1)</f>
        <v>0</v>
      </c>
      <c r="AC1118" s="13">
        <f>IF(OR(ISERROR(FIND(検索!E$7,D1118)),検索!E$7=""),0,1)</f>
        <v>0</v>
      </c>
      <c r="AD1118" s="13">
        <f>IF(OR(ISERROR(FIND(検索!F$7,E1118)),検索!F$7=""),0,1)</f>
        <v>0</v>
      </c>
      <c r="AE1118" s="13">
        <f>IF(OR(ISERROR(FIND(検索!G$7,F1118)),検索!G$7=""),0,1)</f>
        <v>0</v>
      </c>
      <c r="AF1118" s="15">
        <f>IF(OR(検索!J$7="00000",AA1118&amp;AB1118&amp;AC1118&amp;AD1118&amp;AE1118&lt;&gt;検索!J$7),0,1)</f>
        <v>0</v>
      </c>
      <c r="AG1118" s="16">
        <f t="shared" ref="AG1118:AG1177" si="95">IF(SUM(AA1118:AE1118)=0,0,1)</f>
        <v>0</v>
      </c>
      <c r="AH1118" s="13">
        <f>IF(検索!K$3=0,R1118,S1118)</f>
        <v>0</v>
      </c>
      <c r="AI1118" s="13">
        <f>IF(検索!K$5=0,Y1118,Z1118)</f>
        <v>0</v>
      </c>
      <c r="AJ1118" s="13">
        <f>IF(検索!K$7=0,AF1118,AG1118)</f>
        <v>0</v>
      </c>
      <c r="AK1118" s="20">
        <f>IF(IF(検索!J$5="00000",AH1118,IF(検索!K$4=0,AH1118+AI1118,AH1118*AI1118)*IF(AND(検索!K$6=1,検索!J$7&lt;&gt;"00000"),AJ1118,1)+IF(AND(検索!K$6=0,検索!J$7&lt;&gt;"00000"),AJ1118,0))&gt;0,MAX($AK$2:AK1117)+1,0)</f>
        <v>0</v>
      </c>
    </row>
    <row r="1119" spans="8:37" ht="12.6" customHeight="1" x14ac:dyDescent="0.15">
      <c r="H1119" s="153">
        <f t="shared" si="92"/>
        <v>0</v>
      </c>
      <c r="J1119" s="158">
        <f>IFERROR(INDEX(単価!D$3:G$16,MATCH(D1119,単価!B$3:B$16,0),1+((I1119&gt;29)+(I1119&gt;59)+(I1119&gt;89))*INDEX(単価!A:A,MATCH(D1119,単価!B:B,0))),0)</f>
        <v>0</v>
      </c>
      <c r="K1119" s="153">
        <f>IFERROR(INDEX(単価!C:C,MATCH(D1119,単価!B:B,0))&amp;IF(INDEX(単価!A:A,MATCH(D1119,単価!B:B,0))=1,"（"&amp;INDEX(単価!D$2:G$2,1,1+(I1119&gt;29)+(I1119&gt;59)+(I1119&gt;89))&amp;"）",""),D1119)</f>
        <v>0</v>
      </c>
      <c r="L1119" s="2">
        <f t="shared" ca="1" si="91"/>
        <v>107</v>
      </c>
      <c r="M1119" s="14">
        <f>IF(OR(ISERROR(FIND(DBCS(検索!C$3),DBCS(B1119))),検索!C$3=""),0,1)</f>
        <v>0</v>
      </c>
      <c r="N1119" s="15">
        <f>IF(OR(ISERROR(FIND(DBCS(検索!D$3),DBCS(C1119))),検索!D$3=""),0,1)</f>
        <v>0</v>
      </c>
      <c r="O1119" s="15">
        <f>IF(OR(ISERROR(FIND(検索!E$3,D1119)),検索!E$3=""),0,1)</f>
        <v>0</v>
      </c>
      <c r="P1119" s="13">
        <f>IF(OR(ISERROR(FIND(検索!F$3,E1119)),検索!F$3=""),0,1)</f>
        <v>0</v>
      </c>
      <c r="Q1119" s="13">
        <f>IF(OR(ISERROR(FIND(検索!G$3,F1119)),検索!G$3=""),0,1)</f>
        <v>0</v>
      </c>
      <c r="R1119" s="13">
        <f>IF(OR(検索!J$3="00000",M1119&amp;N1119&amp;O1119&amp;P1119&amp;Q1119&lt;&gt;検索!J$3),0,1)</f>
        <v>0</v>
      </c>
      <c r="S1119" s="13">
        <f t="shared" si="93"/>
        <v>0</v>
      </c>
      <c r="T1119" s="14">
        <f>IF(OR(ISERROR(FIND(DBCS(検索!C$5),DBCS(B1119))),検索!C$5=""),0,1)</f>
        <v>0</v>
      </c>
      <c r="U1119" s="15">
        <f>IF(OR(ISERROR(FIND(DBCS(検索!D$5),DBCS(C1119))),検索!D$5=""),0,1)</f>
        <v>0</v>
      </c>
      <c r="V1119" s="15">
        <f>IF(OR(ISERROR(FIND(検索!E$5,D1119)),検索!E$5=""),0,1)</f>
        <v>0</v>
      </c>
      <c r="W1119" s="15">
        <f>IF(OR(ISERROR(FIND(検索!F$5,E1119)),検索!F$5=""),0,1)</f>
        <v>0</v>
      </c>
      <c r="X1119" s="15">
        <f>IF(OR(ISERROR(FIND(検索!G$5,F1119)),検索!G$5=""),0,1)</f>
        <v>0</v>
      </c>
      <c r="Y1119" s="13">
        <f>IF(OR(検索!J$5="00000",T1119&amp;U1119&amp;V1119&amp;W1119&amp;X1119&lt;&gt;検索!J$5),0,1)</f>
        <v>0</v>
      </c>
      <c r="Z1119" s="16">
        <f t="shared" si="94"/>
        <v>0</v>
      </c>
      <c r="AA1119" s="13">
        <f>IF(OR(ISERROR(FIND(DBCS(検索!C$7),DBCS(B1119))),検索!C$7=""),0,1)</f>
        <v>0</v>
      </c>
      <c r="AB1119" s="13">
        <f>IF(OR(ISERROR(FIND(DBCS(検索!D$7),DBCS(C1119))),検索!D$7=""),0,1)</f>
        <v>0</v>
      </c>
      <c r="AC1119" s="13">
        <f>IF(OR(ISERROR(FIND(検索!E$7,D1119)),検索!E$7=""),0,1)</f>
        <v>0</v>
      </c>
      <c r="AD1119" s="13">
        <f>IF(OR(ISERROR(FIND(検索!F$7,E1119)),検索!F$7=""),0,1)</f>
        <v>0</v>
      </c>
      <c r="AE1119" s="13">
        <f>IF(OR(ISERROR(FIND(検索!G$7,F1119)),検索!G$7=""),0,1)</f>
        <v>0</v>
      </c>
      <c r="AF1119" s="15">
        <f>IF(OR(検索!J$7="00000",AA1119&amp;AB1119&amp;AC1119&amp;AD1119&amp;AE1119&lt;&gt;検索!J$7),0,1)</f>
        <v>0</v>
      </c>
      <c r="AG1119" s="16">
        <f t="shared" si="95"/>
        <v>0</v>
      </c>
      <c r="AH1119" s="13">
        <f>IF(検索!K$3=0,R1119,S1119)</f>
        <v>0</v>
      </c>
      <c r="AI1119" s="13">
        <f>IF(検索!K$5=0,Y1119,Z1119)</f>
        <v>0</v>
      </c>
      <c r="AJ1119" s="13">
        <f>IF(検索!K$7=0,AF1119,AG1119)</f>
        <v>0</v>
      </c>
      <c r="AK1119" s="20">
        <f>IF(IF(検索!J$5="00000",AH1119,IF(検索!K$4=0,AH1119+AI1119,AH1119*AI1119)*IF(AND(検索!K$6=1,検索!J$7&lt;&gt;"00000"),AJ1119,1)+IF(AND(検索!K$6=0,検索!J$7&lt;&gt;"00000"),AJ1119,0))&gt;0,MAX($AK$2:AK1118)+1,0)</f>
        <v>0</v>
      </c>
    </row>
    <row r="1120" spans="8:37" ht="12.6" customHeight="1" x14ac:dyDescent="0.15">
      <c r="H1120" s="153">
        <f t="shared" si="92"/>
        <v>0</v>
      </c>
      <c r="J1120" s="158">
        <f>IFERROR(INDEX(単価!D$3:G$16,MATCH(D1120,単価!B$3:B$16,0),1+((I1120&gt;29)+(I1120&gt;59)+(I1120&gt;89))*INDEX(単価!A:A,MATCH(D1120,単価!B:B,0))),0)</f>
        <v>0</v>
      </c>
      <c r="K1120" s="153">
        <f>IFERROR(INDEX(単価!C:C,MATCH(D1120,単価!B:B,0))&amp;IF(INDEX(単価!A:A,MATCH(D1120,単価!B:B,0))=1,"（"&amp;INDEX(単価!D$2:G$2,1,1+(I1120&gt;29)+(I1120&gt;59)+(I1120&gt;89))&amp;"）",""),D1120)</f>
        <v>0</v>
      </c>
      <c r="L1120" s="2">
        <f t="shared" ca="1" si="91"/>
        <v>102</v>
      </c>
      <c r="M1120" s="14">
        <f>IF(OR(ISERROR(FIND(DBCS(検索!C$3),DBCS(B1120))),検索!C$3=""),0,1)</f>
        <v>0</v>
      </c>
      <c r="N1120" s="15">
        <f>IF(OR(ISERROR(FIND(DBCS(検索!D$3),DBCS(C1120))),検索!D$3=""),0,1)</f>
        <v>0</v>
      </c>
      <c r="O1120" s="15">
        <f>IF(OR(ISERROR(FIND(検索!E$3,D1120)),検索!E$3=""),0,1)</f>
        <v>0</v>
      </c>
      <c r="P1120" s="13">
        <f>IF(OR(ISERROR(FIND(検索!F$3,E1120)),検索!F$3=""),0,1)</f>
        <v>0</v>
      </c>
      <c r="Q1120" s="13">
        <f>IF(OR(ISERROR(FIND(検索!G$3,F1120)),検索!G$3=""),0,1)</f>
        <v>0</v>
      </c>
      <c r="R1120" s="13">
        <f>IF(OR(検索!J$3="00000",M1120&amp;N1120&amp;O1120&amp;P1120&amp;Q1120&lt;&gt;検索!J$3),0,1)</f>
        <v>0</v>
      </c>
      <c r="S1120" s="13">
        <f t="shared" si="93"/>
        <v>0</v>
      </c>
      <c r="T1120" s="14">
        <f>IF(OR(ISERROR(FIND(DBCS(検索!C$5),DBCS(B1120))),検索!C$5=""),0,1)</f>
        <v>0</v>
      </c>
      <c r="U1120" s="15">
        <f>IF(OR(ISERROR(FIND(DBCS(検索!D$5),DBCS(C1120))),検索!D$5=""),0,1)</f>
        <v>0</v>
      </c>
      <c r="V1120" s="15">
        <f>IF(OR(ISERROR(FIND(検索!E$5,D1120)),検索!E$5=""),0,1)</f>
        <v>0</v>
      </c>
      <c r="W1120" s="15">
        <f>IF(OR(ISERROR(FIND(検索!F$5,E1120)),検索!F$5=""),0,1)</f>
        <v>0</v>
      </c>
      <c r="X1120" s="15">
        <f>IF(OR(ISERROR(FIND(検索!G$5,F1120)),検索!G$5=""),0,1)</f>
        <v>0</v>
      </c>
      <c r="Y1120" s="13">
        <f>IF(OR(検索!J$5="00000",T1120&amp;U1120&amp;V1120&amp;W1120&amp;X1120&lt;&gt;検索!J$5),0,1)</f>
        <v>0</v>
      </c>
      <c r="Z1120" s="16">
        <f t="shared" si="94"/>
        <v>0</v>
      </c>
      <c r="AA1120" s="13">
        <f>IF(OR(ISERROR(FIND(DBCS(検索!C$7),DBCS(B1120))),検索!C$7=""),0,1)</f>
        <v>0</v>
      </c>
      <c r="AB1120" s="13">
        <f>IF(OR(ISERROR(FIND(DBCS(検索!D$7),DBCS(C1120))),検索!D$7=""),0,1)</f>
        <v>0</v>
      </c>
      <c r="AC1120" s="13">
        <f>IF(OR(ISERROR(FIND(検索!E$7,D1120)),検索!E$7=""),0,1)</f>
        <v>0</v>
      </c>
      <c r="AD1120" s="13">
        <f>IF(OR(ISERROR(FIND(検索!F$7,E1120)),検索!F$7=""),0,1)</f>
        <v>0</v>
      </c>
      <c r="AE1120" s="13">
        <f>IF(OR(ISERROR(FIND(検索!G$7,F1120)),検索!G$7=""),0,1)</f>
        <v>0</v>
      </c>
      <c r="AF1120" s="15">
        <f>IF(OR(検索!J$7="00000",AA1120&amp;AB1120&amp;AC1120&amp;AD1120&amp;AE1120&lt;&gt;検索!J$7),0,1)</f>
        <v>0</v>
      </c>
      <c r="AG1120" s="16">
        <f t="shared" si="95"/>
        <v>0</v>
      </c>
      <c r="AH1120" s="13">
        <f>IF(検索!K$3=0,R1120,S1120)</f>
        <v>0</v>
      </c>
      <c r="AI1120" s="13">
        <f>IF(検索!K$5=0,Y1120,Z1120)</f>
        <v>0</v>
      </c>
      <c r="AJ1120" s="13">
        <f>IF(検索!K$7=0,AF1120,AG1120)</f>
        <v>0</v>
      </c>
      <c r="AK1120" s="20">
        <f>IF(IF(検索!J$5="00000",AH1120,IF(検索!K$4=0,AH1120+AI1120,AH1120*AI1120)*IF(AND(検索!K$6=1,検索!J$7&lt;&gt;"00000"),AJ1120,1)+IF(AND(検索!K$6=0,検索!J$7&lt;&gt;"00000"),AJ1120,0))&gt;0,MAX($AK$2:AK1119)+1,0)</f>
        <v>0</v>
      </c>
    </row>
    <row r="1121" spans="8:37" ht="12.6" customHeight="1" x14ac:dyDescent="0.15">
      <c r="H1121" s="153">
        <f t="shared" si="92"/>
        <v>0</v>
      </c>
      <c r="J1121" s="158">
        <f>IFERROR(INDEX(単価!D$3:G$16,MATCH(D1121,単価!B$3:B$16,0),1+((I1121&gt;29)+(I1121&gt;59)+(I1121&gt;89))*INDEX(単価!A:A,MATCH(D1121,単価!B:B,0))),0)</f>
        <v>0</v>
      </c>
      <c r="K1121" s="153">
        <f>IFERROR(INDEX(単価!C:C,MATCH(D1121,単価!B:B,0))&amp;IF(INDEX(単価!A:A,MATCH(D1121,単価!B:B,0))=1,"（"&amp;INDEX(単価!D$2:G$2,1,1+(I1121&gt;29)+(I1121&gt;59)+(I1121&gt;89))&amp;"）",""),D1121)</f>
        <v>0</v>
      </c>
      <c r="L1121" s="2">
        <f t="shared" ca="1" si="91"/>
        <v>101</v>
      </c>
      <c r="M1121" s="14">
        <f>IF(OR(ISERROR(FIND(DBCS(検索!C$3),DBCS(B1121))),検索!C$3=""),0,1)</f>
        <v>0</v>
      </c>
      <c r="N1121" s="15">
        <f>IF(OR(ISERROR(FIND(DBCS(検索!D$3),DBCS(C1121))),検索!D$3=""),0,1)</f>
        <v>0</v>
      </c>
      <c r="O1121" s="15">
        <f>IF(OR(ISERROR(FIND(検索!E$3,D1121)),検索!E$3=""),0,1)</f>
        <v>0</v>
      </c>
      <c r="P1121" s="13">
        <f>IF(OR(ISERROR(FIND(検索!F$3,E1121)),検索!F$3=""),0,1)</f>
        <v>0</v>
      </c>
      <c r="Q1121" s="13">
        <f>IF(OR(ISERROR(FIND(検索!G$3,F1121)),検索!G$3=""),0,1)</f>
        <v>0</v>
      </c>
      <c r="R1121" s="13">
        <f>IF(OR(検索!J$3="00000",M1121&amp;N1121&amp;O1121&amp;P1121&amp;Q1121&lt;&gt;検索!J$3),0,1)</f>
        <v>0</v>
      </c>
      <c r="S1121" s="13">
        <f t="shared" si="93"/>
        <v>0</v>
      </c>
      <c r="T1121" s="14">
        <f>IF(OR(ISERROR(FIND(DBCS(検索!C$5),DBCS(B1121))),検索!C$5=""),0,1)</f>
        <v>0</v>
      </c>
      <c r="U1121" s="15">
        <f>IF(OR(ISERROR(FIND(DBCS(検索!D$5),DBCS(C1121))),検索!D$5=""),0,1)</f>
        <v>0</v>
      </c>
      <c r="V1121" s="15">
        <f>IF(OR(ISERROR(FIND(検索!E$5,D1121)),検索!E$5=""),0,1)</f>
        <v>0</v>
      </c>
      <c r="W1121" s="15">
        <f>IF(OR(ISERROR(FIND(検索!F$5,E1121)),検索!F$5=""),0,1)</f>
        <v>0</v>
      </c>
      <c r="X1121" s="15">
        <f>IF(OR(ISERROR(FIND(検索!G$5,F1121)),検索!G$5=""),0,1)</f>
        <v>0</v>
      </c>
      <c r="Y1121" s="13">
        <f>IF(OR(検索!J$5="00000",T1121&amp;U1121&amp;V1121&amp;W1121&amp;X1121&lt;&gt;検索!J$5),0,1)</f>
        <v>0</v>
      </c>
      <c r="Z1121" s="16">
        <f t="shared" si="94"/>
        <v>0</v>
      </c>
      <c r="AA1121" s="13">
        <f>IF(OR(ISERROR(FIND(DBCS(検索!C$7),DBCS(B1121))),検索!C$7=""),0,1)</f>
        <v>0</v>
      </c>
      <c r="AB1121" s="13">
        <f>IF(OR(ISERROR(FIND(DBCS(検索!D$7),DBCS(C1121))),検索!D$7=""),0,1)</f>
        <v>0</v>
      </c>
      <c r="AC1121" s="13">
        <f>IF(OR(ISERROR(FIND(検索!E$7,D1121)),検索!E$7=""),0,1)</f>
        <v>0</v>
      </c>
      <c r="AD1121" s="13">
        <f>IF(OR(ISERROR(FIND(検索!F$7,E1121)),検索!F$7=""),0,1)</f>
        <v>0</v>
      </c>
      <c r="AE1121" s="13">
        <f>IF(OR(ISERROR(FIND(検索!G$7,F1121)),検索!G$7=""),0,1)</f>
        <v>0</v>
      </c>
      <c r="AF1121" s="15">
        <f>IF(OR(検索!J$7="00000",AA1121&amp;AB1121&amp;AC1121&amp;AD1121&amp;AE1121&lt;&gt;検索!J$7),0,1)</f>
        <v>0</v>
      </c>
      <c r="AG1121" s="16">
        <f t="shared" si="95"/>
        <v>0</v>
      </c>
      <c r="AH1121" s="13">
        <f>IF(検索!K$3=0,R1121,S1121)</f>
        <v>0</v>
      </c>
      <c r="AI1121" s="13">
        <f>IF(検索!K$5=0,Y1121,Z1121)</f>
        <v>0</v>
      </c>
      <c r="AJ1121" s="13">
        <f>IF(検索!K$7=0,AF1121,AG1121)</f>
        <v>0</v>
      </c>
      <c r="AK1121" s="20">
        <f>IF(IF(検索!J$5="00000",AH1121,IF(検索!K$4=0,AH1121+AI1121,AH1121*AI1121)*IF(AND(検索!K$6=1,検索!J$7&lt;&gt;"00000"),AJ1121,1)+IF(AND(検索!K$6=0,検索!J$7&lt;&gt;"00000"),AJ1121,0))&gt;0,MAX($AK$2:AK1120)+1,0)</f>
        <v>0</v>
      </c>
    </row>
    <row r="1122" spans="8:37" ht="12.6" customHeight="1" x14ac:dyDescent="0.15">
      <c r="H1122" s="153">
        <f t="shared" si="92"/>
        <v>0</v>
      </c>
      <c r="J1122" s="158">
        <f>IFERROR(INDEX(単価!D$3:G$16,MATCH(D1122,単価!B$3:B$16,0),1+((I1122&gt;29)+(I1122&gt;59)+(I1122&gt;89))*INDEX(単価!A:A,MATCH(D1122,単価!B:B,0))),0)</f>
        <v>0</v>
      </c>
      <c r="K1122" s="153">
        <f>IFERROR(INDEX(単価!C:C,MATCH(D1122,単価!B:B,0))&amp;IF(INDEX(単価!A:A,MATCH(D1122,単価!B:B,0))=1,"（"&amp;INDEX(単価!D$2:G$2,1,1+(I1122&gt;29)+(I1122&gt;59)+(I1122&gt;89))&amp;"）",""),D1122)</f>
        <v>0</v>
      </c>
      <c r="L1122" s="2">
        <f t="shared" ca="1" si="91"/>
        <v>104</v>
      </c>
      <c r="M1122" s="14">
        <f>IF(OR(ISERROR(FIND(DBCS(検索!C$3),DBCS(B1122))),検索!C$3=""),0,1)</f>
        <v>0</v>
      </c>
      <c r="N1122" s="15">
        <f>IF(OR(ISERROR(FIND(DBCS(検索!D$3),DBCS(C1122))),検索!D$3=""),0,1)</f>
        <v>0</v>
      </c>
      <c r="O1122" s="15">
        <f>IF(OR(ISERROR(FIND(検索!E$3,D1122)),検索!E$3=""),0,1)</f>
        <v>0</v>
      </c>
      <c r="P1122" s="13">
        <f>IF(OR(ISERROR(FIND(検索!F$3,E1122)),検索!F$3=""),0,1)</f>
        <v>0</v>
      </c>
      <c r="Q1122" s="13">
        <f>IF(OR(ISERROR(FIND(検索!G$3,F1122)),検索!G$3=""),0,1)</f>
        <v>0</v>
      </c>
      <c r="R1122" s="13">
        <f>IF(OR(検索!J$3="00000",M1122&amp;N1122&amp;O1122&amp;P1122&amp;Q1122&lt;&gt;検索!J$3),0,1)</f>
        <v>0</v>
      </c>
      <c r="S1122" s="13">
        <f t="shared" si="93"/>
        <v>0</v>
      </c>
      <c r="T1122" s="14">
        <f>IF(OR(ISERROR(FIND(DBCS(検索!C$5),DBCS(B1122))),検索!C$5=""),0,1)</f>
        <v>0</v>
      </c>
      <c r="U1122" s="15">
        <f>IF(OR(ISERROR(FIND(DBCS(検索!D$5),DBCS(C1122))),検索!D$5=""),0,1)</f>
        <v>0</v>
      </c>
      <c r="V1122" s="15">
        <f>IF(OR(ISERROR(FIND(検索!E$5,D1122)),検索!E$5=""),0,1)</f>
        <v>0</v>
      </c>
      <c r="W1122" s="15">
        <f>IF(OR(ISERROR(FIND(検索!F$5,E1122)),検索!F$5=""),0,1)</f>
        <v>0</v>
      </c>
      <c r="X1122" s="15">
        <f>IF(OR(ISERROR(FIND(検索!G$5,F1122)),検索!G$5=""),0,1)</f>
        <v>0</v>
      </c>
      <c r="Y1122" s="13">
        <f>IF(OR(検索!J$5="00000",T1122&amp;U1122&amp;V1122&amp;W1122&amp;X1122&lt;&gt;検索!J$5),0,1)</f>
        <v>0</v>
      </c>
      <c r="Z1122" s="16">
        <f t="shared" si="94"/>
        <v>0</v>
      </c>
      <c r="AA1122" s="13">
        <f>IF(OR(ISERROR(FIND(DBCS(検索!C$7),DBCS(B1122))),検索!C$7=""),0,1)</f>
        <v>0</v>
      </c>
      <c r="AB1122" s="13">
        <f>IF(OR(ISERROR(FIND(DBCS(検索!D$7),DBCS(C1122))),検索!D$7=""),0,1)</f>
        <v>0</v>
      </c>
      <c r="AC1122" s="13">
        <f>IF(OR(ISERROR(FIND(検索!E$7,D1122)),検索!E$7=""),0,1)</f>
        <v>0</v>
      </c>
      <c r="AD1122" s="13">
        <f>IF(OR(ISERROR(FIND(検索!F$7,E1122)),検索!F$7=""),0,1)</f>
        <v>0</v>
      </c>
      <c r="AE1122" s="13">
        <f>IF(OR(ISERROR(FIND(検索!G$7,F1122)),検索!G$7=""),0,1)</f>
        <v>0</v>
      </c>
      <c r="AF1122" s="15">
        <f>IF(OR(検索!J$7="00000",AA1122&amp;AB1122&amp;AC1122&amp;AD1122&amp;AE1122&lt;&gt;検索!J$7),0,1)</f>
        <v>0</v>
      </c>
      <c r="AG1122" s="16">
        <f t="shared" si="95"/>
        <v>0</v>
      </c>
      <c r="AH1122" s="13">
        <f>IF(検索!K$3=0,R1122,S1122)</f>
        <v>0</v>
      </c>
      <c r="AI1122" s="13">
        <f>IF(検索!K$5=0,Y1122,Z1122)</f>
        <v>0</v>
      </c>
      <c r="AJ1122" s="13">
        <f>IF(検索!K$7=0,AF1122,AG1122)</f>
        <v>0</v>
      </c>
      <c r="AK1122" s="20">
        <f>IF(IF(検索!J$5="00000",AH1122,IF(検索!K$4=0,AH1122+AI1122,AH1122*AI1122)*IF(AND(検索!K$6=1,検索!J$7&lt;&gt;"00000"),AJ1122,1)+IF(AND(検索!K$6=0,検索!J$7&lt;&gt;"00000"),AJ1122,0))&gt;0,MAX($AK$2:AK1121)+1,0)</f>
        <v>0</v>
      </c>
    </row>
    <row r="1123" spans="8:37" ht="12.6" customHeight="1" x14ac:dyDescent="0.15">
      <c r="H1123" s="153">
        <f t="shared" si="92"/>
        <v>0</v>
      </c>
      <c r="J1123" s="158">
        <f>IFERROR(INDEX(単価!D$3:G$16,MATCH(D1123,単価!B$3:B$16,0),1+((I1123&gt;29)+(I1123&gt;59)+(I1123&gt;89))*INDEX(単価!A:A,MATCH(D1123,単価!B:B,0))),0)</f>
        <v>0</v>
      </c>
      <c r="K1123" s="153">
        <f>IFERROR(INDEX(単価!C:C,MATCH(D1123,単価!B:B,0))&amp;IF(INDEX(単価!A:A,MATCH(D1123,単価!B:B,0))=1,"（"&amp;INDEX(単価!D$2:G$2,1,1+(I1123&gt;29)+(I1123&gt;59)+(I1123&gt;89))&amp;"）",""),D1123)</f>
        <v>0</v>
      </c>
      <c r="L1123" s="2">
        <f t="shared" ca="1" si="91"/>
        <v>104</v>
      </c>
      <c r="M1123" s="14">
        <f>IF(OR(ISERROR(FIND(DBCS(検索!C$3),DBCS(B1123))),検索!C$3=""),0,1)</f>
        <v>0</v>
      </c>
      <c r="N1123" s="15">
        <f>IF(OR(ISERROR(FIND(DBCS(検索!D$3),DBCS(C1123))),検索!D$3=""),0,1)</f>
        <v>0</v>
      </c>
      <c r="O1123" s="15">
        <f>IF(OR(ISERROR(FIND(検索!E$3,D1123)),検索!E$3=""),0,1)</f>
        <v>0</v>
      </c>
      <c r="P1123" s="13">
        <f>IF(OR(ISERROR(FIND(検索!F$3,E1123)),検索!F$3=""),0,1)</f>
        <v>0</v>
      </c>
      <c r="Q1123" s="13">
        <f>IF(OR(ISERROR(FIND(検索!G$3,F1123)),検索!G$3=""),0,1)</f>
        <v>0</v>
      </c>
      <c r="R1123" s="13">
        <f>IF(OR(検索!J$3="00000",M1123&amp;N1123&amp;O1123&amp;P1123&amp;Q1123&lt;&gt;検索!J$3),0,1)</f>
        <v>0</v>
      </c>
      <c r="S1123" s="13">
        <f t="shared" si="93"/>
        <v>0</v>
      </c>
      <c r="T1123" s="14">
        <f>IF(OR(ISERROR(FIND(DBCS(検索!C$5),DBCS(B1123))),検索!C$5=""),0,1)</f>
        <v>0</v>
      </c>
      <c r="U1123" s="15">
        <f>IF(OR(ISERROR(FIND(DBCS(検索!D$5),DBCS(C1123))),検索!D$5=""),0,1)</f>
        <v>0</v>
      </c>
      <c r="V1123" s="15">
        <f>IF(OR(ISERROR(FIND(検索!E$5,D1123)),検索!E$5=""),0,1)</f>
        <v>0</v>
      </c>
      <c r="W1123" s="15">
        <f>IF(OR(ISERROR(FIND(検索!F$5,E1123)),検索!F$5=""),0,1)</f>
        <v>0</v>
      </c>
      <c r="X1123" s="15">
        <f>IF(OR(ISERROR(FIND(検索!G$5,F1123)),検索!G$5=""),0,1)</f>
        <v>0</v>
      </c>
      <c r="Y1123" s="13">
        <f>IF(OR(検索!J$5="00000",T1123&amp;U1123&amp;V1123&amp;W1123&amp;X1123&lt;&gt;検索!J$5),0,1)</f>
        <v>0</v>
      </c>
      <c r="Z1123" s="16">
        <f t="shared" si="94"/>
        <v>0</v>
      </c>
      <c r="AA1123" s="13">
        <f>IF(OR(ISERROR(FIND(DBCS(検索!C$7),DBCS(B1123))),検索!C$7=""),0,1)</f>
        <v>0</v>
      </c>
      <c r="AB1123" s="13">
        <f>IF(OR(ISERROR(FIND(DBCS(検索!D$7),DBCS(C1123))),検索!D$7=""),0,1)</f>
        <v>0</v>
      </c>
      <c r="AC1123" s="13">
        <f>IF(OR(ISERROR(FIND(検索!E$7,D1123)),検索!E$7=""),0,1)</f>
        <v>0</v>
      </c>
      <c r="AD1123" s="13">
        <f>IF(OR(ISERROR(FIND(検索!F$7,E1123)),検索!F$7=""),0,1)</f>
        <v>0</v>
      </c>
      <c r="AE1123" s="13">
        <f>IF(OR(ISERROR(FIND(検索!G$7,F1123)),検索!G$7=""),0,1)</f>
        <v>0</v>
      </c>
      <c r="AF1123" s="15">
        <f>IF(OR(検索!J$7="00000",AA1123&amp;AB1123&amp;AC1123&amp;AD1123&amp;AE1123&lt;&gt;検索!J$7),0,1)</f>
        <v>0</v>
      </c>
      <c r="AG1123" s="16">
        <f t="shared" si="95"/>
        <v>0</v>
      </c>
      <c r="AH1123" s="13">
        <f>IF(検索!K$3=0,R1123,S1123)</f>
        <v>0</v>
      </c>
      <c r="AI1123" s="13">
        <f>IF(検索!K$5=0,Y1123,Z1123)</f>
        <v>0</v>
      </c>
      <c r="AJ1123" s="13">
        <f>IF(検索!K$7=0,AF1123,AG1123)</f>
        <v>0</v>
      </c>
      <c r="AK1123" s="20">
        <f>IF(IF(検索!J$5="00000",AH1123,IF(検索!K$4=0,AH1123+AI1123,AH1123*AI1123)*IF(AND(検索!K$6=1,検索!J$7&lt;&gt;"00000"),AJ1123,1)+IF(AND(検索!K$6=0,検索!J$7&lt;&gt;"00000"),AJ1123,0))&gt;0,MAX($AK$2:AK1122)+1,0)</f>
        <v>0</v>
      </c>
    </row>
    <row r="1124" spans="8:37" ht="12.6" customHeight="1" x14ac:dyDescent="0.15">
      <c r="H1124" s="153">
        <f t="shared" si="92"/>
        <v>0</v>
      </c>
      <c r="J1124" s="158">
        <f>IFERROR(INDEX(単価!D$3:G$16,MATCH(D1124,単価!B$3:B$16,0),1+((I1124&gt;29)+(I1124&gt;59)+(I1124&gt;89))*INDEX(単価!A:A,MATCH(D1124,単価!B:B,0))),0)</f>
        <v>0</v>
      </c>
      <c r="K1124" s="153">
        <f>IFERROR(INDEX(単価!C:C,MATCH(D1124,単価!B:B,0))&amp;IF(INDEX(単価!A:A,MATCH(D1124,単価!B:B,0))=1,"（"&amp;INDEX(単価!D$2:G$2,1,1+(I1124&gt;29)+(I1124&gt;59)+(I1124&gt;89))&amp;"）",""),D1124)</f>
        <v>0</v>
      </c>
      <c r="L1124" s="2">
        <f t="shared" ca="1" si="91"/>
        <v>103</v>
      </c>
      <c r="M1124" s="14">
        <f>IF(OR(ISERROR(FIND(DBCS(検索!C$3),DBCS(B1124))),検索!C$3=""),0,1)</f>
        <v>0</v>
      </c>
      <c r="N1124" s="15">
        <f>IF(OR(ISERROR(FIND(DBCS(検索!D$3),DBCS(C1124))),検索!D$3=""),0,1)</f>
        <v>0</v>
      </c>
      <c r="O1124" s="15">
        <f>IF(OR(ISERROR(FIND(検索!E$3,D1124)),検索!E$3=""),0,1)</f>
        <v>0</v>
      </c>
      <c r="P1124" s="13">
        <f>IF(OR(ISERROR(FIND(検索!F$3,E1124)),検索!F$3=""),0,1)</f>
        <v>0</v>
      </c>
      <c r="Q1124" s="13">
        <f>IF(OR(ISERROR(FIND(検索!G$3,F1124)),検索!G$3=""),0,1)</f>
        <v>0</v>
      </c>
      <c r="R1124" s="13">
        <f>IF(OR(検索!J$3="00000",M1124&amp;N1124&amp;O1124&amp;P1124&amp;Q1124&lt;&gt;検索!J$3),0,1)</f>
        <v>0</v>
      </c>
      <c r="S1124" s="13">
        <f t="shared" si="93"/>
        <v>0</v>
      </c>
      <c r="T1124" s="14">
        <f>IF(OR(ISERROR(FIND(DBCS(検索!C$5),DBCS(B1124))),検索!C$5=""),0,1)</f>
        <v>0</v>
      </c>
      <c r="U1124" s="15">
        <f>IF(OR(ISERROR(FIND(DBCS(検索!D$5),DBCS(C1124))),検索!D$5=""),0,1)</f>
        <v>0</v>
      </c>
      <c r="V1124" s="15">
        <f>IF(OR(ISERROR(FIND(検索!E$5,D1124)),検索!E$5=""),0,1)</f>
        <v>0</v>
      </c>
      <c r="W1124" s="15">
        <f>IF(OR(ISERROR(FIND(検索!F$5,E1124)),検索!F$5=""),0,1)</f>
        <v>0</v>
      </c>
      <c r="X1124" s="15">
        <f>IF(OR(ISERROR(FIND(検索!G$5,F1124)),検索!G$5=""),0,1)</f>
        <v>0</v>
      </c>
      <c r="Y1124" s="13">
        <f>IF(OR(検索!J$5="00000",T1124&amp;U1124&amp;V1124&amp;W1124&amp;X1124&lt;&gt;検索!J$5),0,1)</f>
        <v>0</v>
      </c>
      <c r="Z1124" s="16">
        <f t="shared" si="94"/>
        <v>0</v>
      </c>
      <c r="AA1124" s="13">
        <f>IF(OR(ISERROR(FIND(DBCS(検索!C$7),DBCS(B1124))),検索!C$7=""),0,1)</f>
        <v>0</v>
      </c>
      <c r="AB1124" s="13">
        <f>IF(OR(ISERROR(FIND(DBCS(検索!D$7),DBCS(C1124))),検索!D$7=""),0,1)</f>
        <v>0</v>
      </c>
      <c r="AC1124" s="13">
        <f>IF(OR(ISERROR(FIND(検索!E$7,D1124)),検索!E$7=""),0,1)</f>
        <v>0</v>
      </c>
      <c r="AD1124" s="13">
        <f>IF(OR(ISERROR(FIND(検索!F$7,E1124)),検索!F$7=""),0,1)</f>
        <v>0</v>
      </c>
      <c r="AE1124" s="13">
        <f>IF(OR(ISERROR(FIND(検索!G$7,F1124)),検索!G$7=""),0,1)</f>
        <v>0</v>
      </c>
      <c r="AF1124" s="15">
        <f>IF(OR(検索!J$7="00000",AA1124&amp;AB1124&amp;AC1124&amp;AD1124&amp;AE1124&lt;&gt;検索!J$7),0,1)</f>
        <v>0</v>
      </c>
      <c r="AG1124" s="16">
        <f t="shared" si="95"/>
        <v>0</v>
      </c>
      <c r="AH1124" s="13">
        <f>IF(検索!K$3=0,R1124,S1124)</f>
        <v>0</v>
      </c>
      <c r="AI1124" s="13">
        <f>IF(検索!K$5=0,Y1124,Z1124)</f>
        <v>0</v>
      </c>
      <c r="AJ1124" s="13">
        <f>IF(検索!K$7=0,AF1124,AG1124)</f>
        <v>0</v>
      </c>
      <c r="AK1124" s="20">
        <f>IF(IF(検索!J$5="00000",AH1124,IF(検索!K$4=0,AH1124+AI1124,AH1124*AI1124)*IF(AND(検索!K$6=1,検索!J$7&lt;&gt;"00000"),AJ1124,1)+IF(AND(検索!K$6=0,検索!J$7&lt;&gt;"00000"),AJ1124,0))&gt;0,MAX($AK$2:AK1123)+1,0)</f>
        <v>0</v>
      </c>
    </row>
    <row r="1125" spans="8:37" ht="12.6" customHeight="1" x14ac:dyDescent="0.15">
      <c r="H1125" s="153">
        <f t="shared" si="92"/>
        <v>0</v>
      </c>
      <c r="J1125" s="158">
        <f>IFERROR(INDEX(単価!D$3:G$16,MATCH(D1125,単価!B$3:B$16,0),1+((I1125&gt;29)+(I1125&gt;59)+(I1125&gt;89))*INDEX(単価!A:A,MATCH(D1125,単価!B:B,0))),0)</f>
        <v>0</v>
      </c>
      <c r="K1125" s="153">
        <f>IFERROR(INDEX(単価!C:C,MATCH(D1125,単価!B:B,0))&amp;IF(INDEX(単価!A:A,MATCH(D1125,単価!B:B,0))=1,"（"&amp;INDEX(単価!D$2:G$2,1,1+(I1125&gt;29)+(I1125&gt;59)+(I1125&gt;89))&amp;"）",""),D1125)</f>
        <v>0</v>
      </c>
      <c r="L1125" s="2">
        <f t="shared" ca="1" si="91"/>
        <v>109</v>
      </c>
      <c r="M1125" s="14">
        <f>IF(OR(ISERROR(FIND(DBCS(検索!C$3),DBCS(B1125))),検索!C$3=""),0,1)</f>
        <v>0</v>
      </c>
      <c r="N1125" s="15">
        <f>IF(OR(ISERROR(FIND(DBCS(検索!D$3),DBCS(C1125))),検索!D$3=""),0,1)</f>
        <v>0</v>
      </c>
      <c r="O1125" s="15">
        <f>IF(OR(ISERROR(FIND(検索!E$3,D1125)),検索!E$3=""),0,1)</f>
        <v>0</v>
      </c>
      <c r="P1125" s="13">
        <f>IF(OR(ISERROR(FIND(検索!F$3,E1125)),検索!F$3=""),0,1)</f>
        <v>0</v>
      </c>
      <c r="Q1125" s="13">
        <f>IF(OR(ISERROR(FIND(検索!G$3,F1125)),検索!G$3=""),0,1)</f>
        <v>0</v>
      </c>
      <c r="R1125" s="13">
        <f>IF(OR(検索!J$3="00000",M1125&amp;N1125&amp;O1125&amp;P1125&amp;Q1125&lt;&gt;検索!J$3),0,1)</f>
        <v>0</v>
      </c>
      <c r="S1125" s="13">
        <f t="shared" si="93"/>
        <v>0</v>
      </c>
      <c r="T1125" s="14">
        <f>IF(OR(ISERROR(FIND(DBCS(検索!C$5),DBCS(B1125))),検索!C$5=""),0,1)</f>
        <v>0</v>
      </c>
      <c r="U1125" s="15">
        <f>IF(OR(ISERROR(FIND(DBCS(検索!D$5),DBCS(C1125))),検索!D$5=""),0,1)</f>
        <v>0</v>
      </c>
      <c r="V1125" s="15">
        <f>IF(OR(ISERROR(FIND(検索!E$5,D1125)),検索!E$5=""),0,1)</f>
        <v>0</v>
      </c>
      <c r="W1125" s="15">
        <f>IF(OR(ISERROR(FIND(検索!F$5,E1125)),検索!F$5=""),0,1)</f>
        <v>0</v>
      </c>
      <c r="X1125" s="15">
        <f>IF(OR(ISERROR(FIND(検索!G$5,F1125)),検索!G$5=""),0,1)</f>
        <v>0</v>
      </c>
      <c r="Y1125" s="13">
        <f>IF(OR(検索!J$5="00000",T1125&amp;U1125&amp;V1125&amp;W1125&amp;X1125&lt;&gt;検索!J$5),0,1)</f>
        <v>0</v>
      </c>
      <c r="Z1125" s="16">
        <f t="shared" si="94"/>
        <v>0</v>
      </c>
      <c r="AA1125" s="13">
        <f>IF(OR(ISERROR(FIND(DBCS(検索!C$7),DBCS(B1125))),検索!C$7=""),0,1)</f>
        <v>0</v>
      </c>
      <c r="AB1125" s="13">
        <f>IF(OR(ISERROR(FIND(DBCS(検索!D$7),DBCS(C1125))),検索!D$7=""),0,1)</f>
        <v>0</v>
      </c>
      <c r="AC1125" s="13">
        <f>IF(OR(ISERROR(FIND(検索!E$7,D1125)),検索!E$7=""),0,1)</f>
        <v>0</v>
      </c>
      <c r="AD1125" s="13">
        <f>IF(OR(ISERROR(FIND(検索!F$7,E1125)),検索!F$7=""),0,1)</f>
        <v>0</v>
      </c>
      <c r="AE1125" s="13">
        <f>IF(OR(ISERROR(FIND(検索!G$7,F1125)),検索!G$7=""),0,1)</f>
        <v>0</v>
      </c>
      <c r="AF1125" s="15">
        <f>IF(OR(検索!J$7="00000",AA1125&amp;AB1125&amp;AC1125&amp;AD1125&amp;AE1125&lt;&gt;検索!J$7),0,1)</f>
        <v>0</v>
      </c>
      <c r="AG1125" s="16">
        <f t="shared" si="95"/>
        <v>0</v>
      </c>
      <c r="AH1125" s="13">
        <f>IF(検索!K$3=0,R1125,S1125)</f>
        <v>0</v>
      </c>
      <c r="AI1125" s="13">
        <f>IF(検索!K$5=0,Y1125,Z1125)</f>
        <v>0</v>
      </c>
      <c r="AJ1125" s="13">
        <f>IF(検索!K$7=0,AF1125,AG1125)</f>
        <v>0</v>
      </c>
      <c r="AK1125" s="20">
        <f>IF(IF(検索!J$5="00000",AH1125,IF(検索!K$4=0,AH1125+AI1125,AH1125*AI1125)*IF(AND(検索!K$6=1,検索!J$7&lt;&gt;"00000"),AJ1125,1)+IF(AND(検索!K$6=0,検索!J$7&lt;&gt;"00000"),AJ1125,0))&gt;0,MAX($AK$2:AK1124)+1,0)</f>
        <v>0</v>
      </c>
    </row>
    <row r="1126" spans="8:37" ht="12.6" customHeight="1" x14ac:dyDescent="0.15">
      <c r="H1126" s="153">
        <f t="shared" si="92"/>
        <v>0</v>
      </c>
      <c r="J1126" s="158">
        <f>IFERROR(INDEX(単価!D$3:G$16,MATCH(D1126,単価!B$3:B$16,0),1+((I1126&gt;29)+(I1126&gt;59)+(I1126&gt;89))*INDEX(単価!A:A,MATCH(D1126,単価!B:B,0))),0)</f>
        <v>0</v>
      </c>
      <c r="K1126" s="153">
        <f>IFERROR(INDEX(単価!C:C,MATCH(D1126,単価!B:B,0))&amp;IF(INDEX(単価!A:A,MATCH(D1126,単価!B:B,0))=1,"（"&amp;INDEX(単価!D$2:G$2,1,1+(I1126&gt;29)+(I1126&gt;59)+(I1126&gt;89))&amp;"）",""),D1126)</f>
        <v>0</v>
      </c>
      <c r="L1126" s="2">
        <f t="shared" ca="1" si="91"/>
        <v>105</v>
      </c>
      <c r="M1126" s="14">
        <f>IF(OR(ISERROR(FIND(DBCS(検索!C$3),DBCS(B1126))),検索!C$3=""),0,1)</f>
        <v>0</v>
      </c>
      <c r="N1126" s="15">
        <f>IF(OR(ISERROR(FIND(DBCS(検索!D$3),DBCS(C1126))),検索!D$3=""),0,1)</f>
        <v>0</v>
      </c>
      <c r="O1126" s="15">
        <f>IF(OR(ISERROR(FIND(検索!E$3,D1126)),検索!E$3=""),0,1)</f>
        <v>0</v>
      </c>
      <c r="P1126" s="13">
        <f>IF(OR(ISERROR(FIND(検索!F$3,E1126)),検索!F$3=""),0,1)</f>
        <v>0</v>
      </c>
      <c r="Q1126" s="13">
        <f>IF(OR(ISERROR(FIND(検索!G$3,F1126)),検索!G$3=""),0,1)</f>
        <v>0</v>
      </c>
      <c r="R1126" s="13">
        <f>IF(OR(検索!J$3="00000",M1126&amp;N1126&amp;O1126&amp;P1126&amp;Q1126&lt;&gt;検索!J$3),0,1)</f>
        <v>0</v>
      </c>
      <c r="S1126" s="13">
        <f t="shared" si="93"/>
        <v>0</v>
      </c>
      <c r="T1126" s="14">
        <f>IF(OR(ISERROR(FIND(DBCS(検索!C$5),DBCS(B1126))),検索!C$5=""),0,1)</f>
        <v>0</v>
      </c>
      <c r="U1126" s="15">
        <f>IF(OR(ISERROR(FIND(DBCS(検索!D$5),DBCS(C1126))),検索!D$5=""),0,1)</f>
        <v>0</v>
      </c>
      <c r="V1126" s="15">
        <f>IF(OR(ISERROR(FIND(検索!E$5,D1126)),検索!E$5=""),0,1)</f>
        <v>0</v>
      </c>
      <c r="W1126" s="15">
        <f>IF(OR(ISERROR(FIND(検索!F$5,E1126)),検索!F$5=""),0,1)</f>
        <v>0</v>
      </c>
      <c r="X1126" s="15">
        <f>IF(OR(ISERROR(FIND(検索!G$5,F1126)),検索!G$5=""),0,1)</f>
        <v>0</v>
      </c>
      <c r="Y1126" s="13">
        <f>IF(OR(検索!J$5="00000",T1126&amp;U1126&amp;V1126&amp;W1126&amp;X1126&lt;&gt;検索!J$5),0,1)</f>
        <v>0</v>
      </c>
      <c r="Z1126" s="16">
        <f t="shared" si="94"/>
        <v>0</v>
      </c>
      <c r="AA1126" s="13">
        <f>IF(OR(ISERROR(FIND(DBCS(検索!C$7),DBCS(B1126))),検索!C$7=""),0,1)</f>
        <v>0</v>
      </c>
      <c r="AB1126" s="13">
        <f>IF(OR(ISERROR(FIND(DBCS(検索!D$7),DBCS(C1126))),検索!D$7=""),0,1)</f>
        <v>0</v>
      </c>
      <c r="AC1126" s="13">
        <f>IF(OR(ISERROR(FIND(検索!E$7,D1126)),検索!E$7=""),0,1)</f>
        <v>0</v>
      </c>
      <c r="AD1126" s="13">
        <f>IF(OR(ISERROR(FIND(検索!F$7,E1126)),検索!F$7=""),0,1)</f>
        <v>0</v>
      </c>
      <c r="AE1126" s="13">
        <f>IF(OR(ISERROR(FIND(検索!G$7,F1126)),検索!G$7=""),0,1)</f>
        <v>0</v>
      </c>
      <c r="AF1126" s="15">
        <f>IF(OR(検索!J$7="00000",AA1126&amp;AB1126&amp;AC1126&amp;AD1126&amp;AE1126&lt;&gt;検索!J$7),0,1)</f>
        <v>0</v>
      </c>
      <c r="AG1126" s="16">
        <f t="shared" si="95"/>
        <v>0</v>
      </c>
      <c r="AH1126" s="13">
        <f>IF(検索!K$3=0,R1126,S1126)</f>
        <v>0</v>
      </c>
      <c r="AI1126" s="13">
        <f>IF(検索!K$5=0,Y1126,Z1126)</f>
        <v>0</v>
      </c>
      <c r="AJ1126" s="13">
        <f>IF(検索!K$7=0,AF1126,AG1126)</f>
        <v>0</v>
      </c>
      <c r="AK1126" s="20">
        <f>IF(IF(検索!J$5="00000",AH1126,IF(検索!K$4=0,AH1126+AI1126,AH1126*AI1126)*IF(AND(検索!K$6=1,検索!J$7&lt;&gt;"00000"),AJ1126,1)+IF(AND(検索!K$6=0,検索!J$7&lt;&gt;"00000"),AJ1126,0))&gt;0,MAX($AK$2:AK1125)+1,0)</f>
        <v>0</v>
      </c>
    </row>
    <row r="1127" spans="8:37" ht="12.6" customHeight="1" x14ac:dyDescent="0.15">
      <c r="H1127" s="153">
        <f t="shared" si="92"/>
        <v>0</v>
      </c>
      <c r="J1127" s="158">
        <f>IFERROR(INDEX(単価!D$3:G$16,MATCH(D1127,単価!B$3:B$16,0),1+((I1127&gt;29)+(I1127&gt;59)+(I1127&gt;89))*INDEX(単価!A:A,MATCH(D1127,単価!B:B,0))),0)</f>
        <v>0</v>
      </c>
      <c r="K1127" s="153">
        <f>IFERROR(INDEX(単価!C:C,MATCH(D1127,単価!B:B,0))&amp;IF(INDEX(単価!A:A,MATCH(D1127,単価!B:B,0))=1,"（"&amp;INDEX(単価!D$2:G$2,1,1+(I1127&gt;29)+(I1127&gt;59)+(I1127&gt;89))&amp;"）",""),D1127)</f>
        <v>0</v>
      </c>
      <c r="L1127" s="2">
        <f t="shared" ca="1" si="91"/>
        <v>109</v>
      </c>
      <c r="M1127" s="14">
        <f>IF(OR(ISERROR(FIND(DBCS(検索!C$3),DBCS(B1127))),検索!C$3=""),0,1)</f>
        <v>0</v>
      </c>
      <c r="N1127" s="15">
        <f>IF(OR(ISERROR(FIND(DBCS(検索!D$3),DBCS(C1127))),検索!D$3=""),0,1)</f>
        <v>0</v>
      </c>
      <c r="O1127" s="15">
        <f>IF(OR(ISERROR(FIND(検索!E$3,D1127)),検索!E$3=""),0,1)</f>
        <v>0</v>
      </c>
      <c r="P1127" s="13">
        <f>IF(OR(ISERROR(FIND(検索!F$3,E1127)),検索!F$3=""),0,1)</f>
        <v>0</v>
      </c>
      <c r="Q1127" s="13">
        <f>IF(OR(ISERROR(FIND(検索!G$3,F1127)),検索!G$3=""),0,1)</f>
        <v>0</v>
      </c>
      <c r="R1127" s="13">
        <f>IF(OR(検索!J$3="00000",M1127&amp;N1127&amp;O1127&amp;P1127&amp;Q1127&lt;&gt;検索!J$3),0,1)</f>
        <v>0</v>
      </c>
      <c r="S1127" s="13">
        <f t="shared" si="93"/>
        <v>0</v>
      </c>
      <c r="T1127" s="14">
        <f>IF(OR(ISERROR(FIND(DBCS(検索!C$5),DBCS(B1127))),検索!C$5=""),0,1)</f>
        <v>0</v>
      </c>
      <c r="U1127" s="15">
        <f>IF(OR(ISERROR(FIND(DBCS(検索!D$5),DBCS(C1127))),検索!D$5=""),0,1)</f>
        <v>0</v>
      </c>
      <c r="V1127" s="15">
        <f>IF(OR(ISERROR(FIND(検索!E$5,D1127)),検索!E$5=""),0,1)</f>
        <v>0</v>
      </c>
      <c r="W1127" s="15">
        <f>IF(OR(ISERROR(FIND(検索!F$5,E1127)),検索!F$5=""),0,1)</f>
        <v>0</v>
      </c>
      <c r="X1127" s="15">
        <f>IF(OR(ISERROR(FIND(検索!G$5,F1127)),検索!G$5=""),0,1)</f>
        <v>0</v>
      </c>
      <c r="Y1127" s="13">
        <f>IF(OR(検索!J$5="00000",T1127&amp;U1127&amp;V1127&amp;W1127&amp;X1127&lt;&gt;検索!J$5),0,1)</f>
        <v>0</v>
      </c>
      <c r="Z1127" s="16">
        <f t="shared" si="94"/>
        <v>0</v>
      </c>
      <c r="AA1127" s="13">
        <f>IF(OR(ISERROR(FIND(DBCS(検索!C$7),DBCS(B1127))),検索!C$7=""),0,1)</f>
        <v>0</v>
      </c>
      <c r="AB1127" s="13">
        <f>IF(OR(ISERROR(FIND(DBCS(検索!D$7),DBCS(C1127))),検索!D$7=""),0,1)</f>
        <v>0</v>
      </c>
      <c r="AC1127" s="13">
        <f>IF(OR(ISERROR(FIND(検索!E$7,D1127)),検索!E$7=""),0,1)</f>
        <v>0</v>
      </c>
      <c r="AD1127" s="13">
        <f>IF(OR(ISERROR(FIND(検索!F$7,E1127)),検索!F$7=""),0,1)</f>
        <v>0</v>
      </c>
      <c r="AE1127" s="13">
        <f>IF(OR(ISERROR(FIND(検索!G$7,F1127)),検索!G$7=""),0,1)</f>
        <v>0</v>
      </c>
      <c r="AF1127" s="15">
        <f>IF(OR(検索!J$7="00000",AA1127&amp;AB1127&amp;AC1127&amp;AD1127&amp;AE1127&lt;&gt;検索!J$7),0,1)</f>
        <v>0</v>
      </c>
      <c r="AG1127" s="16">
        <f t="shared" si="95"/>
        <v>0</v>
      </c>
      <c r="AH1127" s="13">
        <f>IF(検索!K$3=0,R1127,S1127)</f>
        <v>0</v>
      </c>
      <c r="AI1127" s="13">
        <f>IF(検索!K$5=0,Y1127,Z1127)</f>
        <v>0</v>
      </c>
      <c r="AJ1127" s="13">
        <f>IF(検索!K$7=0,AF1127,AG1127)</f>
        <v>0</v>
      </c>
      <c r="AK1127" s="20">
        <f>IF(IF(検索!J$5="00000",AH1127,IF(検索!K$4=0,AH1127+AI1127,AH1127*AI1127)*IF(AND(検索!K$6=1,検索!J$7&lt;&gt;"00000"),AJ1127,1)+IF(AND(検索!K$6=0,検索!J$7&lt;&gt;"00000"),AJ1127,0))&gt;0,MAX($AK$2:AK1126)+1,0)</f>
        <v>0</v>
      </c>
    </row>
    <row r="1128" spans="8:37" ht="12.6" customHeight="1" x14ac:dyDescent="0.15">
      <c r="H1128" s="153">
        <f t="shared" si="92"/>
        <v>0</v>
      </c>
      <c r="J1128" s="158">
        <f>IFERROR(INDEX(単価!D$3:G$16,MATCH(D1128,単価!B$3:B$16,0),1+((I1128&gt;29)+(I1128&gt;59)+(I1128&gt;89))*INDEX(単価!A:A,MATCH(D1128,単価!B:B,0))),0)</f>
        <v>0</v>
      </c>
      <c r="K1128" s="153">
        <f>IFERROR(INDEX(単価!C:C,MATCH(D1128,単価!B:B,0))&amp;IF(INDEX(単価!A:A,MATCH(D1128,単価!B:B,0))=1,"（"&amp;INDEX(単価!D$2:G$2,1,1+(I1128&gt;29)+(I1128&gt;59)+(I1128&gt;89))&amp;"）",""),D1128)</f>
        <v>0</v>
      </c>
      <c r="L1128" s="2">
        <f t="shared" ca="1" si="91"/>
        <v>109</v>
      </c>
      <c r="M1128" s="14">
        <f>IF(OR(ISERROR(FIND(DBCS(検索!C$3),DBCS(B1128))),検索!C$3=""),0,1)</f>
        <v>0</v>
      </c>
      <c r="N1128" s="15">
        <f>IF(OR(ISERROR(FIND(DBCS(検索!D$3),DBCS(C1128))),検索!D$3=""),0,1)</f>
        <v>0</v>
      </c>
      <c r="O1128" s="15">
        <f>IF(OR(ISERROR(FIND(検索!E$3,D1128)),検索!E$3=""),0,1)</f>
        <v>0</v>
      </c>
      <c r="P1128" s="13">
        <f>IF(OR(ISERROR(FIND(検索!F$3,E1128)),検索!F$3=""),0,1)</f>
        <v>0</v>
      </c>
      <c r="Q1128" s="13">
        <f>IF(OR(ISERROR(FIND(検索!G$3,F1128)),検索!G$3=""),0,1)</f>
        <v>0</v>
      </c>
      <c r="R1128" s="13">
        <f>IF(OR(検索!J$3="00000",M1128&amp;N1128&amp;O1128&amp;P1128&amp;Q1128&lt;&gt;検索!J$3),0,1)</f>
        <v>0</v>
      </c>
      <c r="S1128" s="13">
        <f t="shared" si="93"/>
        <v>0</v>
      </c>
      <c r="T1128" s="14">
        <f>IF(OR(ISERROR(FIND(DBCS(検索!C$5),DBCS(B1128))),検索!C$5=""),0,1)</f>
        <v>0</v>
      </c>
      <c r="U1128" s="15">
        <f>IF(OR(ISERROR(FIND(DBCS(検索!D$5),DBCS(C1128))),検索!D$5=""),0,1)</f>
        <v>0</v>
      </c>
      <c r="V1128" s="15">
        <f>IF(OR(ISERROR(FIND(検索!E$5,D1128)),検索!E$5=""),0,1)</f>
        <v>0</v>
      </c>
      <c r="W1128" s="15">
        <f>IF(OR(ISERROR(FIND(検索!F$5,E1128)),検索!F$5=""),0,1)</f>
        <v>0</v>
      </c>
      <c r="X1128" s="15">
        <f>IF(OR(ISERROR(FIND(検索!G$5,F1128)),検索!G$5=""),0,1)</f>
        <v>0</v>
      </c>
      <c r="Y1128" s="13">
        <f>IF(OR(検索!J$5="00000",T1128&amp;U1128&amp;V1128&amp;W1128&amp;X1128&lt;&gt;検索!J$5),0,1)</f>
        <v>0</v>
      </c>
      <c r="Z1128" s="16">
        <f t="shared" si="94"/>
        <v>0</v>
      </c>
      <c r="AA1128" s="13">
        <f>IF(OR(ISERROR(FIND(DBCS(検索!C$7),DBCS(B1128))),検索!C$7=""),0,1)</f>
        <v>0</v>
      </c>
      <c r="AB1128" s="13">
        <f>IF(OR(ISERROR(FIND(DBCS(検索!D$7),DBCS(C1128))),検索!D$7=""),0,1)</f>
        <v>0</v>
      </c>
      <c r="AC1128" s="13">
        <f>IF(OR(ISERROR(FIND(検索!E$7,D1128)),検索!E$7=""),0,1)</f>
        <v>0</v>
      </c>
      <c r="AD1128" s="13">
        <f>IF(OR(ISERROR(FIND(検索!F$7,E1128)),検索!F$7=""),0,1)</f>
        <v>0</v>
      </c>
      <c r="AE1128" s="13">
        <f>IF(OR(ISERROR(FIND(検索!G$7,F1128)),検索!G$7=""),0,1)</f>
        <v>0</v>
      </c>
      <c r="AF1128" s="15">
        <f>IF(OR(検索!J$7="00000",AA1128&amp;AB1128&amp;AC1128&amp;AD1128&amp;AE1128&lt;&gt;検索!J$7),0,1)</f>
        <v>0</v>
      </c>
      <c r="AG1128" s="16">
        <f t="shared" si="95"/>
        <v>0</v>
      </c>
      <c r="AH1128" s="13">
        <f>IF(検索!K$3=0,R1128,S1128)</f>
        <v>0</v>
      </c>
      <c r="AI1128" s="13">
        <f>IF(検索!K$5=0,Y1128,Z1128)</f>
        <v>0</v>
      </c>
      <c r="AJ1128" s="13">
        <f>IF(検索!K$7=0,AF1128,AG1128)</f>
        <v>0</v>
      </c>
      <c r="AK1128" s="20">
        <f>IF(IF(検索!J$5="00000",AH1128,IF(検索!K$4=0,AH1128+AI1128,AH1128*AI1128)*IF(AND(検索!K$6=1,検索!J$7&lt;&gt;"00000"),AJ1128,1)+IF(AND(検索!K$6=0,検索!J$7&lt;&gt;"00000"),AJ1128,0))&gt;0,MAX($AK$2:AK1127)+1,0)</f>
        <v>0</v>
      </c>
    </row>
    <row r="1129" spans="8:37" ht="12.6" customHeight="1" x14ac:dyDescent="0.15">
      <c r="H1129" s="153">
        <f t="shared" si="92"/>
        <v>0</v>
      </c>
      <c r="J1129" s="158">
        <f>IFERROR(INDEX(単価!D$3:G$16,MATCH(D1129,単価!B$3:B$16,0),1+((I1129&gt;29)+(I1129&gt;59)+(I1129&gt;89))*INDEX(単価!A:A,MATCH(D1129,単価!B:B,0))),0)</f>
        <v>0</v>
      </c>
      <c r="K1129" s="153">
        <f>IFERROR(INDEX(単価!C:C,MATCH(D1129,単価!B:B,0))&amp;IF(INDEX(単価!A:A,MATCH(D1129,単価!B:B,0))=1,"（"&amp;INDEX(単価!D$2:G$2,1,1+(I1129&gt;29)+(I1129&gt;59)+(I1129&gt;89))&amp;"）",""),D1129)</f>
        <v>0</v>
      </c>
      <c r="L1129" s="2">
        <f t="shared" ca="1" si="91"/>
        <v>109</v>
      </c>
      <c r="M1129" s="14">
        <f>IF(OR(ISERROR(FIND(DBCS(検索!C$3),DBCS(B1129))),検索!C$3=""),0,1)</f>
        <v>0</v>
      </c>
      <c r="N1129" s="15">
        <f>IF(OR(ISERROR(FIND(DBCS(検索!D$3),DBCS(C1129))),検索!D$3=""),0,1)</f>
        <v>0</v>
      </c>
      <c r="O1129" s="15">
        <f>IF(OR(ISERROR(FIND(検索!E$3,D1129)),検索!E$3=""),0,1)</f>
        <v>0</v>
      </c>
      <c r="P1129" s="13">
        <f>IF(OR(ISERROR(FIND(検索!F$3,E1129)),検索!F$3=""),0,1)</f>
        <v>0</v>
      </c>
      <c r="Q1129" s="13">
        <f>IF(OR(ISERROR(FIND(検索!G$3,F1129)),検索!G$3=""),0,1)</f>
        <v>0</v>
      </c>
      <c r="R1129" s="13">
        <f>IF(OR(検索!J$3="00000",M1129&amp;N1129&amp;O1129&amp;P1129&amp;Q1129&lt;&gt;検索!J$3),0,1)</f>
        <v>0</v>
      </c>
      <c r="S1129" s="13">
        <f t="shared" si="93"/>
        <v>0</v>
      </c>
      <c r="T1129" s="14">
        <f>IF(OR(ISERROR(FIND(DBCS(検索!C$5),DBCS(B1129))),検索!C$5=""),0,1)</f>
        <v>0</v>
      </c>
      <c r="U1129" s="15">
        <f>IF(OR(ISERROR(FIND(DBCS(検索!D$5),DBCS(C1129))),検索!D$5=""),0,1)</f>
        <v>0</v>
      </c>
      <c r="V1129" s="15">
        <f>IF(OR(ISERROR(FIND(検索!E$5,D1129)),検索!E$5=""),0,1)</f>
        <v>0</v>
      </c>
      <c r="W1129" s="15">
        <f>IF(OR(ISERROR(FIND(検索!F$5,E1129)),検索!F$5=""),0,1)</f>
        <v>0</v>
      </c>
      <c r="X1129" s="15">
        <f>IF(OR(ISERROR(FIND(検索!G$5,F1129)),検索!G$5=""),0,1)</f>
        <v>0</v>
      </c>
      <c r="Y1129" s="13">
        <f>IF(OR(検索!J$5="00000",T1129&amp;U1129&amp;V1129&amp;W1129&amp;X1129&lt;&gt;検索!J$5),0,1)</f>
        <v>0</v>
      </c>
      <c r="Z1129" s="16">
        <f t="shared" si="94"/>
        <v>0</v>
      </c>
      <c r="AA1129" s="13">
        <f>IF(OR(ISERROR(FIND(DBCS(検索!C$7),DBCS(B1129))),検索!C$7=""),0,1)</f>
        <v>0</v>
      </c>
      <c r="AB1129" s="13">
        <f>IF(OR(ISERROR(FIND(DBCS(検索!D$7),DBCS(C1129))),検索!D$7=""),0,1)</f>
        <v>0</v>
      </c>
      <c r="AC1129" s="13">
        <f>IF(OR(ISERROR(FIND(検索!E$7,D1129)),検索!E$7=""),0,1)</f>
        <v>0</v>
      </c>
      <c r="AD1129" s="13">
        <f>IF(OR(ISERROR(FIND(検索!F$7,E1129)),検索!F$7=""),0,1)</f>
        <v>0</v>
      </c>
      <c r="AE1129" s="13">
        <f>IF(OR(ISERROR(FIND(検索!G$7,F1129)),検索!G$7=""),0,1)</f>
        <v>0</v>
      </c>
      <c r="AF1129" s="15">
        <f>IF(OR(検索!J$7="00000",AA1129&amp;AB1129&amp;AC1129&amp;AD1129&amp;AE1129&lt;&gt;検索!J$7),0,1)</f>
        <v>0</v>
      </c>
      <c r="AG1129" s="16">
        <f t="shared" si="95"/>
        <v>0</v>
      </c>
      <c r="AH1129" s="13">
        <f>IF(検索!K$3=0,R1129,S1129)</f>
        <v>0</v>
      </c>
      <c r="AI1129" s="13">
        <f>IF(検索!K$5=0,Y1129,Z1129)</f>
        <v>0</v>
      </c>
      <c r="AJ1129" s="13">
        <f>IF(検索!K$7=0,AF1129,AG1129)</f>
        <v>0</v>
      </c>
      <c r="AK1129" s="20">
        <f>IF(IF(検索!J$5="00000",AH1129,IF(検索!K$4=0,AH1129+AI1129,AH1129*AI1129)*IF(AND(検索!K$6=1,検索!J$7&lt;&gt;"00000"),AJ1129,1)+IF(AND(検索!K$6=0,検索!J$7&lt;&gt;"00000"),AJ1129,0))&gt;0,MAX($AK$2:AK1128)+1,0)</f>
        <v>0</v>
      </c>
    </row>
    <row r="1130" spans="8:37" ht="12.6" customHeight="1" x14ac:dyDescent="0.15">
      <c r="H1130" s="153">
        <f t="shared" si="92"/>
        <v>0</v>
      </c>
      <c r="J1130" s="158">
        <f>IFERROR(INDEX(単価!D$3:G$16,MATCH(D1130,単価!B$3:B$16,0),1+((I1130&gt;29)+(I1130&gt;59)+(I1130&gt;89))*INDEX(単価!A:A,MATCH(D1130,単価!B:B,0))),0)</f>
        <v>0</v>
      </c>
      <c r="K1130" s="153">
        <f>IFERROR(INDEX(単価!C:C,MATCH(D1130,単価!B:B,0))&amp;IF(INDEX(単価!A:A,MATCH(D1130,単価!B:B,0))=1,"（"&amp;INDEX(単価!D$2:G$2,1,1+(I1130&gt;29)+(I1130&gt;59)+(I1130&gt;89))&amp;"）",""),D1130)</f>
        <v>0</v>
      </c>
      <c r="L1130" s="2">
        <f t="shared" ca="1" si="91"/>
        <v>109</v>
      </c>
      <c r="M1130" s="14">
        <f>IF(OR(ISERROR(FIND(DBCS(検索!C$3),DBCS(B1130))),検索!C$3=""),0,1)</f>
        <v>0</v>
      </c>
      <c r="N1130" s="15">
        <f>IF(OR(ISERROR(FIND(DBCS(検索!D$3),DBCS(C1130))),検索!D$3=""),0,1)</f>
        <v>0</v>
      </c>
      <c r="O1130" s="15">
        <f>IF(OR(ISERROR(FIND(検索!E$3,D1130)),検索!E$3=""),0,1)</f>
        <v>0</v>
      </c>
      <c r="P1130" s="13">
        <f>IF(OR(ISERROR(FIND(検索!F$3,E1130)),検索!F$3=""),0,1)</f>
        <v>0</v>
      </c>
      <c r="Q1130" s="13">
        <f>IF(OR(ISERROR(FIND(検索!G$3,F1130)),検索!G$3=""),0,1)</f>
        <v>0</v>
      </c>
      <c r="R1130" s="13">
        <f>IF(OR(検索!J$3="00000",M1130&amp;N1130&amp;O1130&amp;P1130&amp;Q1130&lt;&gt;検索!J$3),0,1)</f>
        <v>0</v>
      </c>
      <c r="S1130" s="13">
        <f t="shared" si="93"/>
        <v>0</v>
      </c>
      <c r="T1130" s="14">
        <f>IF(OR(ISERROR(FIND(DBCS(検索!C$5),DBCS(B1130))),検索!C$5=""),0,1)</f>
        <v>0</v>
      </c>
      <c r="U1130" s="15">
        <f>IF(OR(ISERROR(FIND(DBCS(検索!D$5),DBCS(C1130))),検索!D$5=""),0,1)</f>
        <v>0</v>
      </c>
      <c r="V1130" s="15">
        <f>IF(OR(ISERROR(FIND(検索!E$5,D1130)),検索!E$5=""),0,1)</f>
        <v>0</v>
      </c>
      <c r="W1130" s="15">
        <f>IF(OR(ISERROR(FIND(検索!F$5,E1130)),検索!F$5=""),0,1)</f>
        <v>0</v>
      </c>
      <c r="X1130" s="15">
        <f>IF(OR(ISERROR(FIND(検索!G$5,F1130)),検索!G$5=""),0,1)</f>
        <v>0</v>
      </c>
      <c r="Y1130" s="13">
        <f>IF(OR(検索!J$5="00000",T1130&amp;U1130&amp;V1130&amp;W1130&amp;X1130&lt;&gt;検索!J$5),0,1)</f>
        <v>0</v>
      </c>
      <c r="Z1130" s="16">
        <f t="shared" si="94"/>
        <v>0</v>
      </c>
      <c r="AA1130" s="13">
        <f>IF(OR(ISERROR(FIND(DBCS(検索!C$7),DBCS(B1130))),検索!C$7=""),0,1)</f>
        <v>0</v>
      </c>
      <c r="AB1130" s="13">
        <f>IF(OR(ISERROR(FIND(DBCS(検索!D$7),DBCS(C1130))),検索!D$7=""),0,1)</f>
        <v>0</v>
      </c>
      <c r="AC1130" s="13">
        <f>IF(OR(ISERROR(FIND(検索!E$7,D1130)),検索!E$7=""),0,1)</f>
        <v>0</v>
      </c>
      <c r="AD1130" s="13">
        <f>IF(OR(ISERROR(FIND(検索!F$7,E1130)),検索!F$7=""),0,1)</f>
        <v>0</v>
      </c>
      <c r="AE1130" s="13">
        <f>IF(OR(ISERROR(FIND(検索!G$7,F1130)),検索!G$7=""),0,1)</f>
        <v>0</v>
      </c>
      <c r="AF1130" s="15">
        <f>IF(OR(検索!J$7="00000",AA1130&amp;AB1130&amp;AC1130&amp;AD1130&amp;AE1130&lt;&gt;検索!J$7),0,1)</f>
        <v>0</v>
      </c>
      <c r="AG1130" s="16">
        <f t="shared" si="95"/>
        <v>0</v>
      </c>
      <c r="AH1130" s="13">
        <f>IF(検索!K$3=0,R1130,S1130)</f>
        <v>0</v>
      </c>
      <c r="AI1130" s="13">
        <f>IF(検索!K$5=0,Y1130,Z1130)</f>
        <v>0</v>
      </c>
      <c r="AJ1130" s="13">
        <f>IF(検索!K$7=0,AF1130,AG1130)</f>
        <v>0</v>
      </c>
      <c r="AK1130" s="20">
        <f>IF(IF(検索!J$5="00000",AH1130,IF(検索!K$4=0,AH1130+AI1130,AH1130*AI1130)*IF(AND(検索!K$6=1,検索!J$7&lt;&gt;"00000"),AJ1130,1)+IF(AND(検索!K$6=0,検索!J$7&lt;&gt;"00000"),AJ1130,0))&gt;0,MAX($AK$2:AK1129)+1,0)</f>
        <v>0</v>
      </c>
    </row>
    <row r="1131" spans="8:37" ht="12.6" customHeight="1" x14ac:dyDescent="0.15">
      <c r="H1131" s="153">
        <f t="shared" si="92"/>
        <v>0</v>
      </c>
      <c r="J1131" s="158">
        <f>IFERROR(INDEX(単価!D$3:G$16,MATCH(D1131,単価!B$3:B$16,0),1+((I1131&gt;29)+(I1131&gt;59)+(I1131&gt;89))*INDEX(単価!A:A,MATCH(D1131,単価!B:B,0))),0)</f>
        <v>0</v>
      </c>
      <c r="K1131" s="153">
        <f>IFERROR(INDEX(単価!C:C,MATCH(D1131,単価!B:B,0))&amp;IF(INDEX(単価!A:A,MATCH(D1131,単価!B:B,0))=1,"（"&amp;INDEX(単価!D$2:G$2,1,1+(I1131&gt;29)+(I1131&gt;59)+(I1131&gt;89))&amp;"）",""),D1131)</f>
        <v>0</v>
      </c>
      <c r="L1131" s="2">
        <f t="shared" ca="1" si="91"/>
        <v>109</v>
      </c>
      <c r="M1131" s="14">
        <f>IF(OR(ISERROR(FIND(DBCS(検索!C$3),DBCS(B1131))),検索!C$3=""),0,1)</f>
        <v>0</v>
      </c>
      <c r="N1131" s="15">
        <f>IF(OR(ISERROR(FIND(DBCS(検索!D$3),DBCS(C1131))),検索!D$3=""),0,1)</f>
        <v>0</v>
      </c>
      <c r="O1131" s="15">
        <f>IF(OR(ISERROR(FIND(検索!E$3,D1131)),検索!E$3=""),0,1)</f>
        <v>0</v>
      </c>
      <c r="P1131" s="13">
        <f>IF(OR(ISERROR(FIND(検索!F$3,E1131)),検索!F$3=""),0,1)</f>
        <v>0</v>
      </c>
      <c r="Q1131" s="13">
        <f>IF(OR(ISERROR(FIND(検索!G$3,F1131)),検索!G$3=""),0,1)</f>
        <v>0</v>
      </c>
      <c r="R1131" s="13">
        <f>IF(OR(検索!J$3="00000",M1131&amp;N1131&amp;O1131&amp;P1131&amp;Q1131&lt;&gt;検索!J$3),0,1)</f>
        <v>0</v>
      </c>
      <c r="S1131" s="13">
        <f t="shared" si="93"/>
        <v>0</v>
      </c>
      <c r="T1131" s="14">
        <f>IF(OR(ISERROR(FIND(DBCS(検索!C$5),DBCS(B1131))),検索!C$5=""),0,1)</f>
        <v>0</v>
      </c>
      <c r="U1131" s="15">
        <f>IF(OR(ISERROR(FIND(DBCS(検索!D$5),DBCS(C1131))),検索!D$5=""),0,1)</f>
        <v>0</v>
      </c>
      <c r="V1131" s="15">
        <f>IF(OR(ISERROR(FIND(検索!E$5,D1131)),検索!E$5=""),0,1)</f>
        <v>0</v>
      </c>
      <c r="W1131" s="15">
        <f>IF(OR(ISERROR(FIND(検索!F$5,E1131)),検索!F$5=""),0,1)</f>
        <v>0</v>
      </c>
      <c r="X1131" s="15">
        <f>IF(OR(ISERROR(FIND(検索!G$5,F1131)),検索!G$5=""),0,1)</f>
        <v>0</v>
      </c>
      <c r="Y1131" s="13">
        <f>IF(OR(検索!J$5="00000",T1131&amp;U1131&amp;V1131&amp;W1131&amp;X1131&lt;&gt;検索!J$5),0,1)</f>
        <v>0</v>
      </c>
      <c r="Z1131" s="16">
        <f t="shared" si="94"/>
        <v>0</v>
      </c>
      <c r="AA1131" s="13">
        <f>IF(OR(ISERROR(FIND(DBCS(検索!C$7),DBCS(B1131))),検索!C$7=""),0,1)</f>
        <v>0</v>
      </c>
      <c r="AB1131" s="13">
        <f>IF(OR(ISERROR(FIND(DBCS(検索!D$7),DBCS(C1131))),検索!D$7=""),0,1)</f>
        <v>0</v>
      </c>
      <c r="AC1131" s="13">
        <f>IF(OR(ISERROR(FIND(検索!E$7,D1131)),検索!E$7=""),0,1)</f>
        <v>0</v>
      </c>
      <c r="AD1131" s="13">
        <f>IF(OR(ISERROR(FIND(検索!F$7,E1131)),検索!F$7=""),0,1)</f>
        <v>0</v>
      </c>
      <c r="AE1131" s="13">
        <f>IF(OR(ISERROR(FIND(検索!G$7,F1131)),検索!G$7=""),0,1)</f>
        <v>0</v>
      </c>
      <c r="AF1131" s="15">
        <f>IF(OR(検索!J$7="00000",AA1131&amp;AB1131&amp;AC1131&amp;AD1131&amp;AE1131&lt;&gt;検索!J$7),0,1)</f>
        <v>0</v>
      </c>
      <c r="AG1131" s="16">
        <f t="shared" si="95"/>
        <v>0</v>
      </c>
      <c r="AH1131" s="13">
        <f>IF(検索!K$3=0,R1131,S1131)</f>
        <v>0</v>
      </c>
      <c r="AI1131" s="13">
        <f>IF(検索!K$5=0,Y1131,Z1131)</f>
        <v>0</v>
      </c>
      <c r="AJ1131" s="13">
        <f>IF(検索!K$7=0,AF1131,AG1131)</f>
        <v>0</v>
      </c>
      <c r="AK1131" s="20">
        <f>IF(IF(検索!J$5="00000",AH1131,IF(検索!K$4=0,AH1131+AI1131,AH1131*AI1131)*IF(AND(検索!K$6=1,検索!J$7&lt;&gt;"00000"),AJ1131,1)+IF(AND(検索!K$6=0,検索!J$7&lt;&gt;"00000"),AJ1131,0))&gt;0,MAX($AK$2:AK1130)+1,0)</f>
        <v>0</v>
      </c>
    </row>
    <row r="1132" spans="8:37" ht="12.6" customHeight="1" x14ac:dyDescent="0.15">
      <c r="H1132" s="153">
        <f t="shared" si="92"/>
        <v>0</v>
      </c>
      <c r="J1132" s="158">
        <f>IFERROR(INDEX(単価!D$3:G$16,MATCH(D1132,単価!B$3:B$16,0),1+((I1132&gt;29)+(I1132&gt;59)+(I1132&gt;89))*INDEX(単価!A:A,MATCH(D1132,単価!B:B,0))),0)</f>
        <v>0</v>
      </c>
      <c r="K1132" s="153">
        <f>IFERROR(INDEX(単価!C:C,MATCH(D1132,単価!B:B,0))&amp;IF(INDEX(単価!A:A,MATCH(D1132,単価!B:B,0))=1,"（"&amp;INDEX(単価!D$2:G$2,1,1+(I1132&gt;29)+(I1132&gt;59)+(I1132&gt;89))&amp;"）",""),D1132)</f>
        <v>0</v>
      </c>
      <c r="L1132" s="2">
        <f t="shared" ref="L1132:L1177" ca="1" si="96">(G1132+10)*10+INT(RAND()*10)</f>
        <v>104</v>
      </c>
      <c r="M1132" s="14">
        <f>IF(OR(ISERROR(FIND(DBCS(検索!C$3),DBCS(B1132))),検索!C$3=""),0,1)</f>
        <v>0</v>
      </c>
      <c r="N1132" s="15">
        <f>IF(OR(ISERROR(FIND(DBCS(検索!D$3),DBCS(C1132))),検索!D$3=""),0,1)</f>
        <v>0</v>
      </c>
      <c r="O1132" s="15">
        <f>IF(OR(ISERROR(FIND(検索!E$3,D1132)),検索!E$3=""),0,1)</f>
        <v>0</v>
      </c>
      <c r="P1132" s="13">
        <f>IF(OR(ISERROR(FIND(検索!F$3,E1132)),検索!F$3=""),0,1)</f>
        <v>0</v>
      </c>
      <c r="Q1132" s="13">
        <f>IF(OR(ISERROR(FIND(検索!G$3,F1132)),検索!G$3=""),0,1)</f>
        <v>0</v>
      </c>
      <c r="R1132" s="13">
        <f>IF(OR(検索!J$3="00000",M1132&amp;N1132&amp;O1132&amp;P1132&amp;Q1132&lt;&gt;検索!J$3),0,1)</f>
        <v>0</v>
      </c>
      <c r="S1132" s="13">
        <f t="shared" si="93"/>
        <v>0</v>
      </c>
      <c r="T1132" s="14">
        <f>IF(OR(ISERROR(FIND(DBCS(検索!C$5),DBCS(B1132))),検索!C$5=""),0,1)</f>
        <v>0</v>
      </c>
      <c r="U1132" s="15">
        <f>IF(OR(ISERROR(FIND(DBCS(検索!D$5),DBCS(C1132))),検索!D$5=""),0,1)</f>
        <v>0</v>
      </c>
      <c r="V1132" s="15">
        <f>IF(OR(ISERROR(FIND(検索!E$5,D1132)),検索!E$5=""),0,1)</f>
        <v>0</v>
      </c>
      <c r="W1132" s="15">
        <f>IF(OR(ISERROR(FIND(検索!F$5,E1132)),検索!F$5=""),0,1)</f>
        <v>0</v>
      </c>
      <c r="X1132" s="15">
        <f>IF(OR(ISERROR(FIND(検索!G$5,F1132)),検索!G$5=""),0,1)</f>
        <v>0</v>
      </c>
      <c r="Y1132" s="13">
        <f>IF(OR(検索!J$5="00000",T1132&amp;U1132&amp;V1132&amp;W1132&amp;X1132&lt;&gt;検索!J$5),0,1)</f>
        <v>0</v>
      </c>
      <c r="Z1132" s="16">
        <f t="shared" si="94"/>
        <v>0</v>
      </c>
      <c r="AA1132" s="13">
        <f>IF(OR(ISERROR(FIND(DBCS(検索!C$7),DBCS(B1132))),検索!C$7=""),0,1)</f>
        <v>0</v>
      </c>
      <c r="AB1132" s="13">
        <f>IF(OR(ISERROR(FIND(DBCS(検索!D$7),DBCS(C1132))),検索!D$7=""),0,1)</f>
        <v>0</v>
      </c>
      <c r="AC1132" s="13">
        <f>IF(OR(ISERROR(FIND(検索!E$7,D1132)),検索!E$7=""),0,1)</f>
        <v>0</v>
      </c>
      <c r="AD1132" s="13">
        <f>IF(OR(ISERROR(FIND(検索!F$7,E1132)),検索!F$7=""),0,1)</f>
        <v>0</v>
      </c>
      <c r="AE1132" s="13">
        <f>IF(OR(ISERROR(FIND(検索!G$7,F1132)),検索!G$7=""),0,1)</f>
        <v>0</v>
      </c>
      <c r="AF1132" s="15">
        <f>IF(OR(検索!J$7="00000",AA1132&amp;AB1132&amp;AC1132&amp;AD1132&amp;AE1132&lt;&gt;検索!J$7),0,1)</f>
        <v>0</v>
      </c>
      <c r="AG1132" s="16">
        <f t="shared" si="95"/>
        <v>0</v>
      </c>
      <c r="AH1132" s="13">
        <f>IF(検索!K$3=0,R1132,S1132)</f>
        <v>0</v>
      </c>
      <c r="AI1132" s="13">
        <f>IF(検索!K$5=0,Y1132,Z1132)</f>
        <v>0</v>
      </c>
      <c r="AJ1132" s="13">
        <f>IF(検索!K$7=0,AF1132,AG1132)</f>
        <v>0</v>
      </c>
      <c r="AK1132" s="20">
        <f>IF(IF(検索!J$5="00000",AH1132,IF(検索!K$4=0,AH1132+AI1132,AH1132*AI1132)*IF(AND(検索!K$6=1,検索!J$7&lt;&gt;"00000"),AJ1132,1)+IF(AND(検索!K$6=0,検索!J$7&lt;&gt;"00000"),AJ1132,0))&gt;0,MAX($AK$2:AK1131)+1,0)</f>
        <v>0</v>
      </c>
    </row>
    <row r="1133" spans="8:37" ht="12.6" customHeight="1" x14ac:dyDescent="0.15">
      <c r="H1133" s="153">
        <f t="shared" si="92"/>
        <v>0</v>
      </c>
      <c r="J1133" s="158">
        <f>IFERROR(INDEX(単価!D$3:G$16,MATCH(D1133,単価!B$3:B$16,0),1+((I1133&gt;29)+(I1133&gt;59)+(I1133&gt;89))*INDEX(単価!A:A,MATCH(D1133,単価!B:B,0))),0)</f>
        <v>0</v>
      </c>
      <c r="K1133" s="153">
        <f>IFERROR(INDEX(単価!C:C,MATCH(D1133,単価!B:B,0))&amp;IF(INDEX(単価!A:A,MATCH(D1133,単価!B:B,0))=1,"（"&amp;INDEX(単価!D$2:G$2,1,1+(I1133&gt;29)+(I1133&gt;59)+(I1133&gt;89))&amp;"）",""),D1133)</f>
        <v>0</v>
      </c>
      <c r="L1133" s="2">
        <f t="shared" ca="1" si="96"/>
        <v>104</v>
      </c>
      <c r="M1133" s="14">
        <f>IF(OR(ISERROR(FIND(DBCS(検索!C$3),DBCS(B1133))),検索!C$3=""),0,1)</f>
        <v>0</v>
      </c>
      <c r="N1133" s="15">
        <f>IF(OR(ISERROR(FIND(DBCS(検索!D$3),DBCS(C1133))),検索!D$3=""),0,1)</f>
        <v>0</v>
      </c>
      <c r="O1133" s="15">
        <f>IF(OR(ISERROR(FIND(検索!E$3,D1133)),検索!E$3=""),0,1)</f>
        <v>0</v>
      </c>
      <c r="P1133" s="13">
        <f>IF(OR(ISERROR(FIND(検索!F$3,E1133)),検索!F$3=""),0,1)</f>
        <v>0</v>
      </c>
      <c r="Q1133" s="13">
        <f>IF(OR(ISERROR(FIND(検索!G$3,F1133)),検索!G$3=""),0,1)</f>
        <v>0</v>
      </c>
      <c r="R1133" s="13">
        <f>IF(OR(検索!J$3="00000",M1133&amp;N1133&amp;O1133&amp;P1133&amp;Q1133&lt;&gt;検索!J$3),0,1)</f>
        <v>0</v>
      </c>
      <c r="S1133" s="13">
        <f t="shared" si="93"/>
        <v>0</v>
      </c>
      <c r="T1133" s="14">
        <f>IF(OR(ISERROR(FIND(DBCS(検索!C$5),DBCS(B1133))),検索!C$5=""),0,1)</f>
        <v>0</v>
      </c>
      <c r="U1133" s="15">
        <f>IF(OR(ISERROR(FIND(DBCS(検索!D$5),DBCS(C1133))),検索!D$5=""),0,1)</f>
        <v>0</v>
      </c>
      <c r="V1133" s="15">
        <f>IF(OR(ISERROR(FIND(検索!E$5,D1133)),検索!E$5=""),0,1)</f>
        <v>0</v>
      </c>
      <c r="W1133" s="15">
        <f>IF(OR(ISERROR(FIND(検索!F$5,E1133)),検索!F$5=""),0,1)</f>
        <v>0</v>
      </c>
      <c r="X1133" s="15">
        <f>IF(OR(ISERROR(FIND(検索!G$5,F1133)),検索!G$5=""),0,1)</f>
        <v>0</v>
      </c>
      <c r="Y1133" s="13">
        <f>IF(OR(検索!J$5="00000",T1133&amp;U1133&amp;V1133&amp;W1133&amp;X1133&lt;&gt;検索!J$5),0,1)</f>
        <v>0</v>
      </c>
      <c r="Z1133" s="16">
        <f t="shared" si="94"/>
        <v>0</v>
      </c>
      <c r="AA1133" s="13">
        <f>IF(OR(ISERROR(FIND(DBCS(検索!C$7),DBCS(B1133))),検索!C$7=""),0,1)</f>
        <v>0</v>
      </c>
      <c r="AB1133" s="13">
        <f>IF(OR(ISERROR(FIND(DBCS(検索!D$7),DBCS(C1133))),検索!D$7=""),0,1)</f>
        <v>0</v>
      </c>
      <c r="AC1133" s="13">
        <f>IF(OR(ISERROR(FIND(検索!E$7,D1133)),検索!E$7=""),0,1)</f>
        <v>0</v>
      </c>
      <c r="AD1133" s="13">
        <f>IF(OR(ISERROR(FIND(検索!F$7,E1133)),検索!F$7=""),0,1)</f>
        <v>0</v>
      </c>
      <c r="AE1133" s="13">
        <f>IF(OR(ISERROR(FIND(検索!G$7,F1133)),検索!G$7=""),0,1)</f>
        <v>0</v>
      </c>
      <c r="AF1133" s="15">
        <f>IF(OR(検索!J$7="00000",AA1133&amp;AB1133&amp;AC1133&amp;AD1133&amp;AE1133&lt;&gt;検索!J$7),0,1)</f>
        <v>0</v>
      </c>
      <c r="AG1133" s="16">
        <f t="shared" si="95"/>
        <v>0</v>
      </c>
      <c r="AH1133" s="13">
        <f>IF(検索!K$3=0,R1133,S1133)</f>
        <v>0</v>
      </c>
      <c r="AI1133" s="13">
        <f>IF(検索!K$5=0,Y1133,Z1133)</f>
        <v>0</v>
      </c>
      <c r="AJ1133" s="13">
        <f>IF(検索!K$7=0,AF1133,AG1133)</f>
        <v>0</v>
      </c>
      <c r="AK1133" s="20">
        <f>IF(IF(検索!J$5="00000",AH1133,IF(検索!K$4=0,AH1133+AI1133,AH1133*AI1133)*IF(AND(検索!K$6=1,検索!J$7&lt;&gt;"00000"),AJ1133,1)+IF(AND(検索!K$6=0,検索!J$7&lt;&gt;"00000"),AJ1133,0))&gt;0,MAX($AK$2:AK1132)+1,0)</f>
        <v>0</v>
      </c>
    </row>
    <row r="1134" spans="8:37" ht="12.6" customHeight="1" x14ac:dyDescent="0.15">
      <c r="H1134" s="153">
        <f t="shared" si="92"/>
        <v>0</v>
      </c>
      <c r="J1134" s="158">
        <f>IFERROR(INDEX(単価!D$3:G$16,MATCH(D1134,単価!B$3:B$16,0),1+((I1134&gt;29)+(I1134&gt;59)+(I1134&gt;89))*INDEX(単価!A:A,MATCH(D1134,単価!B:B,0))),0)</f>
        <v>0</v>
      </c>
      <c r="K1134" s="153">
        <f>IFERROR(INDEX(単価!C:C,MATCH(D1134,単価!B:B,0))&amp;IF(INDEX(単価!A:A,MATCH(D1134,単価!B:B,0))=1,"（"&amp;INDEX(単価!D$2:G$2,1,1+(I1134&gt;29)+(I1134&gt;59)+(I1134&gt;89))&amp;"）",""),D1134)</f>
        <v>0</v>
      </c>
      <c r="L1134" s="2">
        <f t="shared" ca="1" si="96"/>
        <v>100</v>
      </c>
      <c r="M1134" s="14">
        <f>IF(OR(ISERROR(FIND(DBCS(検索!C$3),DBCS(B1134))),検索!C$3=""),0,1)</f>
        <v>0</v>
      </c>
      <c r="N1134" s="15">
        <f>IF(OR(ISERROR(FIND(DBCS(検索!D$3),DBCS(C1134))),検索!D$3=""),0,1)</f>
        <v>0</v>
      </c>
      <c r="O1134" s="15">
        <f>IF(OR(ISERROR(FIND(検索!E$3,D1134)),検索!E$3=""),0,1)</f>
        <v>0</v>
      </c>
      <c r="P1134" s="13">
        <f>IF(OR(ISERROR(FIND(検索!F$3,E1134)),検索!F$3=""),0,1)</f>
        <v>0</v>
      </c>
      <c r="Q1134" s="13">
        <f>IF(OR(ISERROR(FIND(検索!G$3,F1134)),検索!G$3=""),0,1)</f>
        <v>0</v>
      </c>
      <c r="R1134" s="13">
        <f>IF(OR(検索!J$3="00000",M1134&amp;N1134&amp;O1134&amp;P1134&amp;Q1134&lt;&gt;検索!J$3),0,1)</f>
        <v>0</v>
      </c>
      <c r="S1134" s="13">
        <f t="shared" si="93"/>
        <v>0</v>
      </c>
      <c r="T1134" s="14">
        <f>IF(OR(ISERROR(FIND(DBCS(検索!C$5),DBCS(B1134))),検索!C$5=""),0,1)</f>
        <v>0</v>
      </c>
      <c r="U1134" s="15">
        <f>IF(OR(ISERROR(FIND(DBCS(検索!D$5),DBCS(C1134))),検索!D$5=""),0,1)</f>
        <v>0</v>
      </c>
      <c r="V1134" s="15">
        <f>IF(OR(ISERROR(FIND(検索!E$5,D1134)),検索!E$5=""),0,1)</f>
        <v>0</v>
      </c>
      <c r="W1134" s="15">
        <f>IF(OR(ISERROR(FIND(検索!F$5,E1134)),検索!F$5=""),0,1)</f>
        <v>0</v>
      </c>
      <c r="X1134" s="15">
        <f>IF(OR(ISERROR(FIND(検索!G$5,F1134)),検索!G$5=""),0,1)</f>
        <v>0</v>
      </c>
      <c r="Y1134" s="13">
        <f>IF(OR(検索!J$5="00000",T1134&amp;U1134&amp;V1134&amp;W1134&amp;X1134&lt;&gt;検索!J$5),0,1)</f>
        <v>0</v>
      </c>
      <c r="Z1134" s="16">
        <f t="shared" si="94"/>
        <v>0</v>
      </c>
      <c r="AA1134" s="13">
        <f>IF(OR(ISERROR(FIND(DBCS(検索!C$7),DBCS(B1134))),検索!C$7=""),0,1)</f>
        <v>0</v>
      </c>
      <c r="AB1134" s="13">
        <f>IF(OR(ISERROR(FIND(DBCS(検索!D$7),DBCS(C1134))),検索!D$7=""),0,1)</f>
        <v>0</v>
      </c>
      <c r="AC1134" s="13">
        <f>IF(OR(ISERROR(FIND(検索!E$7,D1134)),検索!E$7=""),0,1)</f>
        <v>0</v>
      </c>
      <c r="AD1134" s="13">
        <f>IF(OR(ISERROR(FIND(検索!F$7,E1134)),検索!F$7=""),0,1)</f>
        <v>0</v>
      </c>
      <c r="AE1134" s="13">
        <f>IF(OR(ISERROR(FIND(検索!G$7,F1134)),検索!G$7=""),0,1)</f>
        <v>0</v>
      </c>
      <c r="AF1134" s="15">
        <f>IF(OR(検索!J$7="00000",AA1134&amp;AB1134&amp;AC1134&amp;AD1134&amp;AE1134&lt;&gt;検索!J$7),0,1)</f>
        <v>0</v>
      </c>
      <c r="AG1134" s="16">
        <f t="shared" si="95"/>
        <v>0</v>
      </c>
      <c r="AH1134" s="13">
        <f>IF(検索!K$3=0,R1134,S1134)</f>
        <v>0</v>
      </c>
      <c r="AI1134" s="13">
        <f>IF(検索!K$5=0,Y1134,Z1134)</f>
        <v>0</v>
      </c>
      <c r="AJ1134" s="13">
        <f>IF(検索!K$7=0,AF1134,AG1134)</f>
        <v>0</v>
      </c>
      <c r="AK1134" s="20">
        <f>IF(IF(検索!J$5="00000",AH1134,IF(検索!K$4=0,AH1134+AI1134,AH1134*AI1134)*IF(AND(検索!K$6=1,検索!J$7&lt;&gt;"00000"),AJ1134,1)+IF(AND(検索!K$6=0,検索!J$7&lt;&gt;"00000"),AJ1134,0))&gt;0,MAX($AK$2:AK1133)+1,0)</f>
        <v>0</v>
      </c>
    </row>
    <row r="1135" spans="8:37" ht="12.6" customHeight="1" x14ac:dyDescent="0.15">
      <c r="H1135" s="153">
        <f t="shared" si="92"/>
        <v>0</v>
      </c>
      <c r="J1135" s="158">
        <f>IFERROR(INDEX(単価!D$3:G$16,MATCH(D1135,単価!B$3:B$16,0),1+((I1135&gt;29)+(I1135&gt;59)+(I1135&gt;89))*INDEX(単価!A:A,MATCH(D1135,単価!B:B,0))),0)</f>
        <v>0</v>
      </c>
      <c r="K1135" s="153">
        <f>IFERROR(INDEX(単価!C:C,MATCH(D1135,単価!B:B,0))&amp;IF(INDEX(単価!A:A,MATCH(D1135,単価!B:B,0))=1,"（"&amp;INDEX(単価!D$2:G$2,1,1+(I1135&gt;29)+(I1135&gt;59)+(I1135&gt;89))&amp;"）",""),D1135)</f>
        <v>0</v>
      </c>
      <c r="L1135" s="2">
        <f t="shared" ca="1" si="96"/>
        <v>102</v>
      </c>
      <c r="M1135" s="14">
        <f>IF(OR(ISERROR(FIND(DBCS(検索!C$3),DBCS(B1135))),検索!C$3=""),0,1)</f>
        <v>0</v>
      </c>
      <c r="N1135" s="15">
        <f>IF(OR(ISERROR(FIND(DBCS(検索!D$3),DBCS(C1135))),検索!D$3=""),0,1)</f>
        <v>0</v>
      </c>
      <c r="O1135" s="15">
        <f>IF(OR(ISERROR(FIND(検索!E$3,D1135)),検索!E$3=""),0,1)</f>
        <v>0</v>
      </c>
      <c r="P1135" s="13">
        <f>IF(OR(ISERROR(FIND(検索!F$3,E1135)),検索!F$3=""),0,1)</f>
        <v>0</v>
      </c>
      <c r="Q1135" s="13">
        <f>IF(OR(ISERROR(FIND(検索!G$3,F1135)),検索!G$3=""),0,1)</f>
        <v>0</v>
      </c>
      <c r="R1135" s="13">
        <f>IF(OR(検索!J$3="00000",M1135&amp;N1135&amp;O1135&amp;P1135&amp;Q1135&lt;&gt;検索!J$3),0,1)</f>
        <v>0</v>
      </c>
      <c r="S1135" s="13">
        <f t="shared" si="93"/>
        <v>0</v>
      </c>
      <c r="T1135" s="14">
        <f>IF(OR(ISERROR(FIND(DBCS(検索!C$5),DBCS(B1135))),検索!C$5=""),0,1)</f>
        <v>0</v>
      </c>
      <c r="U1135" s="15">
        <f>IF(OR(ISERROR(FIND(DBCS(検索!D$5),DBCS(C1135))),検索!D$5=""),0,1)</f>
        <v>0</v>
      </c>
      <c r="V1135" s="15">
        <f>IF(OR(ISERROR(FIND(検索!E$5,D1135)),検索!E$5=""),0,1)</f>
        <v>0</v>
      </c>
      <c r="W1135" s="15">
        <f>IF(OR(ISERROR(FIND(検索!F$5,E1135)),検索!F$5=""),0,1)</f>
        <v>0</v>
      </c>
      <c r="X1135" s="15">
        <f>IF(OR(ISERROR(FIND(検索!G$5,F1135)),検索!G$5=""),0,1)</f>
        <v>0</v>
      </c>
      <c r="Y1135" s="13">
        <f>IF(OR(検索!J$5="00000",T1135&amp;U1135&amp;V1135&amp;W1135&amp;X1135&lt;&gt;検索!J$5),0,1)</f>
        <v>0</v>
      </c>
      <c r="Z1135" s="16">
        <f t="shared" si="94"/>
        <v>0</v>
      </c>
      <c r="AA1135" s="13">
        <f>IF(OR(ISERROR(FIND(DBCS(検索!C$7),DBCS(B1135))),検索!C$7=""),0,1)</f>
        <v>0</v>
      </c>
      <c r="AB1135" s="13">
        <f>IF(OR(ISERROR(FIND(DBCS(検索!D$7),DBCS(C1135))),検索!D$7=""),0,1)</f>
        <v>0</v>
      </c>
      <c r="AC1135" s="13">
        <f>IF(OR(ISERROR(FIND(検索!E$7,D1135)),検索!E$7=""),0,1)</f>
        <v>0</v>
      </c>
      <c r="AD1135" s="13">
        <f>IF(OR(ISERROR(FIND(検索!F$7,E1135)),検索!F$7=""),0,1)</f>
        <v>0</v>
      </c>
      <c r="AE1135" s="13">
        <f>IF(OR(ISERROR(FIND(検索!G$7,F1135)),検索!G$7=""),0,1)</f>
        <v>0</v>
      </c>
      <c r="AF1135" s="15">
        <f>IF(OR(検索!J$7="00000",AA1135&amp;AB1135&amp;AC1135&amp;AD1135&amp;AE1135&lt;&gt;検索!J$7),0,1)</f>
        <v>0</v>
      </c>
      <c r="AG1135" s="16">
        <f t="shared" si="95"/>
        <v>0</v>
      </c>
      <c r="AH1135" s="13">
        <f>IF(検索!K$3=0,R1135,S1135)</f>
        <v>0</v>
      </c>
      <c r="AI1135" s="13">
        <f>IF(検索!K$5=0,Y1135,Z1135)</f>
        <v>0</v>
      </c>
      <c r="AJ1135" s="13">
        <f>IF(検索!K$7=0,AF1135,AG1135)</f>
        <v>0</v>
      </c>
      <c r="AK1135" s="20">
        <f>IF(IF(検索!J$5="00000",AH1135,IF(検索!K$4=0,AH1135+AI1135,AH1135*AI1135)*IF(AND(検索!K$6=1,検索!J$7&lt;&gt;"00000"),AJ1135,1)+IF(AND(検索!K$6=0,検索!J$7&lt;&gt;"00000"),AJ1135,0))&gt;0,MAX($AK$2:AK1134)+1,0)</f>
        <v>0</v>
      </c>
    </row>
    <row r="1136" spans="8:37" ht="12.6" customHeight="1" x14ac:dyDescent="0.15">
      <c r="H1136" s="153">
        <f t="shared" si="92"/>
        <v>0</v>
      </c>
      <c r="J1136" s="158">
        <f>IFERROR(INDEX(単価!D$3:G$16,MATCH(D1136,単価!B$3:B$16,0),1+((I1136&gt;29)+(I1136&gt;59)+(I1136&gt;89))*INDEX(単価!A:A,MATCH(D1136,単価!B:B,0))),0)</f>
        <v>0</v>
      </c>
      <c r="K1136" s="153">
        <f>IFERROR(INDEX(単価!C:C,MATCH(D1136,単価!B:B,0))&amp;IF(INDEX(単価!A:A,MATCH(D1136,単価!B:B,0))=1,"（"&amp;INDEX(単価!D$2:G$2,1,1+(I1136&gt;29)+(I1136&gt;59)+(I1136&gt;89))&amp;"）",""),D1136)</f>
        <v>0</v>
      </c>
      <c r="L1136" s="2">
        <f t="shared" ca="1" si="96"/>
        <v>102</v>
      </c>
      <c r="M1136" s="14">
        <f>IF(OR(ISERROR(FIND(DBCS(検索!C$3),DBCS(B1136))),検索!C$3=""),0,1)</f>
        <v>0</v>
      </c>
      <c r="N1136" s="15">
        <f>IF(OR(ISERROR(FIND(DBCS(検索!D$3),DBCS(C1136))),検索!D$3=""),0,1)</f>
        <v>0</v>
      </c>
      <c r="O1136" s="15">
        <f>IF(OR(ISERROR(FIND(検索!E$3,D1136)),検索!E$3=""),0,1)</f>
        <v>0</v>
      </c>
      <c r="P1136" s="13">
        <f>IF(OR(ISERROR(FIND(検索!F$3,E1136)),検索!F$3=""),0,1)</f>
        <v>0</v>
      </c>
      <c r="Q1136" s="13">
        <f>IF(OR(ISERROR(FIND(検索!G$3,F1136)),検索!G$3=""),0,1)</f>
        <v>0</v>
      </c>
      <c r="R1136" s="13">
        <f>IF(OR(検索!J$3="00000",M1136&amp;N1136&amp;O1136&amp;P1136&amp;Q1136&lt;&gt;検索!J$3),0,1)</f>
        <v>0</v>
      </c>
      <c r="S1136" s="13">
        <f t="shared" si="93"/>
        <v>0</v>
      </c>
      <c r="T1136" s="14">
        <f>IF(OR(ISERROR(FIND(DBCS(検索!C$5),DBCS(B1136))),検索!C$5=""),0,1)</f>
        <v>0</v>
      </c>
      <c r="U1136" s="15">
        <f>IF(OR(ISERROR(FIND(DBCS(検索!D$5),DBCS(C1136))),検索!D$5=""),0,1)</f>
        <v>0</v>
      </c>
      <c r="V1136" s="15">
        <f>IF(OR(ISERROR(FIND(検索!E$5,D1136)),検索!E$5=""),0,1)</f>
        <v>0</v>
      </c>
      <c r="W1136" s="15">
        <f>IF(OR(ISERROR(FIND(検索!F$5,E1136)),検索!F$5=""),0,1)</f>
        <v>0</v>
      </c>
      <c r="X1136" s="15">
        <f>IF(OR(ISERROR(FIND(検索!G$5,F1136)),検索!G$5=""),0,1)</f>
        <v>0</v>
      </c>
      <c r="Y1136" s="13">
        <f>IF(OR(検索!J$5="00000",T1136&amp;U1136&amp;V1136&amp;W1136&amp;X1136&lt;&gt;検索!J$5),0,1)</f>
        <v>0</v>
      </c>
      <c r="Z1136" s="16">
        <f t="shared" si="94"/>
        <v>0</v>
      </c>
      <c r="AA1136" s="13">
        <f>IF(OR(ISERROR(FIND(DBCS(検索!C$7),DBCS(B1136))),検索!C$7=""),0,1)</f>
        <v>0</v>
      </c>
      <c r="AB1136" s="13">
        <f>IF(OR(ISERROR(FIND(DBCS(検索!D$7),DBCS(C1136))),検索!D$7=""),0,1)</f>
        <v>0</v>
      </c>
      <c r="AC1136" s="13">
        <f>IF(OR(ISERROR(FIND(検索!E$7,D1136)),検索!E$7=""),0,1)</f>
        <v>0</v>
      </c>
      <c r="AD1136" s="13">
        <f>IF(OR(ISERROR(FIND(検索!F$7,E1136)),検索!F$7=""),0,1)</f>
        <v>0</v>
      </c>
      <c r="AE1136" s="13">
        <f>IF(OR(ISERROR(FIND(検索!G$7,F1136)),検索!G$7=""),0,1)</f>
        <v>0</v>
      </c>
      <c r="AF1136" s="15">
        <f>IF(OR(検索!J$7="00000",AA1136&amp;AB1136&amp;AC1136&amp;AD1136&amp;AE1136&lt;&gt;検索!J$7),0,1)</f>
        <v>0</v>
      </c>
      <c r="AG1136" s="16">
        <f t="shared" si="95"/>
        <v>0</v>
      </c>
      <c r="AH1136" s="13">
        <f>IF(検索!K$3=0,R1136,S1136)</f>
        <v>0</v>
      </c>
      <c r="AI1136" s="13">
        <f>IF(検索!K$5=0,Y1136,Z1136)</f>
        <v>0</v>
      </c>
      <c r="AJ1136" s="13">
        <f>IF(検索!K$7=0,AF1136,AG1136)</f>
        <v>0</v>
      </c>
      <c r="AK1136" s="20">
        <f>IF(IF(検索!J$5="00000",AH1136,IF(検索!K$4=0,AH1136+AI1136,AH1136*AI1136)*IF(AND(検索!K$6=1,検索!J$7&lt;&gt;"00000"),AJ1136,1)+IF(AND(検索!K$6=0,検索!J$7&lt;&gt;"00000"),AJ1136,0))&gt;0,MAX($AK$2:AK1135)+1,0)</f>
        <v>0</v>
      </c>
    </row>
    <row r="1137" spans="8:37" ht="12.6" customHeight="1" x14ac:dyDescent="0.15">
      <c r="H1137" s="153">
        <f t="shared" si="92"/>
        <v>0</v>
      </c>
      <c r="J1137" s="158">
        <f>IFERROR(INDEX(単価!D$3:G$16,MATCH(D1137,単価!B$3:B$16,0),1+((I1137&gt;29)+(I1137&gt;59)+(I1137&gt;89))*INDEX(単価!A:A,MATCH(D1137,単価!B:B,0))),0)</f>
        <v>0</v>
      </c>
      <c r="K1137" s="153">
        <f>IFERROR(INDEX(単価!C:C,MATCH(D1137,単価!B:B,0))&amp;IF(INDEX(単価!A:A,MATCH(D1137,単価!B:B,0))=1,"（"&amp;INDEX(単価!D$2:G$2,1,1+(I1137&gt;29)+(I1137&gt;59)+(I1137&gt;89))&amp;"）",""),D1137)</f>
        <v>0</v>
      </c>
      <c r="L1137" s="2">
        <f t="shared" ca="1" si="96"/>
        <v>100</v>
      </c>
      <c r="M1137" s="14">
        <f>IF(OR(ISERROR(FIND(DBCS(検索!C$3),DBCS(B1137))),検索!C$3=""),0,1)</f>
        <v>0</v>
      </c>
      <c r="N1137" s="15">
        <f>IF(OR(ISERROR(FIND(DBCS(検索!D$3),DBCS(C1137))),検索!D$3=""),0,1)</f>
        <v>0</v>
      </c>
      <c r="O1137" s="15">
        <f>IF(OR(ISERROR(FIND(検索!E$3,D1137)),検索!E$3=""),0,1)</f>
        <v>0</v>
      </c>
      <c r="P1137" s="13">
        <f>IF(OR(ISERROR(FIND(検索!F$3,E1137)),検索!F$3=""),0,1)</f>
        <v>0</v>
      </c>
      <c r="Q1137" s="13">
        <f>IF(OR(ISERROR(FIND(検索!G$3,F1137)),検索!G$3=""),0,1)</f>
        <v>0</v>
      </c>
      <c r="R1137" s="13">
        <f>IF(OR(検索!J$3="00000",M1137&amp;N1137&amp;O1137&amp;P1137&amp;Q1137&lt;&gt;検索!J$3),0,1)</f>
        <v>0</v>
      </c>
      <c r="S1137" s="13">
        <f t="shared" si="93"/>
        <v>0</v>
      </c>
      <c r="T1137" s="14">
        <f>IF(OR(ISERROR(FIND(DBCS(検索!C$5),DBCS(B1137))),検索!C$5=""),0,1)</f>
        <v>0</v>
      </c>
      <c r="U1137" s="15">
        <f>IF(OR(ISERROR(FIND(DBCS(検索!D$5),DBCS(C1137))),検索!D$5=""),0,1)</f>
        <v>0</v>
      </c>
      <c r="V1137" s="15">
        <f>IF(OR(ISERROR(FIND(検索!E$5,D1137)),検索!E$5=""),0,1)</f>
        <v>0</v>
      </c>
      <c r="W1137" s="15">
        <f>IF(OR(ISERROR(FIND(検索!F$5,E1137)),検索!F$5=""),0,1)</f>
        <v>0</v>
      </c>
      <c r="X1137" s="15">
        <f>IF(OR(ISERROR(FIND(検索!G$5,F1137)),検索!G$5=""),0,1)</f>
        <v>0</v>
      </c>
      <c r="Y1137" s="13">
        <f>IF(OR(検索!J$5="00000",T1137&amp;U1137&amp;V1137&amp;W1137&amp;X1137&lt;&gt;検索!J$5),0,1)</f>
        <v>0</v>
      </c>
      <c r="Z1137" s="16">
        <f t="shared" si="94"/>
        <v>0</v>
      </c>
      <c r="AA1137" s="13">
        <f>IF(OR(ISERROR(FIND(DBCS(検索!C$7),DBCS(B1137))),検索!C$7=""),0,1)</f>
        <v>0</v>
      </c>
      <c r="AB1137" s="13">
        <f>IF(OR(ISERROR(FIND(DBCS(検索!D$7),DBCS(C1137))),検索!D$7=""),0,1)</f>
        <v>0</v>
      </c>
      <c r="AC1137" s="13">
        <f>IF(OR(ISERROR(FIND(検索!E$7,D1137)),検索!E$7=""),0,1)</f>
        <v>0</v>
      </c>
      <c r="AD1137" s="13">
        <f>IF(OR(ISERROR(FIND(検索!F$7,E1137)),検索!F$7=""),0,1)</f>
        <v>0</v>
      </c>
      <c r="AE1137" s="13">
        <f>IF(OR(ISERROR(FIND(検索!G$7,F1137)),検索!G$7=""),0,1)</f>
        <v>0</v>
      </c>
      <c r="AF1137" s="15">
        <f>IF(OR(検索!J$7="00000",AA1137&amp;AB1137&amp;AC1137&amp;AD1137&amp;AE1137&lt;&gt;検索!J$7),0,1)</f>
        <v>0</v>
      </c>
      <c r="AG1137" s="16">
        <f t="shared" si="95"/>
        <v>0</v>
      </c>
      <c r="AH1137" s="13">
        <f>IF(検索!K$3=0,R1137,S1137)</f>
        <v>0</v>
      </c>
      <c r="AI1137" s="13">
        <f>IF(検索!K$5=0,Y1137,Z1137)</f>
        <v>0</v>
      </c>
      <c r="AJ1137" s="13">
        <f>IF(検索!K$7=0,AF1137,AG1137)</f>
        <v>0</v>
      </c>
      <c r="AK1137" s="20">
        <f>IF(IF(検索!J$5="00000",AH1137,IF(検索!K$4=0,AH1137+AI1137,AH1137*AI1137)*IF(AND(検索!K$6=1,検索!J$7&lt;&gt;"00000"),AJ1137,1)+IF(AND(検索!K$6=0,検索!J$7&lt;&gt;"00000"),AJ1137,0))&gt;0,MAX($AK$2:AK1136)+1,0)</f>
        <v>0</v>
      </c>
    </row>
    <row r="1138" spans="8:37" ht="12.6" customHeight="1" x14ac:dyDescent="0.15">
      <c r="H1138" s="153">
        <f t="shared" si="92"/>
        <v>0</v>
      </c>
      <c r="J1138" s="158">
        <f>IFERROR(INDEX(単価!D$3:G$16,MATCH(D1138,単価!B$3:B$16,0),1+((I1138&gt;29)+(I1138&gt;59)+(I1138&gt;89))*INDEX(単価!A:A,MATCH(D1138,単価!B:B,0))),0)</f>
        <v>0</v>
      </c>
      <c r="K1138" s="153">
        <f>IFERROR(INDEX(単価!C:C,MATCH(D1138,単価!B:B,0))&amp;IF(INDEX(単価!A:A,MATCH(D1138,単価!B:B,0))=1,"（"&amp;INDEX(単価!D$2:G$2,1,1+(I1138&gt;29)+(I1138&gt;59)+(I1138&gt;89))&amp;"）",""),D1138)</f>
        <v>0</v>
      </c>
      <c r="L1138" s="2">
        <f t="shared" ca="1" si="96"/>
        <v>109</v>
      </c>
      <c r="M1138" s="14">
        <f>IF(OR(ISERROR(FIND(DBCS(検索!C$3),DBCS(B1138))),検索!C$3=""),0,1)</f>
        <v>0</v>
      </c>
      <c r="N1138" s="15">
        <f>IF(OR(ISERROR(FIND(DBCS(検索!D$3),DBCS(C1138))),検索!D$3=""),0,1)</f>
        <v>0</v>
      </c>
      <c r="O1138" s="15">
        <f>IF(OR(ISERROR(FIND(検索!E$3,D1138)),検索!E$3=""),0,1)</f>
        <v>0</v>
      </c>
      <c r="P1138" s="13">
        <f>IF(OR(ISERROR(FIND(検索!F$3,E1138)),検索!F$3=""),0,1)</f>
        <v>0</v>
      </c>
      <c r="Q1138" s="13">
        <f>IF(OR(ISERROR(FIND(検索!G$3,F1138)),検索!G$3=""),0,1)</f>
        <v>0</v>
      </c>
      <c r="R1138" s="13">
        <f>IF(OR(検索!J$3="00000",M1138&amp;N1138&amp;O1138&amp;P1138&amp;Q1138&lt;&gt;検索!J$3),0,1)</f>
        <v>0</v>
      </c>
      <c r="S1138" s="13">
        <f t="shared" si="93"/>
        <v>0</v>
      </c>
      <c r="T1138" s="14">
        <f>IF(OR(ISERROR(FIND(DBCS(検索!C$5),DBCS(B1138))),検索!C$5=""),0,1)</f>
        <v>0</v>
      </c>
      <c r="U1138" s="15">
        <f>IF(OR(ISERROR(FIND(DBCS(検索!D$5),DBCS(C1138))),検索!D$5=""),0,1)</f>
        <v>0</v>
      </c>
      <c r="V1138" s="15">
        <f>IF(OR(ISERROR(FIND(検索!E$5,D1138)),検索!E$5=""),0,1)</f>
        <v>0</v>
      </c>
      <c r="W1138" s="15">
        <f>IF(OR(ISERROR(FIND(検索!F$5,E1138)),検索!F$5=""),0,1)</f>
        <v>0</v>
      </c>
      <c r="X1138" s="15">
        <f>IF(OR(ISERROR(FIND(検索!G$5,F1138)),検索!G$5=""),0,1)</f>
        <v>0</v>
      </c>
      <c r="Y1138" s="13">
        <f>IF(OR(検索!J$5="00000",T1138&amp;U1138&amp;V1138&amp;W1138&amp;X1138&lt;&gt;検索!J$5),0,1)</f>
        <v>0</v>
      </c>
      <c r="Z1138" s="16">
        <f t="shared" si="94"/>
        <v>0</v>
      </c>
      <c r="AA1138" s="13">
        <f>IF(OR(ISERROR(FIND(DBCS(検索!C$7),DBCS(B1138))),検索!C$7=""),0,1)</f>
        <v>0</v>
      </c>
      <c r="AB1138" s="13">
        <f>IF(OR(ISERROR(FIND(DBCS(検索!D$7),DBCS(C1138))),検索!D$7=""),0,1)</f>
        <v>0</v>
      </c>
      <c r="AC1138" s="13">
        <f>IF(OR(ISERROR(FIND(検索!E$7,D1138)),検索!E$7=""),0,1)</f>
        <v>0</v>
      </c>
      <c r="AD1138" s="13">
        <f>IF(OR(ISERROR(FIND(検索!F$7,E1138)),検索!F$7=""),0,1)</f>
        <v>0</v>
      </c>
      <c r="AE1138" s="13">
        <f>IF(OR(ISERROR(FIND(検索!G$7,F1138)),検索!G$7=""),0,1)</f>
        <v>0</v>
      </c>
      <c r="AF1138" s="15">
        <f>IF(OR(検索!J$7="00000",AA1138&amp;AB1138&amp;AC1138&amp;AD1138&amp;AE1138&lt;&gt;検索!J$7),0,1)</f>
        <v>0</v>
      </c>
      <c r="AG1138" s="16">
        <f t="shared" si="95"/>
        <v>0</v>
      </c>
      <c r="AH1138" s="13">
        <f>IF(検索!K$3=0,R1138,S1138)</f>
        <v>0</v>
      </c>
      <c r="AI1138" s="13">
        <f>IF(検索!K$5=0,Y1138,Z1138)</f>
        <v>0</v>
      </c>
      <c r="AJ1138" s="13">
        <f>IF(検索!K$7=0,AF1138,AG1138)</f>
        <v>0</v>
      </c>
      <c r="AK1138" s="20">
        <f>IF(IF(検索!J$5="00000",AH1138,IF(検索!K$4=0,AH1138+AI1138,AH1138*AI1138)*IF(AND(検索!K$6=1,検索!J$7&lt;&gt;"00000"),AJ1138,1)+IF(AND(検索!K$6=0,検索!J$7&lt;&gt;"00000"),AJ1138,0))&gt;0,MAX($AK$2:AK1137)+1,0)</f>
        <v>0</v>
      </c>
    </row>
    <row r="1139" spans="8:37" ht="12.6" customHeight="1" x14ac:dyDescent="0.15">
      <c r="H1139" s="153">
        <f t="shared" si="92"/>
        <v>0</v>
      </c>
      <c r="J1139" s="158">
        <f>IFERROR(INDEX(単価!D$3:G$16,MATCH(D1139,単価!B$3:B$16,0),1+((I1139&gt;29)+(I1139&gt;59)+(I1139&gt;89))*INDEX(単価!A:A,MATCH(D1139,単価!B:B,0))),0)</f>
        <v>0</v>
      </c>
      <c r="K1139" s="153">
        <f>IFERROR(INDEX(単価!C:C,MATCH(D1139,単価!B:B,0))&amp;IF(INDEX(単価!A:A,MATCH(D1139,単価!B:B,0))=1,"（"&amp;INDEX(単価!D$2:G$2,1,1+(I1139&gt;29)+(I1139&gt;59)+(I1139&gt;89))&amp;"）",""),D1139)</f>
        <v>0</v>
      </c>
      <c r="L1139" s="2">
        <f t="shared" ca="1" si="96"/>
        <v>100</v>
      </c>
      <c r="M1139" s="14">
        <f>IF(OR(ISERROR(FIND(DBCS(検索!C$3),DBCS(B1139))),検索!C$3=""),0,1)</f>
        <v>0</v>
      </c>
      <c r="N1139" s="15">
        <f>IF(OR(ISERROR(FIND(DBCS(検索!D$3),DBCS(C1139))),検索!D$3=""),0,1)</f>
        <v>0</v>
      </c>
      <c r="O1139" s="15">
        <f>IF(OR(ISERROR(FIND(検索!E$3,D1139)),検索!E$3=""),0,1)</f>
        <v>0</v>
      </c>
      <c r="P1139" s="13">
        <f>IF(OR(ISERROR(FIND(検索!F$3,E1139)),検索!F$3=""),0,1)</f>
        <v>0</v>
      </c>
      <c r="Q1139" s="13">
        <f>IF(OR(ISERROR(FIND(検索!G$3,F1139)),検索!G$3=""),0,1)</f>
        <v>0</v>
      </c>
      <c r="R1139" s="13">
        <f>IF(OR(検索!J$3="00000",M1139&amp;N1139&amp;O1139&amp;P1139&amp;Q1139&lt;&gt;検索!J$3),0,1)</f>
        <v>0</v>
      </c>
      <c r="S1139" s="13">
        <f t="shared" si="93"/>
        <v>0</v>
      </c>
      <c r="T1139" s="14">
        <f>IF(OR(ISERROR(FIND(DBCS(検索!C$5),DBCS(B1139))),検索!C$5=""),0,1)</f>
        <v>0</v>
      </c>
      <c r="U1139" s="15">
        <f>IF(OR(ISERROR(FIND(DBCS(検索!D$5),DBCS(C1139))),検索!D$5=""),0,1)</f>
        <v>0</v>
      </c>
      <c r="V1139" s="15">
        <f>IF(OR(ISERROR(FIND(検索!E$5,D1139)),検索!E$5=""),0,1)</f>
        <v>0</v>
      </c>
      <c r="W1139" s="15">
        <f>IF(OR(ISERROR(FIND(検索!F$5,E1139)),検索!F$5=""),0,1)</f>
        <v>0</v>
      </c>
      <c r="X1139" s="15">
        <f>IF(OR(ISERROR(FIND(検索!G$5,F1139)),検索!G$5=""),0,1)</f>
        <v>0</v>
      </c>
      <c r="Y1139" s="13">
        <f>IF(OR(検索!J$5="00000",T1139&amp;U1139&amp;V1139&amp;W1139&amp;X1139&lt;&gt;検索!J$5),0,1)</f>
        <v>0</v>
      </c>
      <c r="Z1139" s="16">
        <f t="shared" si="94"/>
        <v>0</v>
      </c>
      <c r="AA1139" s="13">
        <f>IF(OR(ISERROR(FIND(DBCS(検索!C$7),DBCS(B1139))),検索!C$7=""),0,1)</f>
        <v>0</v>
      </c>
      <c r="AB1139" s="13">
        <f>IF(OR(ISERROR(FIND(DBCS(検索!D$7),DBCS(C1139))),検索!D$7=""),0,1)</f>
        <v>0</v>
      </c>
      <c r="AC1139" s="13">
        <f>IF(OR(ISERROR(FIND(検索!E$7,D1139)),検索!E$7=""),0,1)</f>
        <v>0</v>
      </c>
      <c r="AD1139" s="13">
        <f>IF(OR(ISERROR(FIND(検索!F$7,E1139)),検索!F$7=""),0,1)</f>
        <v>0</v>
      </c>
      <c r="AE1139" s="13">
        <f>IF(OR(ISERROR(FIND(検索!G$7,F1139)),検索!G$7=""),0,1)</f>
        <v>0</v>
      </c>
      <c r="AF1139" s="15">
        <f>IF(OR(検索!J$7="00000",AA1139&amp;AB1139&amp;AC1139&amp;AD1139&amp;AE1139&lt;&gt;検索!J$7),0,1)</f>
        <v>0</v>
      </c>
      <c r="AG1139" s="16">
        <f t="shared" si="95"/>
        <v>0</v>
      </c>
      <c r="AH1139" s="13">
        <f>IF(検索!K$3=0,R1139,S1139)</f>
        <v>0</v>
      </c>
      <c r="AI1139" s="13">
        <f>IF(検索!K$5=0,Y1139,Z1139)</f>
        <v>0</v>
      </c>
      <c r="AJ1139" s="13">
        <f>IF(検索!K$7=0,AF1139,AG1139)</f>
        <v>0</v>
      </c>
      <c r="AK1139" s="20">
        <f>IF(IF(検索!J$5="00000",AH1139,IF(検索!K$4=0,AH1139+AI1139,AH1139*AI1139)*IF(AND(検索!K$6=1,検索!J$7&lt;&gt;"00000"),AJ1139,1)+IF(AND(検索!K$6=0,検索!J$7&lt;&gt;"00000"),AJ1139,0))&gt;0,MAX($AK$2:AK1138)+1,0)</f>
        <v>0</v>
      </c>
    </row>
    <row r="1140" spans="8:37" ht="12.6" customHeight="1" x14ac:dyDescent="0.15">
      <c r="H1140" s="153">
        <f t="shared" si="92"/>
        <v>0</v>
      </c>
      <c r="J1140" s="158">
        <f>IFERROR(INDEX(単価!D$3:G$16,MATCH(D1140,単価!B$3:B$16,0),1+((I1140&gt;29)+(I1140&gt;59)+(I1140&gt;89))*INDEX(単価!A:A,MATCH(D1140,単価!B:B,0))),0)</f>
        <v>0</v>
      </c>
      <c r="K1140" s="153">
        <f>IFERROR(INDEX(単価!C:C,MATCH(D1140,単価!B:B,0))&amp;IF(INDEX(単価!A:A,MATCH(D1140,単価!B:B,0))=1,"（"&amp;INDEX(単価!D$2:G$2,1,1+(I1140&gt;29)+(I1140&gt;59)+(I1140&gt;89))&amp;"）",""),D1140)</f>
        <v>0</v>
      </c>
      <c r="L1140" s="2">
        <f t="shared" ca="1" si="96"/>
        <v>104</v>
      </c>
      <c r="M1140" s="14">
        <f>IF(OR(ISERROR(FIND(DBCS(検索!C$3),DBCS(B1140))),検索!C$3=""),0,1)</f>
        <v>0</v>
      </c>
      <c r="N1140" s="15">
        <f>IF(OR(ISERROR(FIND(DBCS(検索!D$3),DBCS(C1140))),検索!D$3=""),0,1)</f>
        <v>0</v>
      </c>
      <c r="O1140" s="15">
        <f>IF(OR(ISERROR(FIND(検索!E$3,D1140)),検索!E$3=""),0,1)</f>
        <v>0</v>
      </c>
      <c r="P1140" s="13">
        <f>IF(OR(ISERROR(FIND(検索!F$3,E1140)),検索!F$3=""),0,1)</f>
        <v>0</v>
      </c>
      <c r="Q1140" s="13">
        <f>IF(OR(ISERROR(FIND(検索!G$3,F1140)),検索!G$3=""),0,1)</f>
        <v>0</v>
      </c>
      <c r="R1140" s="13">
        <f>IF(OR(検索!J$3="00000",M1140&amp;N1140&amp;O1140&amp;P1140&amp;Q1140&lt;&gt;検索!J$3),0,1)</f>
        <v>0</v>
      </c>
      <c r="S1140" s="13">
        <f t="shared" si="93"/>
        <v>0</v>
      </c>
      <c r="T1140" s="14">
        <f>IF(OR(ISERROR(FIND(DBCS(検索!C$5),DBCS(B1140))),検索!C$5=""),0,1)</f>
        <v>0</v>
      </c>
      <c r="U1140" s="15">
        <f>IF(OR(ISERROR(FIND(DBCS(検索!D$5),DBCS(C1140))),検索!D$5=""),0,1)</f>
        <v>0</v>
      </c>
      <c r="V1140" s="15">
        <f>IF(OR(ISERROR(FIND(検索!E$5,D1140)),検索!E$5=""),0,1)</f>
        <v>0</v>
      </c>
      <c r="W1140" s="15">
        <f>IF(OR(ISERROR(FIND(検索!F$5,E1140)),検索!F$5=""),0,1)</f>
        <v>0</v>
      </c>
      <c r="X1140" s="15">
        <f>IF(OR(ISERROR(FIND(検索!G$5,F1140)),検索!G$5=""),0,1)</f>
        <v>0</v>
      </c>
      <c r="Y1140" s="13">
        <f>IF(OR(検索!J$5="00000",T1140&amp;U1140&amp;V1140&amp;W1140&amp;X1140&lt;&gt;検索!J$5),0,1)</f>
        <v>0</v>
      </c>
      <c r="Z1140" s="16">
        <f t="shared" si="94"/>
        <v>0</v>
      </c>
      <c r="AA1140" s="13">
        <f>IF(OR(ISERROR(FIND(DBCS(検索!C$7),DBCS(B1140))),検索!C$7=""),0,1)</f>
        <v>0</v>
      </c>
      <c r="AB1140" s="13">
        <f>IF(OR(ISERROR(FIND(DBCS(検索!D$7),DBCS(C1140))),検索!D$7=""),0,1)</f>
        <v>0</v>
      </c>
      <c r="AC1140" s="13">
        <f>IF(OR(ISERROR(FIND(検索!E$7,D1140)),検索!E$7=""),0,1)</f>
        <v>0</v>
      </c>
      <c r="AD1140" s="13">
        <f>IF(OR(ISERROR(FIND(検索!F$7,E1140)),検索!F$7=""),0,1)</f>
        <v>0</v>
      </c>
      <c r="AE1140" s="13">
        <f>IF(OR(ISERROR(FIND(検索!G$7,F1140)),検索!G$7=""),0,1)</f>
        <v>0</v>
      </c>
      <c r="AF1140" s="15">
        <f>IF(OR(検索!J$7="00000",AA1140&amp;AB1140&amp;AC1140&amp;AD1140&amp;AE1140&lt;&gt;検索!J$7),0,1)</f>
        <v>0</v>
      </c>
      <c r="AG1140" s="16">
        <f t="shared" si="95"/>
        <v>0</v>
      </c>
      <c r="AH1140" s="13">
        <f>IF(検索!K$3=0,R1140,S1140)</f>
        <v>0</v>
      </c>
      <c r="AI1140" s="13">
        <f>IF(検索!K$5=0,Y1140,Z1140)</f>
        <v>0</v>
      </c>
      <c r="AJ1140" s="13">
        <f>IF(検索!K$7=0,AF1140,AG1140)</f>
        <v>0</v>
      </c>
      <c r="AK1140" s="20">
        <f>IF(IF(検索!J$5="00000",AH1140,IF(検索!K$4=0,AH1140+AI1140,AH1140*AI1140)*IF(AND(検索!K$6=1,検索!J$7&lt;&gt;"00000"),AJ1140,1)+IF(AND(検索!K$6=0,検索!J$7&lt;&gt;"00000"),AJ1140,0))&gt;0,MAX($AK$2:AK1139)+1,0)</f>
        <v>0</v>
      </c>
    </row>
    <row r="1141" spans="8:37" ht="12.6" customHeight="1" x14ac:dyDescent="0.15">
      <c r="H1141" s="153">
        <f t="shared" si="92"/>
        <v>0</v>
      </c>
      <c r="J1141" s="158">
        <f>IFERROR(INDEX(単価!D$3:G$16,MATCH(D1141,単価!B$3:B$16,0),1+((I1141&gt;29)+(I1141&gt;59)+(I1141&gt;89))*INDEX(単価!A:A,MATCH(D1141,単価!B:B,0))),0)</f>
        <v>0</v>
      </c>
      <c r="K1141" s="153">
        <f>IFERROR(INDEX(単価!C:C,MATCH(D1141,単価!B:B,0))&amp;IF(INDEX(単価!A:A,MATCH(D1141,単価!B:B,0))=1,"（"&amp;INDEX(単価!D$2:G$2,1,1+(I1141&gt;29)+(I1141&gt;59)+(I1141&gt;89))&amp;"）",""),D1141)</f>
        <v>0</v>
      </c>
      <c r="L1141" s="2">
        <f t="shared" ca="1" si="96"/>
        <v>107</v>
      </c>
      <c r="M1141" s="14">
        <f>IF(OR(ISERROR(FIND(DBCS(検索!C$3),DBCS(B1141))),検索!C$3=""),0,1)</f>
        <v>0</v>
      </c>
      <c r="N1141" s="15">
        <f>IF(OR(ISERROR(FIND(DBCS(検索!D$3),DBCS(C1141))),検索!D$3=""),0,1)</f>
        <v>0</v>
      </c>
      <c r="O1141" s="15">
        <f>IF(OR(ISERROR(FIND(検索!E$3,D1141)),検索!E$3=""),0,1)</f>
        <v>0</v>
      </c>
      <c r="P1141" s="13">
        <f>IF(OR(ISERROR(FIND(検索!F$3,E1141)),検索!F$3=""),0,1)</f>
        <v>0</v>
      </c>
      <c r="Q1141" s="13">
        <f>IF(OR(ISERROR(FIND(検索!G$3,F1141)),検索!G$3=""),0,1)</f>
        <v>0</v>
      </c>
      <c r="R1141" s="13">
        <f>IF(OR(検索!J$3="00000",M1141&amp;N1141&amp;O1141&amp;P1141&amp;Q1141&lt;&gt;検索!J$3),0,1)</f>
        <v>0</v>
      </c>
      <c r="S1141" s="13">
        <f t="shared" si="93"/>
        <v>0</v>
      </c>
      <c r="T1141" s="14">
        <f>IF(OR(ISERROR(FIND(DBCS(検索!C$5),DBCS(B1141))),検索!C$5=""),0,1)</f>
        <v>0</v>
      </c>
      <c r="U1141" s="15">
        <f>IF(OR(ISERROR(FIND(DBCS(検索!D$5),DBCS(C1141))),検索!D$5=""),0,1)</f>
        <v>0</v>
      </c>
      <c r="V1141" s="15">
        <f>IF(OR(ISERROR(FIND(検索!E$5,D1141)),検索!E$5=""),0,1)</f>
        <v>0</v>
      </c>
      <c r="W1141" s="15">
        <f>IF(OR(ISERROR(FIND(検索!F$5,E1141)),検索!F$5=""),0,1)</f>
        <v>0</v>
      </c>
      <c r="X1141" s="15">
        <f>IF(OR(ISERROR(FIND(検索!G$5,F1141)),検索!G$5=""),0,1)</f>
        <v>0</v>
      </c>
      <c r="Y1141" s="13">
        <f>IF(OR(検索!J$5="00000",T1141&amp;U1141&amp;V1141&amp;W1141&amp;X1141&lt;&gt;検索!J$5),0,1)</f>
        <v>0</v>
      </c>
      <c r="Z1141" s="16">
        <f t="shared" si="94"/>
        <v>0</v>
      </c>
      <c r="AA1141" s="13">
        <f>IF(OR(ISERROR(FIND(DBCS(検索!C$7),DBCS(B1141))),検索!C$7=""),0,1)</f>
        <v>0</v>
      </c>
      <c r="AB1141" s="13">
        <f>IF(OR(ISERROR(FIND(DBCS(検索!D$7),DBCS(C1141))),検索!D$7=""),0,1)</f>
        <v>0</v>
      </c>
      <c r="AC1141" s="13">
        <f>IF(OR(ISERROR(FIND(検索!E$7,D1141)),検索!E$7=""),0,1)</f>
        <v>0</v>
      </c>
      <c r="AD1141" s="13">
        <f>IF(OR(ISERROR(FIND(検索!F$7,E1141)),検索!F$7=""),0,1)</f>
        <v>0</v>
      </c>
      <c r="AE1141" s="13">
        <f>IF(OR(ISERROR(FIND(検索!G$7,F1141)),検索!G$7=""),0,1)</f>
        <v>0</v>
      </c>
      <c r="AF1141" s="15">
        <f>IF(OR(検索!J$7="00000",AA1141&amp;AB1141&amp;AC1141&amp;AD1141&amp;AE1141&lt;&gt;検索!J$7),0,1)</f>
        <v>0</v>
      </c>
      <c r="AG1141" s="16">
        <f t="shared" si="95"/>
        <v>0</v>
      </c>
      <c r="AH1141" s="13">
        <f>IF(検索!K$3=0,R1141,S1141)</f>
        <v>0</v>
      </c>
      <c r="AI1141" s="13">
        <f>IF(検索!K$5=0,Y1141,Z1141)</f>
        <v>0</v>
      </c>
      <c r="AJ1141" s="13">
        <f>IF(検索!K$7=0,AF1141,AG1141)</f>
        <v>0</v>
      </c>
      <c r="AK1141" s="20">
        <f>IF(IF(検索!J$5="00000",AH1141,IF(検索!K$4=0,AH1141+AI1141,AH1141*AI1141)*IF(AND(検索!K$6=1,検索!J$7&lt;&gt;"00000"),AJ1141,1)+IF(AND(検索!K$6=0,検索!J$7&lt;&gt;"00000"),AJ1141,0))&gt;0,MAX($AK$2:AK1140)+1,0)</f>
        <v>0</v>
      </c>
    </row>
    <row r="1142" spans="8:37" ht="12.6" customHeight="1" x14ac:dyDescent="0.15">
      <c r="H1142" s="153">
        <f t="shared" si="92"/>
        <v>0</v>
      </c>
      <c r="J1142" s="158">
        <f>IFERROR(INDEX(単価!D$3:G$16,MATCH(D1142,単価!B$3:B$16,0),1+((I1142&gt;29)+(I1142&gt;59)+(I1142&gt;89))*INDEX(単価!A:A,MATCH(D1142,単価!B:B,0))),0)</f>
        <v>0</v>
      </c>
      <c r="K1142" s="153">
        <f>IFERROR(INDEX(単価!C:C,MATCH(D1142,単価!B:B,0))&amp;IF(INDEX(単価!A:A,MATCH(D1142,単価!B:B,0))=1,"（"&amp;INDEX(単価!D$2:G$2,1,1+(I1142&gt;29)+(I1142&gt;59)+(I1142&gt;89))&amp;"）",""),D1142)</f>
        <v>0</v>
      </c>
      <c r="L1142" s="2">
        <f t="shared" ca="1" si="96"/>
        <v>105</v>
      </c>
      <c r="M1142" s="14">
        <f>IF(OR(ISERROR(FIND(DBCS(検索!C$3),DBCS(B1142))),検索!C$3=""),0,1)</f>
        <v>0</v>
      </c>
      <c r="N1142" s="15">
        <f>IF(OR(ISERROR(FIND(DBCS(検索!D$3),DBCS(C1142))),検索!D$3=""),0,1)</f>
        <v>0</v>
      </c>
      <c r="O1142" s="15">
        <f>IF(OR(ISERROR(FIND(検索!E$3,D1142)),検索!E$3=""),0,1)</f>
        <v>0</v>
      </c>
      <c r="P1142" s="13">
        <f>IF(OR(ISERROR(FIND(検索!F$3,E1142)),検索!F$3=""),0,1)</f>
        <v>0</v>
      </c>
      <c r="Q1142" s="13">
        <f>IF(OR(ISERROR(FIND(検索!G$3,F1142)),検索!G$3=""),0,1)</f>
        <v>0</v>
      </c>
      <c r="R1142" s="13">
        <f>IF(OR(検索!J$3="00000",M1142&amp;N1142&amp;O1142&amp;P1142&amp;Q1142&lt;&gt;検索!J$3),0,1)</f>
        <v>0</v>
      </c>
      <c r="S1142" s="13">
        <f t="shared" si="93"/>
        <v>0</v>
      </c>
      <c r="T1142" s="14">
        <f>IF(OR(ISERROR(FIND(DBCS(検索!C$5),DBCS(B1142))),検索!C$5=""),0,1)</f>
        <v>0</v>
      </c>
      <c r="U1142" s="15">
        <f>IF(OR(ISERROR(FIND(DBCS(検索!D$5),DBCS(C1142))),検索!D$5=""),0,1)</f>
        <v>0</v>
      </c>
      <c r="V1142" s="15">
        <f>IF(OR(ISERROR(FIND(検索!E$5,D1142)),検索!E$5=""),0,1)</f>
        <v>0</v>
      </c>
      <c r="W1142" s="15">
        <f>IF(OR(ISERROR(FIND(検索!F$5,E1142)),検索!F$5=""),0,1)</f>
        <v>0</v>
      </c>
      <c r="X1142" s="15">
        <f>IF(OR(ISERROR(FIND(検索!G$5,F1142)),検索!G$5=""),0,1)</f>
        <v>0</v>
      </c>
      <c r="Y1142" s="13">
        <f>IF(OR(検索!J$5="00000",T1142&amp;U1142&amp;V1142&amp;W1142&amp;X1142&lt;&gt;検索!J$5),0,1)</f>
        <v>0</v>
      </c>
      <c r="Z1142" s="16">
        <f t="shared" si="94"/>
        <v>0</v>
      </c>
      <c r="AA1142" s="13">
        <f>IF(OR(ISERROR(FIND(DBCS(検索!C$7),DBCS(B1142))),検索!C$7=""),0,1)</f>
        <v>0</v>
      </c>
      <c r="AB1142" s="13">
        <f>IF(OR(ISERROR(FIND(DBCS(検索!D$7),DBCS(C1142))),検索!D$7=""),0,1)</f>
        <v>0</v>
      </c>
      <c r="AC1142" s="13">
        <f>IF(OR(ISERROR(FIND(検索!E$7,D1142)),検索!E$7=""),0,1)</f>
        <v>0</v>
      </c>
      <c r="AD1142" s="13">
        <f>IF(OR(ISERROR(FIND(検索!F$7,E1142)),検索!F$7=""),0,1)</f>
        <v>0</v>
      </c>
      <c r="AE1142" s="13">
        <f>IF(OR(ISERROR(FIND(検索!G$7,F1142)),検索!G$7=""),0,1)</f>
        <v>0</v>
      </c>
      <c r="AF1142" s="15">
        <f>IF(OR(検索!J$7="00000",AA1142&amp;AB1142&amp;AC1142&amp;AD1142&amp;AE1142&lt;&gt;検索!J$7),0,1)</f>
        <v>0</v>
      </c>
      <c r="AG1142" s="16">
        <f t="shared" si="95"/>
        <v>0</v>
      </c>
      <c r="AH1142" s="13">
        <f>IF(検索!K$3=0,R1142,S1142)</f>
        <v>0</v>
      </c>
      <c r="AI1142" s="13">
        <f>IF(検索!K$5=0,Y1142,Z1142)</f>
        <v>0</v>
      </c>
      <c r="AJ1142" s="13">
        <f>IF(検索!K$7=0,AF1142,AG1142)</f>
        <v>0</v>
      </c>
      <c r="AK1142" s="20">
        <f>IF(IF(検索!J$5="00000",AH1142,IF(検索!K$4=0,AH1142+AI1142,AH1142*AI1142)*IF(AND(検索!K$6=1,検索!J$7&lt;&gt;"00000"),AJ1142,1)+IF(AND(検索!K$6=0,検索!J$7&lt;&gt;"00000"),AJ1142,0))&gt;0,MAX($AK$2:AK1141)+1,0)</f>
        <v>0</v>
      </c>
    </row>
    <row r="1143" spans="8:37" ht="12.6" customHeight="1" x14ac:dyDescent="0.15">
      <c r="H1143" s="153">
        <f t="shared" si="92"/>
        <v>0</v>
      </c>
      <c r="J1143" s="158">
        <f>IFERROR(INDEX(単価!D$3:G$16,MATCH(D1143,単価!B$3:B$16,0),1+((I1143&gt;29)+(I1143&gt;59)+(I1143&gt;89))*INDEX(単価!A:A,MATCH(D1143,単価!B:B,0))),0)</f>
        <v>0</v>
      </c>
      <c r="K1143" s="153">
        <f>IFERROR(INDEX(単価!C:C,MATCH(D1143,単価!B:B,0))&amp;IF(INDEX(単価!A:A,MATCH(D1143,単価!B:B,0))=1,"（"&amp;INDEX(単価!D$2:G$2,1,1+(I1143&gt;29)+(I1143&gt;59)+(I1143&gt;89))&amp;"）",""),D1143)</f>
        <v>0</v>
      </c>
      <c r="L1143" s="2">
        <f t="shared" ca="1" si="96"/>
        <v>109</v>
      </c>
      <c r="M1143" s="14">
        <f>IF(OR(ISERROR(FIND(DBCS(検索!C$3),DBCS(B1143))),検索!C$3=""),0,1)</f>
        <v>0</v>
      </c>
      <c r="N1143" s="15">
        <f>IF(OR(ISERROR(FIND(DBCS(検索!D$3),DBCS(C1143))),検索!D$3=""),0,1)</f>
        <v>0</v>
      </c>
      <c r="O1143" s="15">
        <f>IF(OR(ISERROR(FIND(検索!E$3,D1143)),検索!E$3=""),0,1)</f>
        <v>0</v>
      </c>
      <c r="P1143" s="13">
        <f>IF(OR(ISERROR(FIND(検索!F$3,E1143)),検索!F$3=""),0,1)</f>
        <v>0</v>
      </c>
      <c r="Q1143" s="13">
        <f>IF(OR(ISERROR(FIND(検索!G$3,F1143)),検索!G$3=""),0,1)</f>
        <v>0</v>
      </c>
      <c r="R1143" s="13">
        <f>IF(OR(検索!J$3="00000",M1143&amp;N1143&amp;O1143&amp;P1143&amp;Q1143&lt;&gt;検索!J$3),0,1)</f>
        <v>0</v>
      </c>
      <c r="S1143" s="13">
        <f t="shared" si="93"/>
        <v>0</v>
      </c>
      <c r="T1143" s="14">
        <f>IF(OR(ISERROR(FIND(DBCS(検索!C$5),DBCS(B1143))),検索!C$5=""),0,1)</f>
        <v>0</v>
      </c>
      <c r="U1143" s="15">
        <f>IF(OR(ISERROR(FIND(DBCS(検索!D$5),DBCS(C1143))),検索!D$5=""),0,1)</f>
        <v>0</v>
      </c>
      <c r="V1143" s="15">
        <f>IF(OR(ISERROR(FIND(検索!E$5,D1143)),検索!E$5=""),0,1)</f>
        <v>0</v>
      </c>
      <c r="W1143" s="15">
        <f>IF(OR(ISERROR(FIND(検索!F$5,E1143)),検索!F$5=""),0,1)</f>
        <v>0</v>
      </c>
      <c r="X1143" s="15">
        <f>IF(OR(ISERROR(FIND(検索!G$5,F1143)),検索!G$5=""),0,1)</f>
        <v>0</v>
      </c>
      <c r="Y1143" s="13">
        <f>IF(OR(検索!J$5="00000",T1143&amp;U1143&amp;V1143&amp;W1143&amp;X1143&lt;&gt;検索!J$5),0,1)</f>
        <v>0</v>
      </c>
      <c r="Z1143" s="16">
        <f t="shared" si="94"/>
        <v>0</v>
      </c>
      <c r="AA1143" s="13">
        <f>IF(OR(ISERROR(FIND(DBCS(検索!C$7),DBCS(B1143))),検索!C$7=""),0,1)</f>
        <v>0</v>
      </c>
      <c r="AB1143" s="13">
        <f>IF(OR(ISERROR(FIND(DBCS(検索!D$7),DBCS(C1143))),検索!D$7=""),0,1)</f>
        <v>0</v>
      </c>
      <c r="AC1143" s="13">
        <f>IF(OR(ISERROR(FIND(検索!E$7,D1143)),検索!E$7=""),0,1)</f>
        <v>0</v>
      </c>
      <c r="AD1143" s="13">
        <f>IF(OR(ISERROR(FIND(検索!F$7,E1143)),検索!F$7=""),0,1)</f>
        <v>0</v>
      </c>
      <c r="AE1143" s="13">
        <f>IF(OR(ISERROR(FIND(検索!G$7,F1143)),検索!G$7=""),0,1)</f>
        <v>0</v>
      </c>
      <c r="AF1143" s="15">
        <f>IF(OR(検索!J$7="00000",AA1143&amp;AB1143&amp;AC1143&amp;AD1143&amp;AE1143&lt;&gt;検索!J$7),0,1)</f>
        <v>0</v>
      </c>
      <c r="AG1143" s="16">
        <f t="shared" si="95"/>
        <v>0</v>
      </c>
      <c r="AH1143" s="13">
        <f>IF(検索!K$3=0,R1143,S1143)</f>
        <v>0</v>
      </c>
      <c r="AI1143" s="13">
        <f>IF(検索!K$5=0,Y1143,Z1143)</f>
        <v>0</v>
      </c>
      <c r="AJ1143" s="13">
        <f>IF(検索!K$7=0,AF1143,AG1143)</f>
        <v>0</v>
      </c>
      <c r="AK1143" s="20">
        <f>IF(IF(検索!J$5="00000",AH1143,IF(検索!K$4=0,AH1143+AI1143,AH1143*AI1143)*IF(AND(検索!K$6=1,検索!J$7&lt;&gt;"00000"),AJ1143,1)+IF(AND(検索!K$6=0,検索!J$7&lt;&gt;"00000"),AJ1143,0))&gt;0,MAX($AK$2:AK1142)+1,0)</f>
        <v>0</v>
      </c>
    </row>
    <row r="1144" spans="8:37" ht="12.6" customHeight="1" x14ac:dyDescent="0.15">
      <c r="H1144" s="153">
        <f t="shared" si="92"/>
        <v>0</v>
      </c>
      <c r="J1144" s="158">
        <f>IFERROR(INDEX(単価!D$3:G$16,MATCH(D1144,単価!B$3:B$16,0),1+((I1144&gt;29)+(I1144&gt;59)+(I1144&gt;89))*INDEX(単価!A:A,MATCH(D1144,単価!B:B,0))),0)</f>
        <v>0</v>
      </c>
      <c r="K1144" s="153">
        <f>IFERROR(INDEX(単価!C:C,MATCH(D1144,単価!B:B,0))&amp;IF(INDEX(単価!A:A,MATCH(D1144,単価!B:B,0))=1,"（"&amp;INDEX(単価!D$2:G$2,1,1+(I1144&gt;29)+(I1144&gt;59)+(I1144&gt;89))&amp;"）",""),D1144)</f>
        <v>0</v>
      </c>
      <c r="L1144" s="2">
        <f t="shared" ca="1" si="96"/>
        <v>101</v>
      </c>
      <c r="M1144" s="14">
        <f>IF(OR(ISERROR(FIND(DBCS(検索!C$3),DBCS(B1144))),検索!C$3=""),0,1)</f>
        <v>0</v>
      </c>
      <c r="N1144" s="15">
        <f>IF(OR(ISERROR(FIND(DBCS(検索!D$3),DBCS(C1144))),検索!D$3=""),0,1)</f>
        <v>0</v>
      </c>
      <c r="O1144" s="15">
        <f>IF(OR(ISERROR(FIND(検索!E$3,D1144)),検索!E$3=""),0,1)</f>
        <v>0</v>
      </c>
      <c r="P1144" s="13">
        <f>IF(OR(ISERROR(FIND(検索!F$3,E1144)),検索!F$3=""),0,1)</f>
        <v>0</v>
      </c>
      <c r="Q1144" s="13">
        <f>IF(OR(ISERROR(FIND(検索!G$3,F1144)),検索!G$3=""),0,1)</f>
        <v>0</v>
      </c>
      <c r="R1144" s="13">
        <f>IF(OR(検索!J$3="00000",M1144&amp;N1144&amp;O1144&amp;P1144&amp;Q1144&lt;&gt;検索!J$3),0,1)</f>
        <v>0</v>
      </c>
      <c r="S1144" s="13">
        <f t="shared" si="93"/>
        <v>0</v>
      </c>
      <c r="T1144" s="14">
        <f>IF(OR(ISERROR(FIND(DBCS(検索!C$5),DBCS(B1144))),検索!C$5=""),0,1)</f>
        <v>0</v>
      </c>
      <c r="U1144" s="15">
        <f>IF(OR(ISERROR(FIND(DBCS(検索!D$5),DBCS(C1144))),検索!D$5=""),0,1)</f>
        <v>0</v>
      </c>
      <c r="V1144" s="15">
        <f>IF(OR(ISERROR(FIND(検索!E$5,D1144)),検索!E$5=""),0,1)</f>
        <v>0</v>
      </c>
      <c r="W1144" s="15">
        <f>IF(OR(ISERROR(FIND(検索!F$5,E1144)),検索!F$5=""),0,1)</f>
        <v>0</v>
      </c>
      <c r="X1144" s="15">
        <f>IF(OR(ISERROR(FIND(検索!G$5,F1144)),検索!G$5=""),0,1)</f>
        <v>0</v>
      </c>
      <c r="Y1144" s="13">
        <f>IF(OR(検索!J$5="00000",T1144&amp;U1144&amp;V1144&amp;W1144&amp;X1144&lt;&gt;検索!J$5),0,1)</f>
        <v>0</v>
      </c>
      <c r="Z1144" s="16">
        <f t="shared" si="94"/>
        <v>0</v>
      </c>
      <c r="AA1144" s="13">
        <f>IF(OR(ISERROR(FIND(DBCS(検索!C$7),DBCS(B1144))),検索!C$7=""),0,1)</f>
        <v>0</v>
      </c>
      <c r="AB1144" s="13">
        <f>IF(OR(ISERROR(FIND(DBCS(検索!D$7),DBCS(C1144))),検索!D$7=""),0,1)</f>
        <v>0</v>
      </c>
      <c r="AC1144" s="13">
        <f>IF(OR(ISERROR(FIND(検索!E$7,D1144)),検索!E$7=""),0,1)</f>
        <v>0</v>
      </c>
      <c r="AD1144" s="13">
        <f>IF(OR(ISERROR(FIND(検索!F$7,E1144)),検索!F$7=""),0,1)</f>
        <v>0</v>
      </c>
      <c r="AE1144" s="13">
        <f>IF(OR(ISERROR(FIND(検索!G$7,F1144)),検索!G$7=""),0,1)</f>
        <v>0</v>
      </c>
      <c r="AF1144" s="15">
        <f>IF(OR(検索!J$7="00000",AA1144&amp;AB1144&amp;AC1144&amp;AD1144&amp;AE1144&lt;&gt;検索!J$7),0,1)</f>
        <v>0</v>
      </c>
      <c r="AG1144" s="16">
        <f t="shared" si="95"/>
        <v>0</v>
      </c>
      <c r="AH1144" s="13">
        <f>IF(検索!K$3=0,R1144,S1144)</f>
        <v>0</v>
      </c>
      <c r="AI1144" s="13">
        <f>IF(検索!K$5=0,Y1144,Z1144)</f>
        <v>0</v>
      </c>
      <c r="AJ1144" s="13">
        <f>IF(検索!K$7=0,AF1144,AG1144)</f>
        <v>0</v>
      </c>
      <c r="AK1144" s="20">
        <f>IF(IF(検索!J$5="00000",AH1144,IF(検索!K$4=0,AH1144+AI1144,AH1144*AI1144)*IF(AND(検索!K$6=1,検索!J$7&lt;&gt;"00000"),AJ1144,1)+IF(AND(検索!K$6=0,検索!J$7&lt;&gt;"00000"),AJ1144,0))&gt;0,MAX($AK$2:AK1143)+1,0)</f>
        <v>0</v>
      </c>
    </row>
    <row r="1145" spans="8:37" ht="12.6" customHeight="1" x14ac:dyDescent="0.15">
      <c r="H1145" s="153">
        <f t="shared" si="92"/>
        <v>0</v>
      </c>
      <c r="J1145" s="158">
        <f>IFERROR(INDEX(単価!D$3:G$16,MATCH(D1145,単価!B$3:B$16,0),1+((I1145&gt;29)+(I1145&gt;59)+(I1145&gt;89))*INDEX(単価!A:A,MATCH(D1145,単価!B:B,0))),0)</f>
        <v>0</v>
      </c>
      <c r="K1145" s="153">
        <f>IFERROR(INDEX(単価!C:C,MATCH(D1145,単価!B:B,0))&amp;IF(INDEX(単価!A:A,MATCH(D1145,単価!B:B,0))=1,"（"&amp;INDEX(単価!D$2:G$2,1,1+(I1145&gt;29)+(I1145&gt;59)+(I1145&gt;89))&amp;"）",""),D1145)</f>
        <v>0</v>
      </c>
      <c r="L1145" s="2">
        <f t="shared" ca="1" si="96"/>
        <v>103</v>
      </c>
      <c r="M1145" s="14">
        <f>IF(OR(ISERROR(FIND(DBCS(検索!C$3),DBCS(B1145))),検索!C$3=""),0,1)</f>
        <v>0</v>
      </c>
      <c r="N1145" s="15">
        <f>IF(OR(ISERROR(FIND(DBCS(検索!D$3),DBCS(C1145))),検索!D$3=""),0,1)</f>
        <v>0</v>
      </c>
      <c r="O1145" s="15">
        <f>IF(OR(ISERROR(FIND(検索!E$3,D1145)),検索!E$3=""),0,1)</f>
        <v>0</v>
      </c>
      <c r="P1145" s="13">
        <f>IF(OR(ISERROR(FIND(検索!F$3,E1145)),検索!F$3=""),0,1)</f>
        <v>0</v>
      </c>
      <c r="Q1145" s="13">
        <f>IF(OR(ISERROR(FIND(検索!G$3,F1145)),検索!G$3=""),0,1)</f>
        <v>0</v>
      </c>
      <c r="R1145" s="13">
        <f>IF(OR(検索!J$3="00000",M1145&amp;N1145&amp;O1145&amp;P1145&amp;Q1145&lt;&gt;検索!J$3),0,1)</f>
        <v>0</v>
      </c>
      <c r="S1145" s="13">
        <f t="shared" si="93"/>
        <v>0</v>
      </c>
      <c r="T1145" s="14">
        <f>IF(OR(ISERROR(FIND(DBCS(検索!C$5),DBCS(B1145))),検索!C$5=""),0,1)</f>
        <v>0</v>
      </c>
      <c r="U1145" s="15">
        <f>IF(OR(ISERROR(FIND(DBCS(検索!D$5),DBCS(C1145))),検索!D$5=""),0,1)</f>
        <v>0</v>
      </c>
      <c r="V1145" s="15">
        <f>IF(OR(ISERROR(FIND(検索!E$5,D1145)),検索!E$5=""),0,1)</f>
        <v>0</v>
      </c>
      <c r="W1145" s="15">
        <f>IF(OR(ISERROR(FIND(検索!F$5,E1145)),検索!F$5=""),0,1)</f>
        <v>0</v>
      </c>
      <c r="X1145" s="15">
        <f>IF(OR(ISERROR(FIND(検索!G$5,F1145)),検索!G$5=""),0,1)</f>
        <v>0</v>
      </c>
      <c r="Y1145" s="13">
        <f>IF(OR(検索!J$5="00000",T1145&amp;U1145&amp;V1145&amp;W1145&amp;X1145&lt;&gt;検索!J$5),0,1)</f>
        <v>0</v>
      </c>
      <c r="Z1145" s="16">
        <f t="shared" si="94"/>
        <v>0</v>
      </c>
      <c r="AA1145" s="13">
        <f>IF(OR(ISERROR(FIND(DBCS(検索!C$7),DBCS(B1145))),検索!C$7=""),0,1)</f>
        <v>0</v>
      </c>
      <c r="AB1145" s="13">
        <f>IF(OR(ISERROR(FIND(DBCS(検索!D$7),DBCS(C1145))),検索!D$7=""),0,1)</f>
        <v>0</v>
      </c>
      <c r="AC1145" s="13">
        <f>IF(OR(ISERROR(FIND(検索!E$7,D1145)),検索!E$7=""),0,1)</f>
        <v>0</v>
      </c>
      <c r="AD1145" s="13">
        <f>IF(OR(ISERROR(FIND(検索!F$7,E1145)),検索!F$7=""),0,1)</f>
        <v>0</v>
      </c>
      <c r="AE1145" s="13">
        <f>IF(OR(ISERROR(FIND(検索!G$7,F1145)),検索!G$7=""),0,1)</f>
        <v>0</v>
      </c>
      <c r="AF1145" s="15">
        <f>IF(OR(検索!J$7="00000",AA1145&amp;AB1145&amp;AC1145&amp;AD1145&amp;AE1145&lt;&gt;検索!J$7),0,1)</f>
        <v>0</v>
      </c>
      <c r="AG1145" s="16">
        <f t="shared" si="95"/>
        <v>0</v>
      </c>
      <c r="AH1145" s="13">
        <f>IF(検索!K$3=0,R1145,S1145)</f>
        <v>0</v>
      </c>
      <c r="AI1145" s="13">
        <f>IF(検索!K$5=0,Y1145,Z1145)</f>
        <v>0</v>
      </c>
      <c r="AJ1145" s="13">
        <f>IF(検索!K$7=0,AF1145,AG1145)</f>
        <v>0</v>
      </c>
      <c r="AK1145" s="20">
        <f>IF(IF(検索!J$5="00000",AH1145,IF(検索!K$4=0,AH1145+AI1145,AH1145*AI1145)*IF(AND(検索!K$6=1,検索!J$7&lt;&gt;"00000"),AJ1145,1)+IF(AND(検索!K$6=0,検索!J$7&lt;&gt;"00000"),AJ1145,0))&gt;0,MAX($AK$2:AK1144)+1,0)</f>
        <v>0</v>
      </c>
    </row>
    <row r="1146" spans="8:37" ht="12.6" customHeight="1" x14ac:dyDescent="0.15">
      <c r="H1146" s="153">
        <f t="shared" si="92"/>
        <v>0</v>
      </c>
      <c r="J1146" s="158">
        <f>IFERROR(INDEX(単価!D$3:G$16,MATCH(D1146,単価!B$3:B$16,0),1+((I1146&gt;29)+(I1146&gt;59)+(I1146&gt;89))*INDEX(単価!A:A,MATCH(D1146,単価!B:B,0))),0)</f>
        <v>0</v>
      </c>
      <c r="K1146" s="153">
        <f>IFERROR(INDEX(単価!C:C,MATCH(D1146,単価!B:B,0))&amp;IF(INDEX(単価!A:A,MATCH(D1146,単価!B:B,0))=1,"（"&amp;INDEX(単価!D$2:G$2,1,1+(I1146&gt;29)+(I1146&gt;59)+(I1146&gt;89))&amp;"）",""),D1146)</f>
        <v>0</v>
      </c>
      <c r="L1146" s="2">
        <f t="shared" ca="1" si="96"/>
        <v>104</v>
      </c>
      <c r="M1146" s="14">
        <f>IF(OR(ISERROR(FIND(DBCS(検索!C$3),DBCS(B1146))),検索!C$3=""),0,1)</f>
        <v>0</v>
      </c>
      <c r="N1146" s="15">
        <f>IF(OR(ISERROR(FIND(DBCS(検索!D$3),DBCS(C1146))),検索!D$3=""),0,1)</f>
        <v>0</v>
      </c>
      <c r="O1146" s="15">
        <f>IF(OR(ISERROR(FIND(検索!E$3,D1146)),検索!E$3=""),0,1)</f>
        <v>0</v>
      </c>
      <c r="P1146" s="13">
        <f>IF(OR(ISERROR(FIND(検索!F$3,E1146)),検索!F$3=""),0,1)</f>
        <v>0</v>
      </c>
      <c r="Q1146" s="13">
        <f>IF(OR(ISERROR(FIND(検索!G$3,F1146)),検索!G$3=""),0,1)</f>
        <v>0</v>
      </c>
      <c r="R1146" s="13">
        <f>IF(OR(検索!J$3="00000",M1146&amp;N1146&amp;O1146&amp;P1146&amp;Q1146&lt;&gt;検索!J$3),0,1)</f>
        <v>0</v>
      </c>
      <c r="S1146" s="13">
        <f t="shared" si="93"/>
        <v>0</v>
      </c>
      <c r="T1146" s="14">
        <f>IF(OR(ISERROR(FIND(DBCS(検索!C$5),DBCS(B1146))),検索!C$5=""),0,1)</f>
        <v>0</v>
      </c>
      <c r="U1146" s="15">
        <f>IF(OR(ISERROR(FIND(DBCS(検索!D$5),DBCS(C1146))),検索!D$5=""),0,1)</f>
        <v>0</v>
      </c>
      <c r="V1146" s="15">
        <f>IF(OR(ISERROR(FIND(検索!E$5,D1146)),検索!E$5=""),0,1)</f>
        <v>0</v>
      </c>
      <c r="W1146" s="15">
        <f>IF(OR(ISERROR(FIND(検索!F$5,E1146)),検索!F$5=""),0,1)</f>
        <v>0</v>
      </c>
      <c r="X1146" s="15">
        <f>IF(OR(ISERROR(FIND(検索!G$5,F1146)),検索!G$5=""),0,1)</f>
        <v>0</v>
      </c>
      <c r="Y1146" s="13">
        <f>IF(OR(検索!J$5="00000",T1146&amp;U1146&amp;V1146&amp;W1146&amp;X1146&lt;&gt;検索!J$5),0,1)</f>
        <v>0</v>
      </c>
      <c r="Z1146" s="16">
        <f t="shared" si="94"/>
        <v>0</v>
      </c>
      <c r="AA1146" s="13">
        <f>IF(OR(ISERROR(FIND(DBCS(検索!C$7),DBCS(B1146))),検索!C$7=""),0,1)</f>
        <v>0</v>
      </c>
      <c r="AB1146" s="13">
        <f>IF(OR(ISERROR(FIND(DBCS(検索!D$7),DBCS(C1146))),検索!D$7=""),0,1)</f>
        <v>0</v>
      </c>
      <c r="AC1146" s="13">
        <f>IF(OR(ISERROR(FIND(検索!E$7,D1146)),検索!E$7=""),0,1)</f>
        <v>0</v>
      </c>
      <c r="AD1146" s="13">
        <f>IF(OR(ISERROR(FIND(検索!F$7,E1146)),検索!F$7=""),0,1)</f>
        <v>0</v>
      </c>
      <c r="AE1146" s="13">
        <f>IF(OR(ISERROR(FIND(検索!G$7,F1146)),検索!G$7=""),0,1)</f>
        <v>0</v>
      </c>
      <c r="AF1146" s="15">
        <f>IF(OR(検索!J$7="00000",AA1146&amp;AB1146&amp;AC1146&amp;AD1146&amp;AE1146&lt;&gt;検索!J$7),0,1)</f>
        <v>0</v>
      </c>
      <c r="AG1146" s="16">
        <f t="shared" si="95"/>
        <v>0</v>
      </c>
      <c r="AH1146" s="13">
        <f>IF(検索!K$3=0,R1146,S1146)</f>
        <v>0</v>
      </c>
      <c r="AI1146" s="13">
        <f>IF(検索!K$5=0,Y1146,Z1146)</f>
        <v>0</v>
      </c>
      <c r="AJ1146" s="13">
        <f>IF(検索!K$7=0,AF1146,AG1146)</f>
        <v>0</v>
      </c>
      <c r="AK1146" s="20">
        <f>IF(IF(検索!J$5="00000",AH1146,IF(検索!K$4=0,AH1146+AI1146,AH1146*AI1146)*IF(AND(検索!K$6=1,検索!J$7&lt;&gt;"00000"),AJ1146,1)+IF(AND(検索!K$6=0,検索!J$7&lt;&gt;"00000"),AJ1146,0))&gt;0,MAX($AK$2:AK1145)+1,0)</f>
        <v>0</v>
      </c>
    </row>
    <row r="1147" spans="8:37" ht="12.6" customHeight="1" x14ac:dyDescent="0.15">
      <c r="H1147" s="153">
        <f t="shared" si="92"/>
        <v>0</v>
      </c>
      <c r="J1147" s="158">
        <f>IFERROR(INDEX(単価!D$3:G$16,MATCH(D1147,単価!B$3:B$16,0),1+((I1147&gt;29)+(I1147&gt;59)+(I1147&gt;89))*INDEX(単価!A:A,MATCH(D1147,単価!B:B,0))),0)</f>
        <v>0</v>
      </c>
      <c r="K1147" s="153">
        <f>IFERROR(INDEX(単価!C:C,MATCH(D1147,単価!B:B,0))&amp;IF(INDEX(単価!A:A,MATCH(D1147,単価!B:B,0))=1,"（"&amp;INDEX(単価!D$2:G$2,1,1+(I1147&gt;29)+(I1147&gt;59)+(I1147&gt;89))&amp;"）",""),D1147)</f>
        <v>0</v>
      </c>
      <c r="L1147" s="2">
        <f t="shared" ca="1" si="96"/>
        <v>102</v>
      </c>
      <c r="M1147" s="14">
        <f>IF(OR(ISERROR(FIND(DBCS(検索!C$3),DBCS(B1147))),検索!C$3=""),0,1)</f>
        <v>0</v>
      </c>
      <c r="N1147" s="15">
        <f>IF(OR(ISERROR(FIND(DBCS(検索!D$3),DBCS(C1147))),検索!D$3=""),0,1)</f>
        <v>0</v>
      </c>
      <c r="O1147" s="15">
        <f>IF(OR(ISERROR(FIND(検索!E$3,D1147)),検索!E$3=""),0,1)</f>
        <v>0</v>
      </c>
      <c r="P1147" s="13">
        <f>IF(OR(ISERROR(FIND(検索!F$3,E1147)),検索!F$3=""),0,1)</f>
        <v>0</v>
      </c>
      <c r="Q1147" s="13">
        <f>IF(OR(ISERROR(FIND(検索!G$3,F1147)),検索!G$3=""),0,1)</f>
        <v>0</v>
      </c>
      <c r="R1147" s="13">
        <f>IF(OR(検索!J$3="00000",M1147&amp;N1147&amp;O1147&amp;P1147&amp;Q1147&lt;&gt;検索!J$3),0,1)</f>
        <v>0</v>
      </c>
      <c r="S1147" s="13">
        <f t="shared" si="93"/>
        <v>0</v>
      </c>
      <c r="T1147" s="14">
        <f>IF(OR(ISERROR(FIND(DBCS(検索!C$5),DBCS(B1147))),検索!C$5=""),0,1)</f>
        <v>0</v>
      </c>
      <c r="U1147" s="15">
        <f>IF(OR(ISERROR(FIND(DBCS(検索!D$5),DBCS(C1147))),検索!D$5=""),0,1)</f>
        <v>0</v>
      </c>
      <c r="V1147" s="15">
        <f>IF(OR(ISERROR(FIND(検索!E$5,D1147)),検索!E$5=""),0,1)</f>
        <v>0</v>
      </c>
      <c r="W1147" s="15">
        <f>IF(OR(ISERROR(FIND(検索!F$5,E1147)),検索!F$5=""),0,1)</f>
        <v>0</v>
      </c>
      <c r="X1147" s="15">
        <f>IF(OR(ISERROR(FIND(検索!G$5,F1147)),検索!G$5=""),0,1)</f>
        <v>0</v>
      </c>
      <c r="Y1147" s="13">
        <f>IF(OR(検索!J$5="00000",T1147&amp;U1147&amp;V1147&amp;W1147&amp;X1147&lt;&gt;検索!J$5),0,1)</f>
        <v>0</v>
      </c>
      <c r="Z1147" s="16">
        <f t="shared" si="94"/>
        <v>0</v>
      </c>
      <c r="AA1147" s="13">
        <f>IF(OR(ISERROR(FIND(DBCS(検索!C$7),DBCS(B1147))),検索!C$7=""),0,1)</f>
        <v>0</v>
      </c>
      <c r="AB1147" s="13">
        <f>IF(OR(ISERROR(FIND(DBCS(検索!D$7),DBCS(C1147))),検索!D$7=""),0,1)</f>
        <v>0</v>
      </c>
      <c r="AC1147" s="13">
        <f>IF(OR(ISERROR(FIND(検索!E$7,D1147)),検索!E$7=""),0,1)</f>
        <v>0</v>
      </c>
      <c r="AD1147" s="13">
        <f>IF(OR(ISERROR(FIND(検索!F$7,E1147)),検索!F$7=""),0,1)</f>
        <v>0</v>
      </c>
      <c r="AE1147" s="13">
        <f>IF(OR(ISERROR(FIND(検索!G$7,F1147)),検索!G$7=""),0,1)</f>
        <v>0</v>
      </c>
      <c r="AF1147" s="15">
        <f>IF(OR(検索!J$7="00000",AA1147&amp;AB1147&amp;AC1147&amp;AD1147&amp;AE1147&lt;&gt;検索!J$7),0,1)</f>
        <v>0</v>
      </c>
      <c r="AG1147" s="16">
        <f t="shared" si="95"/>
        <v>0</v>
      </c>
      <c r="AH1147" s="13">
        <f>IF(検索!K$3=0,R1147,S1147)</f>
        <v>0</v>
      </c>
      <c r="AI1147" s="13">
        <f>IF(検索!K$5=0,Y1147,Z1147)</f>
        <v>0</v>
      </c>
      <c r="AJ1147" s="13">
        <f>IF(検索!K$7=0,AF1147,AG1147)</f>
        <v>0</v>
      </c>
      <c r="AK1147" s="20">
        <f>IF(IF(検索!J$5="00000",AH1147,IF(検索!K$4=0,AH1147+AI1147,AH1147*AI1147)*IF(AND(検索!K$6=1,検索!J$7&lt;&gt;"00000"),AJ1147,1)+IF(AND(検索!K$6=0,検索!J$7&lt;&gt;"00000"),AJ1147,0))&gt;0,MAX($AK$2:AK1146)+1,0)</f>
        <v>0</v>
      </c>
    </row>
    <row r="1148" spans="8:37" ht="12.6" customHeight="1" x14ac:dyDescent="0.15">
      <c r="H1148" s="153">
        <f t="shared" si="92"/>
        <v>0</v>
      </c>
      <c r="J1148" s="158">
        <f>IFERROR(INDEX(単価!D$3:G$16,MATCH(D1148,単価!B$3:B$16,0),1+((I1148&gt;29)+(I1148&gt;59)+(I1148&gt;89))*INDEX(単価!A:A,MATCH(D1148,単価!B:B,0))),0)</f>
        <v>0</v>
      </c>
      <c r="K1148" s="153">
        <f>IFERROR(INDEX(単価!C:C,MATCH(D1148,単価!B:B,0))&amp;IF(INDEX(単価!A:A,MATCH(D1148,単価!B:B,0))=1,"（"&amp;INDEX(単価!D$2:G$2,1,1+(I1148&gt;29)+(I1148&gt;59)+(I1148&gt;89))&amp;"）",""),D1148)</f>
        <v>0</v>
      </c>
      <c r="L1148" s="2">
        <f t="shared" ca="1" si="96"/>
        <v>109</v>
      </c>
      <c r="M1148" s="14">
        <f>IF(OR(ISERROR(FIND(DBCS(検索!C$3),DBCS(B1148))),検索!C$3=""),0,1)</f>
        <v>0</v>
      </c>
      <c r="N1148" s="15">
        <f>IF(OR(ISERROR(FIND(DBCS(検索!D$3),DBCS(C1148))),検索!D$3=""),0,1)</f>
        <v>0</v>
      </c>
      <c r="O1148" s="15">
        <f>IF(OR(ISERROR(FIND(検索!E$3,D1148)),検索!E$3=""),0,1)</f>
        <v>0</v>
      </c>
      <c r="P1148" s="13">
        <f>IF(OR(ISERROR(FIND(検索!F$3,E1148)),検索!F$3=""),0,1)</f>
        <v>0</v>
      </c>
      <c r="Q1148" s="13">
        <f>IF(OR(ISERROR(FIND(検索!G$3,F1148)),検索!G$3=""),0,1)</f>
        <v>0</v>
      </c>
      <c r="R1148" s="13">
        <f>IF(OR(検索!J$3="00000",M1148&amp;N1148&amp;O1148&amp;P1148&amp;Q1148&lt;&gt;検索!J$3),0,1)</f>
        <v>0</v>
      </c>
      <c r="S1148" s="13">
        <f t="shared" si="93"/>
        <v>0</v>
      </c>
      <c r="T1148" s="14">
        <f>IF(OR(ISERROR(FIND(DBCS(検索!C$5),DBCS(B1148))),検索!C$5=""),0,1)</f>
        <v>0</v>
      </c>
      <c r="U1148" s="15">
        <f>IF(OR(ISERROR(FIND(DBCS(検索!D$5),DBCS(C1148))),検索!D$5=""),0,1)</f>
        <v>0</v>
      </c>
      <c r="V1148" s="15">
        <f>IF(OR(ISERROR(FIND(検索!E$5,D1148)),検索!E$5=""),0,1)</f>
        <v>0</v>
      </c>
      <c r="W1148" s="15">
        <f>IF(OR(ISERROR(FIND(検索!F$5,E1148)),検索!F$5=""),0,1)</f>
        <v>0</v>
      </c>
      <c r="X1148" s="15">
        <f>IF(OR(ISERROR(FIND(検索!G$5,F1148)),検索!G$5=""),0,1)</f>
        <v>0</v>
      </c>
      <c r="Y1148" s="13">
        <f>IF(OR(検索!J$5="00000",T1148&amp;U1148&amp;V1148&amp;W1148&amp;X1148&lt;&gt;検索!J$5),0,1)</f>
        <v>0</v>
      </c>
      <c r="Z1148" s="16">
        <f t="shared" si="94"/>
        <v>0</v>
      </c>
      <c r="AA1148" s="13">
        <f>IF(OR(ISERROR(FIND(DBCS(検索!C$7),DBCS(B1148))),検索!C$7=""),0,1)</f>
        <v>0</v>
      </c>
      <c r="AB1148" s="13">
        <f>IF(OR(ISERROR(FIND(DBCS(検索!D$7),DBCS(C1148))),検索!D$7=""),0,1)</f>
        <v>0</v>
      </c>
      <c r="AC1148" s="13">
        <f>IF(OR(ISERROR(FIND(検索!E$7,D1148)),検索!E$7=""),0,1)</f>
        <v>0</v>
      </c>
      <c r="AD1148" s="13">
        <f>IF(OR(ISERROR(FIND(検索!F$7,E1148)),検索!F$7=""),0,1)</f>
        <v>0</v>
      </c>
      <c r="AE1148" s="13">
        <f>IF(OR(ISERROR(FIND(検索!G$7,F1148)),検索!G$7=""),0,1)</f>
        <v>0</v>
      </c>
      <c r="AF1148" s="15">
        <f>IF(OR(検索!J$7="00000",AA1148&amp;AB1148&amp;AC1148&amp;AD1148&amp;AE1148&lt;&gt;検索!J$7),0,1)</f>
        <v>0</v>
      </c>
      <c r="AG1148" s="16">
        <f t="shared" si="95"/>
        <v>0</v>
      </c>
      <c r="AH1148" s="13">
        <f>IF(検索!K$3=0,R1148,S1148)</f>
        <v>0</v>
      </c>
      <c r="AI1148" s="13">
        <f>IF(検索!K$5=0,Y1148,Z1148)</f>
        <v>0</v>
      </c>
      <c r="AJ1148" s="13">
        <f>IF(検索!K$7=0,AF1148,AG1148)</f>
        <v>0</v>
      </c>
      <c r="AK1148" s="20">
        <f>IF(IF(検索!J$5="00000",AH1148,IF(検索!K$4=0,AH1148+AI1148,AH1148*AI1148)*IF(AND(検索!K$6=1,検索!J$7&lt;&gt;"00000"),AJ1148,1)+IF(AND(検索!K$6=0,検索!J$7&lt;&gt;"00000"),AJ1148,0))&gt;0,MAX($AK$2:AK1147)+1,0)</f>
        <v>0</v>
      </c>
    </row>
    <row r="1149" spans="8:37" ht="12.6" customHeight="1" x14ac:dyDescent="0.15">
      <c r="H1149" s="153">
        <f t="shared" si="92"/>
        <v>0</v>
      </c>
      <c r="J1149" s="158">
        <f>IFERROR(INDEX(単価!D$3:G$16,MATCH(D1149,単価!B$3:B$16,0),1+((I1149&gt;29)+(I1149&gt;59)+(I1149&gt;89))*INDEX(単価!A:A,MATCH(D1149,単価!B:B,0))),0)</f>
        <v>0</v>
      </c>
      <c r="K1149" s="153">
        <f>IFERROR(INDEX(単価!C:C,MATCH(D1149,単価!B:B,0))&amp;IF(INDEX(単価!A:A,MATCH(D1149,単価!B:B,0))=1,"（"&amp;INDEX(単価!D$2:G$2,1,1+(I1149&gt;29)+(I1149&gt;59)+(I1149&gt;89))&amp;"）",""),D1149)</f>
        <v>0</v>
      </c>
      <c r="L1149" s="2">
        <f t="shared" ca="1" si="96"/>
        <v>100</v>
      </c>
      <c r="M1149" s="14">
        <f>IF(OR(ISERROR(FIND(DBCS(検索!C$3),DBCS(B1149))),検索!C$3=""),0,1)</f>
        <v>0</v>
      </c>
      <c r="N1149" s="15">
        <f>IF(OR(ISERROR(FIND(DBCS(検索!D$3),DBCS(C1149))),検索!D$3=""),0,1)</f>
        <v>0</v>
      </c>
      <c r="O1149" s="15">
        <f>IF(OR(ISERROR(FIND(検索!E$3,D1149)),検索!E$3=""),0,1)</f>
        <v>0</v>
      </c>
      <c r="P1149" s="13">
        <f>IF(OR(ISERROR(FIND(検索!F$3,E1149)),検索!F$3=""),0,1)</f>
        <v>0</v>
      </c>
      <c r="Q1149" s="13">
        <f>IF(OR(ISERROR(FIND(検索!G$3,F1149)),検索!G$3=""),0,1)</f>
        <v>0</v>
      </c>
      <c r="R1149" s="13">
        <f>IF(OR(検索!J$3="00000",M1149&amp;N1149&amp;O1149&amp;P1149&amp;Q1149&lt;&gt;検索!J$3),0,1)</f>
        <v>0</v>
      </c>
      <c r="S1149" s="13">
        <f t="shared" si="93"/>
        <v>0</v>
      </c>
      <c r="T1149" s="14">
        <f>IF(OR(ISERROR(FIND(DBCS(検索!C$5),DBCS(B1149))),検索!C$5=""),0,1)</f>
        <v>0</v>
      </c>
      <c r="U1149" s="15">
        <f>IF(OR(ISERROR(FIND(DBCS(検索!D$5),DBCS(C1149))),検索!D$5=""),0,1)</f>
        <v>0</v>
      </c>
      <c r="V1149" s="15">
        <f>IF(OR(ISERROR(FIND(検索!E$5,D1149)),検索!E$5=""),0,1)</f>
        <v>0</v>
      </c>
      <c r="W1149" s="15">
        <f>IF(OR(ISERROR(FIND(検索!F$5,E1149)),検索!F$5=""),0,1)</f>
        <v>0</v>
      </c>
      <c r="X1149" s="15">
        <f>IF(OR(ISERROR(FIND(検索!G$5,F1149)),検索!G$5=""),0,1)</f>
        <v>0</v>
      </c>
      <c r="Y1149" s="13">
        <f>IF(OR(検索!J$5="00000",T1149&amp;U1149&amp;V1149&amp;W1149&amp;X1149&lt;&gt;検索!J$5),0,1)</f>
        <v>0</v>
      </c>
      <c r="Z1149" s="16">
        <f t="shared" si="94"/>
        <v>0</v>
      </c>
      <c r="AA1149" s="13">
        <f>IF(OR(ISERROR(FIND(DBCS(検索!C$7),DBCS(B1149))),検索!C$7=""),0,1)</f>
        <v>0</v>
      </c>
      <c r="AB1149" s="13">
        <f>IF(OR(ISERROR(FIND(DBCS(検索!D$7),DBCS(C1149))),検索!D$7=""),0,1)</f>
        <v>0</v>
      </c>
      <c r="AC1149" s="13">
        <f>IF(OR(ISERROR(FIND(検索!E$7,D1149)),検索!E$7=""),0,1)</f>
        <v>0</v>
      </c>
      <c r="AD1149" s="13">
        <f>IF(OR(ISERROR(FIND(検索!F$7,E1149)),検索!F$7=""),0,1)</f>
        <v>0</v>
      </c>
      <c r="AE1149" s="13">
        <f>IF(OR(ISERROR(FIND(検索!G$7,F1149)),検索!G$7=""),0,1)</f>
        <v>0</v>
      </c>
      <c r="AF1149" s="15">
        <f>IF(OR(検索!J$7="00000",AA1149&amp;AB1149&amp;AC1149&amp;AD1149&amp;AE1149&lt;&gt;検索!J$7),0,1)</f>
        <v>0</v>
      </c>
      <c r="AG1149" s="16">
        <f t="shared" si="95"/>
        <v>0</v>
      </c>
      <c r="AH1149" s="13">
        <f>IF(検索!K$3=0,R1149,S1149)</f>
        <v>0</v>
      </c>
      <c r="AI1149" s="13">
        <f>IF(検索!K$5=0,Y1149,Z1149)</f>
        <v>0</v>
      </c>
      <c r="AJ1149" s="13">
        <f>IF(検索!K$7=0,AF1149,AG1149)</f>
        <v>0</v>
      </c>
      <c r="AK1149" s="20">
        <f>IF(IF(検索!J$5="00000",AH1149,IF(検索!K$4=0,AH1149+AI1149,AH1149*AI1149)*IF(AND(検索!K$6=1,検索!J$7&lt;&gt;"00000"),AJ1149,1)+IF(AND(検索!K$6=0,検索!J$7&lt;&gt;"00000"),AJ1149,0))&gt;0,MAX($AK$2:AK1148)+1,0)</f>
        <v>0</v>
      </c>
    </row>
    <row r="1150" spans="8:37" ht="12.6" customHeight="1" x14ac:dyDescent="0.15">
      <c r="H1150" s="153">
        <f t="shared" si="92"/>
        <v>0</v>
      </c>
      <c r="J1150" s="158">
        <f>IFERROR(INDEX(単価!D$3:G$16,MATCH(D1150,単価!B$3:B$16,0),1+((I1150&gt;29)+(I1150&gt;59)+(I1150&gt;89))*INDEX(単価!A:A,MATCH(D1150,単価!B:B,0))),0)</f>
        <v>0</v>
      </c>
      <c r="K1150" s="153">
        <f>IFERROR(INDEX(単価!C:C,MATCH(D1150,単価!B:B,0))&amp;IF(INDEX(単価!A:A,MATCH(D1150,単価!B:B,0))=1,"（"&amp;INDEX(単価!D$2:G$2,1,1+(I1150&gt;29)+(I1150&gt;59)+(I1150&gt;89))&amp;"）",""),D1150)</f>
        <v>0</v>
      </c>
      <c r="L1150" s="2">
        <f t="shared" ca="1" si="96"/>
        <v>108</v>
      </c>
      <c r="M1150" s="14">
        <f>IF(OR(ISERROR(FIND(DBCS(検索!C$3),DBCS(B1150))),検索!C$3=""),0,1)</f>
        <v>0</v>
      </c>
      <c r="N1150" s="15">
        <f>IF(OR(ISERROR(FIND(DBCS(検索!D$3),DBCS(C1150))),検索!D$3=""),0,1)</f>
        <v>0</v>
      </c>
      <c r="O1150" s="15">
        <f>IF(OR(ISERROR(FIND(検索!E$3,D1150)),検索!E$3=""),0,1)</f>
        <v>0</v>
      </c>
      <c r="P1150" s="13">
        <f>IF(OR(ISERROR(FIND(検索!F$3,E1150)),検索!F$3=""),0,1)</f>
        <v>0</v>
      </c>
      <c r="Q1150" s="13">
        <f>IF(OR(ISERROR(FIND(検索!G$3,F1150)),検索!G$3=""),0,1)</f>
        <v>0</v>
      </c>
      <c r="R1150" s="13">
        <f>IF(OR(検索!J$3="00000",M1150&amp;N1150&amp;O1150&amp;P1150&amp;Q1150&lt;&gt;検索!J$3),0,1)</f>
        <v>0</v>
      </c>
      <c r="S1150" s="13">
        <f t="shared" si="93"/>
        <v>0</v>
      </c>
      <c r="T1150" s="14">
        <f>IF(OR(ISERROR(FIND(DBCS(検索!C$5),DBCS(B1150))),検索!C$5=""),0,1)</f>
        <v>0</v>
      </c>
      <c r="U1150" s="15">
        <f>IF(OR(ISERROR(FIND(DBCS(検索!D$5),DBCS(C1150))),検索!D$5=""),0,1)</f>
        <v>0</v>
      </c>
      <c r="V1150" s="15">
        <f>IF(OR(ISERROR(FIND(検索!E$5,D1150)),検索!E$5=""),0,1)</f>
        <v>0</v>
      </c>
      <c r="W1150" s="15">
        <f>IF(OR(ISERROR(FIND(検索!F$5,E1150)),検索!F$5=""),0,1)</f>
        <v>0</v>
      </c>
      <c r="X1150" s="15">
        <f>IF(OR(ISERROR(FIND(検索!G$5,F1150)),検索!G$5=""),0,1)</f>
        <v>0</v>
      </c>
      <c r="Y1150" s="13">
        <f>IF(OR(検索!J$5="00000",T1150&amp;U1150&amp;V1150&amp;W1150&amp;X1150&lt;&gt;検索!J$5),0,1)</f>
        <v>0</v>
      </c>
      <c r="Z1150" s="16">
        <f t="shared" si="94"/>
        <v>0</v>
      </c>
      <c r="AA1150" s="13">
        <f>IF(OR(ISERROR(FIND(DBCS(検索!C$7),DBCS(B1150))),検索!C$7=""),0,1)</f>
        <v>0</v>
      </c>
      <c r="AB1150" s="13">
        <f>IF(OR(ISERROR(FIND(DBCS(検索!D$7),DBCS(C1150))),検索!D$7=""),0,1)</f>
        <v>0</v>
      </c>
      <c r="AC1150" s="13">
        <f>IF(OR(ISERROR(FIND(検索!E$7,D1150)),検索!E$7=""),0,1)</f>
        <v>0</v>
      </c>
      <c r="AD1150" s="13">
        <f>IF(OR(ISERROR(FIND(検索!F$7,E1150)),検索!F$7=""),0,1)</f>
        <v>0</v>
      </c>
      <c r="AE1150" s="13">
        <f>IF(OR(ISERROR(FIND(検索!G$7,F1150)),検索!G$7=""),0,1)</f>
        <v>0</v>
      </c>
      <c r="AF1150" s="15">
        <f>IF(OR(検索!J$7="00000",AA1150&amp;AB1150&amp;AC1150&amp;AD1150&amp;AE1150&lt;&gt;検索!J$7),0,1)</f>
        <v>0</v>
      </c>
      <c r="AG1150" s="16">
        <f t="shared" si="95"/>
        <v>0</v>
      </c>
      <c r="AH1150" s="13">
        <f>IF(検索!K$3=0,R1150,S1150)</f>
        <v>0</v>
      </c>
      <c r="AI1150" s="13">
        <f>IF(検索!K$5=0,Y1150,Z1150)</f>
        <v>0</v>
      </c>
      <c r="AJ1150" s="13">
        <f>IF(検索!K$7=0,AF1150,AG1150)</f>
        <v>0</v>
      </c>
      <c r="AK1150" s="20">
        <f>IF(IF(検索!J$5="00000",AH1150,IF(検索!K$4=0,AH1150+AI1150,AH1150*AI1150)*IF(AND(検索!K$6=1,検索!J$7&lt;&gt;"00000"),AJ1150,1)+IF(AND(検索!K$6=0,検索!J$7&lt;&gt;"00000"),AJ1150,0))&gt;0,MAX($AK$2:AK1149)+1,0)</f>
        <v>0</v>
      </c>
    </row>
    <row r="1151" spans="8:37" ht="12.6" customHeight="1" x14ac:dyDescent="0.15">
      <c r="H1151" s="153">
        <f t="shared" si="92"/>
        <v>0</v>
      </c>
      <c r="J1151" s="158">
        <f>IFERROR(INDEX(単価!D$3:G$16,MATCH(D1151,単価!B$3:B$16,0),1+((I1151&gt;29)+(I1151&gt;59)+(I1151&gt;89))*INDEX(単価!A:A,MATCH(D1151,単価!B:B,0))),0)</f>
        <v>0</v>
      </c>
      <c r="K1151" s="153">
        <f>IFERROR(INDEX(単価!C:C,MATCH(D1151,単価!B:B,0))&amp;IF(INDEX(単価!A:A,MATCH(D1151,単価!B:B,0))=1,"（"&amp;INDEX(単価!D$2:G$2,1,1+(I1151&gt;29)+(I1151&gt;59)+(I1151&gt;89))&amp;"）",""),D1151)</f>
        <v>0</v>
      </c>
      <c r="L1151" s="2">
        <f t="shared" ca="1" si="96"/>
        <v>103</v>
      </c>
      <c r="M1151" s="14">
        <f>IF(OR(ISERROR(FIND(DBCS(検索!C$3),DBCS(B1151))),検索!C$3=""),0,1)</f>
        <v>0</v>
      </c>
      <c r="N1151" s="15">
        <f>IF(OR(ISERROR(FIND(DBCS(検索!D$3),DBCS(C1151))),検索!D$3=""),0,1)</f>
        <v>0</v>
      </c>
      <c r="O1151" s="15">
        <f>IF(OR(ISERROR(FIND(検索!E$3,D1151)),検索!E$3=""),0,1)</f>
        <v>0</v>
      </c>
      <c r="P1151" s="13">
        <f>IF(OR(ISERROR(FIND(検索!F$3,E1151)),検索!F$3=""),0,1)</f>
        <v>0</v>
      </c>
      <c r="Q1151" s="13">
        <f>IF(OR(ISERROR(FIND(検索!G$3,F1151)),検索!G$3=""),0,1)</f>
        <v>0</v>
      </c>
      <c r="R1151" s="13">
        <f>IF(OR(検索!J$3="00000",M1151&amp;N1151&amp;O1151&amp;P1151&amp;Q1151&lt;&gt;検索!J$3),0,1)</f>
        <v>0</v>
      </c>
      <c r="S1151" s="13">
        <f t="shared" si="93"/>
        <v>0</v>
      </c>
      <c r="T1151" s="14">
        <f>IF(OR(ISERROR(FIND(DBCS(検索!C$5),DBCS(B1151))),検索!C$5=""),0,1)</f>
        <v>0</v>
      </c>
      <c r="U1151" s="15">
        <f>IF(OR(ISERROR(FIND(DBCS(検索!D$5),DBCS(C1151))),検索!D$5=""),0,1)</f>
        <v>0</v>
      </c>
      <c r="V1151" s="15">
        <f>IF(OR(ISERROR(FIND(検索!E$5,D1151)),検索!E$5=""),0,1)</f>
        <v>0</v>
      </c>
      <c r="W1151" s="15">
        <f>IF(OR(ISERROR(FIND(検索!F$5,E1151)),検索!F$5=""),0,1)</f>
        <v>0</v>
      </c>
      <c r="X1151" s="15">
        <f>IF(OR(ISERROR(FIND(検索!G$5,F1151)),検索!G$5=""),0,1)</f>
        <v>0</v>
      </c>
      <c r="Y1151" s="13">
        <f>IF(OR(検索!J$5="00000",T1151&amp;U1151&amp;V1151&amp;W1151&amp;X1151&lt;&gt;検索!J$5),0,1)</f>
        <v>0</v>
      </c>
      <c r="Z1151" s="16">
        <f t="shared" si="94"/>
        <v>0</v>
      </c>
      <c r="AA1151" s="13">
        <f>IF(OR(ISERROR(FIND(DBCS(検索!C$7),DBCS(B1151))),検索!C$7=""),0,1)</f>
        <v>0</v>
      </c>
      <c r="AB1151" s="13">
        <f>IF(OR(ISERROR(FIND(DBCS(検索!D$7),DBCS(C1151))),検索!D$7=""),0,1)</f>
        <v>0</v>
      </c>
      <c r="AC1151" s="13">
        <f>IF(OR(ISERROR(FIND(検索!E$7,D1151)),検索!E$7=""),0,1)</f>
        <v>0</v>
      </c>
      <c r="AD1151" s="13">
        <f>IF(OR(ISERROR(FIND(検索!F$7,E1151)),検索!F$7=""),0,1)</f>
        <v>0</v>
      </c>
      <c r="AE1151" s="13">
        <f>IF(OR(ISERROR(FIND(検索!G$7,F1151)),検索!G$7=""),0,1)</f>
        <v>0</v>
      </c>
      <c r="AF1151" s="15">
        <f>IF(OR(検索!J$7="00000",AA1151&amp;AB1151&amp;AC1151&amp;AD1151&amp;AE1151&lt;&gt;検索!J$7),0,1)</f>
        <v>0</v>
      </c>
      <c r="AG1151" s="16">
        <f t="shared" si="95"/>
        <v>0</v>
      </c>
      <c r="AH1151" s="13">
        <f>IF(検索!K$3=0,R1151,S1151)</f>
        <v>0</v>
      </c>
      <c r="AI1151" s="13">
        <f>IF(検索!K$5=0,Y1151,Z1151)</f>
        <v>0</v>
      </c>
      <c r="AJ1151" s="13">
        <f>IF(検索!K$7=0,AF1151,AG1151)</f>
        <v>0</v>
      </c>
      <c r="AK1151" s="20">
        <f>IF(IF(検索!J$5="00000",AH1151,IF(検索!K$4=0,AH1151+AI1151,AH1151*AI1151)*IF(AND(検索!K$6=1,検索!J$7&lt;&gt;"00000"),AJ1151,1)+IF(AND(検索!K$6=0,検索!J$7&lt;&gt;"00000"),AJ1151,0))&gt;0,MAX($AK$2:AK1150)+1,0)</f>
        <v>0</v>
      </c>
    </row>
    <row r="1152" spans="8:37" ht="12.6" customHeight="1" x14ac:dyDescent="0.15">
      <c r="H1152" s="153">
        <f t="shared" si="92"/>
        <v>0</v>
      </c>
      <c r="J1152" s="158">
        <f>IFERROR(INDEX(単価!D$3:G$16,MATCH(D1152,単価!B$3:B$16,0),1+((I1152&gt;29)+(I1152&gt;59)+(I1152&gt;89))*INDEX(単価!A:A,MATCH(D1152,単価!B:B,0))),0)</f>
        <v>0</v>
      </c>
      <c r="K1152" s="153">
        <f>IFERROR(INDEX(単価!C:C,MATCH(D1152,単価!B:B,0))&amp;IF(INDEX(単価!A:A,MATCH(D1152,単価!B:B,0))=1,"（"&amp;INDEX(単価!D$2:G$2,1,1+(I1152&gt;29)+(I1152&gt;59)+(I1152&gt;89))&amp;"）",""),D1152)</f>
        <v>0</v>
      </c>
      <c r="L1152" s="2">
        <f t="shared" ca="1" si="96"/>
        <v>102</v>
      </c>
      <c r="M1152" s="14">
        <f>IF(OR(ISERROR(FIND(DBCS(検索!C$3),DBCS(B1152))),検索!C$3=""),0,1)</f>
        <v>0</v>
      </c>
      <c r="N1152" s="15">
        <f>IF(OR(ISERROR(FIND(DBCS(検索!D$3),DBCS(C1152))),検索!D$3=""),0,1)</f>
        <v>0</v>
      </c>
      <c r="O1152" s="15">
        <f>IF(OR(ISERROR(FIND(検索!E$3,D1152)),検索!E$3=""),0,1)</f>
        <v>0</v>
      </c>
      <c r="P1152" s="13">
        <f>IF(OR(ISERROR(FIND(検索!F$3,E1152)),検索!F$3=""),0,1)</f>
        <v>0</v>
      </c>
      <c r="Q1152" s="13">
        <f>IF(OR(ISERROR(FIND(検索!G$3,F1152)),検索!G$3=""),0,1)</f>
        <v>0</v>
      </c>
      <c r="R1152" s="13">
        <f>IF(OR(検索!J$3="00000",M1152&amp;N1152&amp;O1152&amp;P1152&amp;Q1152&lt;&gt;検索!J$3),0,1)</f>
        <v>0</v>
      </c>
      <c r="S1152" s="13">
        <f t="shared" si="93"/>
        <v>0</v>
      </c>
      <c r="T1152" s="14">
        <f>IF(OR(ISERROR(FIND(DBCS(検索!C$5),DBCS(B1152))),検索!C$5=""),0,1)</f>
        <v>0</v>
      </c>
      <c r="U1152" s="15">
        <f>IF(OR(ISERROR(FIND(DBCS(検索!D$5),DBCS(C1152))),検索!D$5=""),0,1)</f>
        <v>0</v>
      </c>
      <c r="V1152" s="15">
        <f>IF(OR(ISERROR(FIND(検索!E$5,D1152)),検索!E$5=""),0,1)</f>
        <v>0</v>
      </c>
      <c r="W1152" s="15">
        <f>IF(OR(ISERROR(FIND(検索!F$5,E1152)),検索!F$5=""),0,1)</f>
        <v>0</v>
      </c>
      <c r="X1152" s="15">
        <f>IF(OR(ISERROR(FIND(検索!G$5,F1152)),検索!G$5=""),0,1)</f>
        <v>0</v>
      </c>
      <c r="Y1152" s="13">
        <f>IF(OR(検索!J$5="00000",T1152&amp;U1152&amp;V1152&amp;W1152&amp;X1152&lt;&gt;検索!J$5),0,1)</f>
        <v>0</v>
      </c>
      <c r="Z1152" s="16">
        <f t="shared" si="94"/>
        <v>0</v>
      </c>
      <c r="AA1152" s="13">
        <f>IF(OR(ISERROR(FIND(DBCS(検索!C$7),DBCS(B1152))),検索!C$7=""),0,1)</f>
        <v>0</v>
      </c>
      <c r="AB1152" s="13">
        <f>IF(OR(ISERROR(FIND(DBCS(検索!D$7),DBCS(C1152))),検索!D$7=""),0,1)</f>
        <v>0</v>
      </c>
      <c r="AC1152" s="13">
        <f>IF(OR(ISERROR(FIND(検索!E$7,D1152)),検索!E$7=""),0,1)</f>
        <v>0</v>
      </c>
      <c r="AD1152" s="13">
        <f>IF(OR(ISERROR(FIND(検索!F$7,E1152)),検索!F$7=""),0,1)</f>
        <v>0</v>
      </c>
      <c r="AE1152" s="13">
        <f>IF(OR(ISERROR(FIND(検索!G$7,F1152)),検索!G$7=""),0,1)</f>
        <v>0</v>
      </c>
      <c r="AF1152" s="15">
        <f>IF(OR(検索!J$7="00000",AA1152&amp;AB1152&amp;AC1152&amp;AD1152&amp;AE1152&lt;&gt;検索!J$7),0,1)</f>
        <v>0</v>
      </c>
      <c r="AG1152" s="16">
        <f t="shared" si="95"/>
        <v>0</v>
      </c>
      <c r="AH1152" s="13">
        <f>IF(検索!K$3=0,R1152,S1152)</f>
        <v>0</v>
      </c>
      <c r="AI1152" s="13">
        <f>IF(検索!K$5=0,Y1152,Z1152)</f>
        <v>0</v>
      </c>
      <c r="AJ1152" s="13">
        <f>IF(検索!K$7=0,AF1152,AG1152)</f>
        <v>0</v>
      </c>
      <c r="AK1152" s="20">
        <f>IF(IF(検索!J$5="00000",AH1152,IF(検索!K$4=0,AH1152+AI1152,AH1152*AI1152)*IF(AND(検索!K$6=1,検索!J$7&lt;&gt;"00000"),AJ1152,1)+IF(AND(検索!K$6=0,検索!J$7&lt;&gt;"00000"),AJ1152,0))&gt;0,MAX($AK$2:AK1151)+1,0)</f>
        <v>0</v>
      </c>
    </row>
    <row r="1153" spans="8:37" ht="12.6" customHeight="1" x14ac:dyDescent="0.15">
      <c r="H1153" s="153">
        <f t="shared" si="92"/>
        <v>0</v>
      </c>
      <c r="J1153" s="158">
        <f>IFERROR(INDEX(単価!D$3:G$16,MATCH(D1153,単価!B$3:B$16,0),1+((I1153&gt;29)+(I1153&gt;59)+(I1153&gt;89))*INDEX(単価!A:A,MATCH(D1153,単価!B:B,0))),0)</f>
        <v>0</v>
      </c>
      <c r="K1153" s="153">
        <f>IFERROR(INDEX(単価!C:C,MATCH(D1153,単価!B:B,0))&amp;IF(INDEX(単価!A:A,MATCH(D1153,単価!B:B,0))=1,"（"&amp;INDEX(単価!D$2:G$2,1,1+(I1153&gt;29)+(I1153&gt;59)+(I1153&gt;89))&amp;"）",""),D1153)</f>
        <v>0</v>
      </c>
      <c r="L1153" s="2">
        <f t="shared" ca="1" si="96"/>
        <v>101</v>
      </c>
      <c r="M1153" s="14">
        <f>IF(OR(ISERROR(FIND(DBCS(検索!C$3),DBCS(B1153))),検索!C$3=""),0,1)</f>
        <v>0</v>
      </c>
      <c r="N1153" s="15">
        <f>IF(OR(ISERROR(FIND(DBCS(検索!D$3),DBCS(C1153))),検索!D$3=""),0,1)</f>
        <v>0</v>
      </c>
      <c r="O1153" s="15">
        <f>IF(OR(ISERROR(FIND(検索!E$3,D1153)),検索!E$3=""),0,1)</f>
        <v>0</v>
      </c>
      <c r="P1153" s="13">
        <f>IF(OR(ISERROR(FIND(検索!F$3,E1153)),検索!F$3=""),0,1)</f>
        <v>0</v>
      </c>
      <c r="Q1153" s="13">
        <f>IF(OR(ISERROR(FIND(検索!G$3,F1153)),検索!G$3=""),0,1)</f>
        <v>0</v>
      </c>
      <c r="R1153" s="13">
        <f>IF(OR(検索!J$3="00000",M1153&amp;N1153&amp;O1153&amp;P1153&amp;Q1153&lt;&gt;検索!J$3),0,1)</f>
        <v>0</v>
      </c>
      <c r="S1153" s="13">
        <f t="shared" si="93"/>
        <v>0</v>
      </c>
      <c r="T1153" s="14">
        <f>IF(OR(ISERROR(FIND(DBCS(検索!C$5),DBCS(B1153))),検索!C$5=""),0,1)</f>
        <v>0</v>
      </c>
      <c r="U1153" s="15">
        <f>IF(OR(ISERROR(FIND(DBCS(検索!D$5),DBCS(C1153))),検索!D$5=""),0,1)</f>
        <v>0</v>
      </c>
      <c r="V1153" s="15">
        <f>IF(OR(ISERROR(FIND(検索!E$5,D1153)),検索!E$5=""),0,1)</f>
        <v>0</v>
      </c>
      <c r="W1153" s="15">
        <f>IF(OR(ISERROR(FIND(検索!F$5,E1153)),検索!F$5=""),0,1)</f>
        <v>0</v>
      </c>
      <c r="X1153" s="15">
        <f>IF(OR(ISERROR(FIND(検索!G$5,F1153)),検索!G$5=""),0,1)</f>
        <v>0</v>
      </c>
      <c r="Y1153" s="13">
        <f>IF(OR(検索!J$5="00000",T1153&amp;U1153&amp;V1153&amp;W1153&amp;X1153&lt;&gt;検索!J$5),0,1)</f>
        <v>0</v>
      </c>
      <c r="Z1153" s="16">
        <f t="shared" si="94"/>
        <v>0</v>
      </c>
      <c r="AA1153" s="13">
        <f>IF(OR(ISERROR(FIND(DBCS(検索!C$7),DBCS(B1153))),検索!C$7=""),0,1)</f>
        <v>0</v>
      </c>
      <c r="AB1153" s="13">
        <f>IF(OR(ISERROR(FIND(DBCS(検索!D$7),DBCS(C1153))),検索!D$7=""),0,1)</f>
        <v>0</v>
      </c>
      <c r="AC1153" s="13">
        <f>IF(OR(ISERROR(FIND(検索!E$7,D1153)),検索!E$7=""),0,1)</f>
        <v>0</v>
      </c>
      <c r="AD1153" s="13">
        <f>IF(OR(ISERROR(FIND(検索!F$7,E1153)),検索!F$7=""),0,1)</f>
        <v>0</v>
      </c>
      <c r="AE1153" s="13">
        <f>IF(OR(ISERROR(FIND(検索!G$7,F1153)),検索!G$7=""),0,1)</f>
        <v>0</v>
      </c>
      <c r="AF1153" s="15">
        <f>IF(OR(検索!J$7="00000",AA1153&amp;AB1153&amp;AC1153&amp;AD1153&amp;AE1153&lt;&gt;検索!J$7),0,1)</f>
        <v>0</v>
      </c>
      <c r="AG1153" s="16">
        <f t="shared" si="95"/>
        <v>0</v>
      </c>
      <c r="AH1153" s="13">
        <f>IF(検索!K$3=0,R1153,S1153)</f>
        <v>0</v>
      </c>
      <c r="AI1153" s="13">
        <f>IF(検索!K$5=0,Y1153,Z1153)</f>
        <v>0</v>
      </c>
      <c r="AJ1153" s="13">
        <f>IF(検索!K$7=0,AF1153,AG1153)</f>
        <v>0</v>
      </c>
      <c r="AK1153" s="20">
        <f>IF(IF(検索!J$5="00000",AH1153,IF(検索!K$4=0,AH1153+AI1153,AH1153*AI1153)*IF(AND(検索!K$6=1,検索!J$7&lt;&gt;"00000"),AJ1153,1)+IF(AND(検索!K$6=0,検索!J$7&lt;&gt;"00000"),AJ1153,0))&gt;0,MAX($AK$2:AK1152)+1,0)</f>
        <v>0</v>
      </c>
    </row>
    <row r="1154" spans="8:37" ht="12.6" customHeight="1" x14ac:dyDescent="0.15">
      <c r="H1154" s="153">
        <f t="shared" ref="H1154:H1177" si="97">SUMIF(B$2:B$1177,B1154,J$2:J$1177)</f>
        <v>0</v>
      </c>
      <c r="J1154" s="158">
        <f>IFERROR(INDEX(単価!D$3:G$16,MATCH(D1154,単価!B$3:B$16,0),1+((I1154&gt;29)+(I1154&gt;59)+(I1154&gt;89))*INDEX(単価!A:A,MATCH(D1154,単価!B:B,0))),0)</f>
        <v>0</v>
      </c>
      <c r="K1154" s="153">
        <f>IFERROR(INDEX(単価!C:C,MATCH(D1154,単価!B:B,0))&amp;IF(INDEX(単価!A:A,MATCH(D1154,単価!B:B,0))=1,"（"&amp;INDEX(単価!D$2:G$2,1,1+(I1154&gt;29)+(I1154&gt;59)+(I1154&gt;89))&amp;"）",""),D1154)</f>
        <v>0</v>
      </c>
      <c r="L1154" s="2">
        <f t="shared" ca="1" si="96"/>
        <v>105</v>
      </c>
      <c r="M1154" s="14">
        <f>IF(OR(ISERROR(FIND(DBCS(検索!C$3),DBCS(B1154))),検索!C$3=""),0,1)</f>
        <v>0</v>
      </c>
      <c r="N1154" s="15">
        <f>IF(OR(ISERROR(FIND(DBCS(検索!D$3),DBCS(C1154))),検索!D$3=""),0,1)</f>
        <v>0</v>
      </c>
      <c r="O1154" s="15">
        <f>IF(OR(ISERROR(FIND(検索!E$3,D1154)),検索!E$3=""),0,1)</f>
        <v>0</v>
      </c>
      <c r="P1154" s="13">
        <f>IF(OR(ISERROR(FIND(検索!F$3,E1154)),検索!F$3=""),0,1)</f>
        <v>0</v>
      </c>
      <c r="Q1154" s="13">
        <f>IF(OR(ISERROR(FIND(検索!G$3,F1154)),検索!G$3=""),0,1)</f>
        <v>0</v>
      </c>
      <c r="R1154" s="13">
        <f>IF(OR(検索!J$3="00000",M1154&amp;N1154&amp;O1154&amp;P1154&amp;Q1154&lt;&gt;検索!J$3),0,1)</f>
        <v>0</v>
      </c>
      <c r="S1154" s="13">
        <f t="shared" si="93"/>
        <v>0</v>
      </c>
      <c r="T1154" s="14">
        <f>IF(OR(ISERROR(FIND(DBCS(検索!C$5),DBCS(B1154))),検索!C$5=""),0,1)</f>
        <v>0</v>
      </c>
      <c r="U1154" s="15">
        <f>IF(OR(ISERROR(FIND(DBCS(検索!D$5),DBCS(C1154))),検索!D$5=""),0,1)</f>
        <v>0</v>
      </c>
      <c r="V1154" s="15">
        <f>IF(OR(ISERROR(FIND(検索!E$5,D1154)),検索!E$5=""),0,1)</f>
        <v>0</v>
      </c>
      <c r="W1154" s="15">
        <f>IF(OR(ISERROR(FIND(検索!F$5,E1154)),検索!F$5=""),0,1)</f>
        <v>0</v>
      </c>
      <c r="X1154" s="15">
        <f>IF(OR(ISERROR(FIND(検索!G$5,F1154)),検索!G$5=""),0,1)</f>
        <v>0</v>
      </c>
      <c r="Y1154" s="13">
        <f>IF(OR(検索!J$5="00000",T1154&amp;U1154&amp;V1154&amp;W1154&amp;X1154&lt;&gt;検索!J$5),0,1)</f>
        <v>0</v>
      </c>
      <c r="Z1154" s="16">
        <f t="shared" si="94"/>
        <v>0</v>
      </c>
      <c r="AA1154" s="13">
        <f>IF(OR(ISERROR(FIND(DBCS(検索!C$7),DBCS(B1154))),検索!C$7=""),0,1)</f>
        <v>0</v>
      </c>
      <c r="AB1154" s="13">
        <f>IF(OR(ISERROR(FIND(DBCS(検索!D$7),DBCS(C1154))),検索!D$7=""),0,1)</f>
        <v>0</v>
      </c>
      <c r="AC1154" s="13">
        <f>IF(OR(ISERROR(FIND(検索!E$7,D1154)),検索!E$7=""),0,1)</f>
        <v>0</v>
      </c>
      <c r="AD1154" s="13">
        <f>IF(OR(ISERROR(FIND(検索!F$7,E1154)),検索!F$7=""),0,1)</f>
        <v>0</v>
      </c>
      <c r="AE1154" s="13">
        <f>IF(OR(ISERROR(FIND(検索!G$7,F1154)),検索!G$7=""),0,1)</f>
        <v>0</v>
      </c>
      <c r="AF1154" s="15">
        <f>IF(OR(検索!J$7="00000",AA1154&amp;AB1154&amp;AC1154&amp;AD1154&amp;AE1154&lt;&gt;検索!J$7),0,1)</f>
        <v>0</v>
      </c>
      <c r="AG1154" s="16">
        <f t="shared" si="95"/>
        <v>0</v>
      </c>
      <c r="AH1154" s="13">
        <f>IF(検索!K$3=0,R1154,S1154)</f>
        <v>0</v>
      </c>
      <c r="AI1154" s="13">
        <f>IF(検索!K$5=0,Y1154,Z1154)</f>
        <v>0</v>
      </c>
      <c r="AJ1154" s="13">
        <f>IF(検索!K$7=0,AF1154,AG1154)</f>
        <v>0</v>
      </c>
      <c r="AK1154" s="20">
        <f>IF(IF(検索!J$5="00000",AH1154,IF(検索!K$4=0,AH1154+AI1154,AH1154*AI1154)*IF(AND(検索!K$6=1,検索!J$7&lt;&gt;"00000"),AJ1154,1)+IF(AND(検索!K$6=0,検索!J$7&lt;&gt;"00000"),AJ1154,0))&gt;0,MAX($AK$2:AK1153)+1,0)</f>
        <v>0</v>
      </c>
    </row>
    <row r="1155" spans="8:37" ht="12.6" customHeight="1" x14ac:dyDescent="0.15">
      <c r="H1155" s="153">
        <f t="shared" si="97"/>
        <v>0</v>
      </c>
      <c r="J1155" s="158">
        <f>IFERROR(INDEX(単価!D$3:G$16,MATCH(D1155,単価!B$3:B$16,0),1+((I1155&gt;29)+(I1155&gt;59)+(I1155&gt;89))*INDEX(単価!A:A,MATCH(D1155,単価!B:B,0))),0)</f>
        <v>0</v>
      </c>
      <c r="K1155" s="153">
        <f>IFERROR(INDEX(単価!C:C,MATCH(D1155,単価!B:B,0))&amp;IF(INDEX(単価!A:A,MATCH(D1155,単価!B:B,0))=1,"（"&amp;INDEX(単価!D$2:G$2,1,1+(I1155&gt;29)+(I1155&gt;59)+(I1155&gt;89))&amp;"）",""),D1155)</f>
        <v>0</v>
      </c>
      <c r="L1155" s="2">
        <f t="shared" ca="1" si="96"/>
        <v>105</v>
      </c>
      <c r="M1155" s="14">
        <f>IF(OR(ISERROR(FIND(DBCS(検索!C$3),DBCS(B1155))),検索!C$3=""),0,1)</f>
        <v>0</v>
      </c>
      <c r="N1155" s="15">
        <f>IF(OR(ISERROR(FIND(DBCS(検索!D$3),DBCS(C1155))),検索!D$3=""),0,1)</f>
        <v>0</v>
      </c>
      <c r="O1155" s="15">
        <f>IF(OR(ISERROR(FIND(検索!E$3,D1155)),検索!E$3=""),0,1)</f>
        <v>0</v>
      </c>
      <c r="P1155" s="13">
        <f>IF(OR(ISERROR(FIND(検索!F$3,E1155)),検索!F$3=""),0,1)</f>
        <v>0</v>
      </c>
      <c r="Q1155" s="13">
        <f>IF(OR(ISERROR(FIND(検索!G$3,F1155)),検索!G$3=""),0,1)</f>
        <v>0</v>
      </c>
      <c r="R1155" s="13">
        <f>IF(OR(検索!J$3="00000",M1155&amp;N1155&amp;O1155&amp;P1155&amp;Q1155&lt;&gt;検索!J$3),0,1)</f>
        <v>0</v>
      </c>
      <c r="S1155" s="13">
        <f t="shared" si="93"/>
        <v>0</v>
      </c>
      <c r="T1155" s="14">
        <f>IF(OR(ISERROR(FIND(DBCS(検索!C$5),DBCS(B1155))),検索!C$5=""),0,1)</f>
        <v>0</v>
      </c>
      <c r="U1155" s="15">
        <f>IF(OR(ISERROR(FIND(DBCS(検索!D$5),DBCS(C1155))),検索!D$5=""),0,1)</f>
        <v>0</v>
      </c>
      <c r="V1155" s="15">
        <f>IF(OR(ISERROR(FIND(検索!E$5,D1155)),検索!E$5=""),0,1)</f>
        <v>0</v>
      </c>
      <c r="W1155" s="15">
        <f>IF(OR(ISERROR(FIND(検索!F$5,E1155)),検索!F$5=""),0,1)</f>
        <v>0</v>
      </c>
      <c r="X1155" s="15">
        <f>IF(OR(ISERROR(FIND(検索!G$5,F1155)),検索!G$5=""),0,1)</f>
        <v>0</v>
      </c>
      <c r="Y1155" s="13">
        <f>IF(OR(検索!J$5="00000",T1155&amp;U1155&amp;V1155&amp;W1155&amp;X1155&lt;&gt;検索!J$5),0,1)</f>
        <v>0</v>
      </c>
      <c r="Z1155" s="16">
        <f t="shared" si="94"/>
        <v>0</v>
      </c>
      <c r="AA1155" s="13">
        <f>IF(OR(ISERROR(FIND(DBCS(検索!C$7),DBCS(B1155))),検索!C$7=""),0,1)</f>
        <v>0</v>
      </c>
      <c r="AB1155" s="13">
        <f>IF(OR(ISERROR(FIND(DBCS(検索!D$7),DBCS(C1155))),検索!D$7=""),0,1)</f>
        <v>0</v>
      </c>
      <c r="AC1155" s="13">
        <f>IF(OR(ISERROR(FIND(検索!E$7,D1155)),検索!E$7=""),0,1)</f>
        <v>0</v>
      </c>
      <c r="AD1155" s="13">
        <f>IF(OR(ISERROR(FIND(検索!F$7,E1155)),検索!F$7=""),0,1)</f>
        <v>0</v>
      </c>
      <c r="AE1155" s="13">
        <f>IF(OR(ISERROR(FIND(検索!G$7,F1155)),検索!G$7=""),0,1)</f>
        <v>0</v>
      </c>
      <c r="AF1155" s="15">
        <f>IF(OR(検索!J$7="00000",AA1155&amp;AB1155&amp;AC1155&amp;AD1155&amp;AE1155&lt;&gt;検索!J$7),0,1)</f>
        <v>0</v>
      </c>
      <c r="AG1155" s="16">
        <f t="shared" si="95"/>
        <v>0</v>
      </c>
      <c r="AH1155" s="13">
        <f>IF(検索!K$3=0,R1155,S1155)</f>
        <v>0</v>
      </c>
      <c r="AI1155" s="13">
        <f>IF(検索!K$5=0,Y1155,Z1155)</f>
        <v>0</v>
      </c>
      <c r="AJ1155" s="13">
        <f>IF(検索!K$7=0,AF1155,AG1155)</f>
        <v>0</v>
      </c>
      <c r="AK1155" s="20">
        <f>IF(IF(検索!J$5="00000",AH1155,IF(検索!K$4=0,AH1155+AI1155,AH1155*AI1155)*IF(AND(検索!K$6=1,検索!J$7&lt;&gt;"00000"),AJ1155,1)+IF(AND(検索!K$6=0,検索!J$7&lt;&gt;"00000"),AJ1155,0))&gt;0,MAX($AK$2:AK1154)+1,0)</f>
        <v>0</v>
      </c>
    </row>
    <row r="1156" spans="8:37" ht="12.6" customHeight="1" x14ac:dyDescent="0.15">
      <c r="H1156" s="153">
        <f t="shared" si="97"/>
        <v>0</v>
      </c>
      <c r="J1156" s="158">
        <f>IFERROR(INDEX(単価!D$3:G$16,MATCH(D1156,単価!B$3:B$16,0),1+((I1156&gt;29)+(I1156&gt;59)+(I1156&gt;89))*INDEX(単価!A:A,MATCH(D1156,単価!B:B,0))),0)</f>
        <v>0</v>
      </c>
      <c r="K1156" s="153">
        <f>IFERROR(INDEX(単価!C:C,MATCH(D1156,単価!B:B,0))&amp;IF(INDEX(単価!A:A,MATCH(D1156,単価!B:B,0))=1,"（"&amp;INDEX(単価!D$2:G$2,1,1+(I1156&gt;29)+(I1156&gt;59)+(I1156&gt;89))&amp;"）",""),D1156)</f>
        <v>0</v>
      </c>
      <c r="L1156" s="2">
        <f t="shared" ca="1" si="96"/>
        <v>100</v>
      </c>
      <c r="M1156" s="14">
        <f>IF(OR(ISERROR(FIND(DBCS(検索!C$3),DBCS(B1156))),検索!C$3=""),0,1)</f>
        <v>0</v>
      </c>
      <c r="N1156" s="15">
        <f>IF(OR(ISERROR(FIND(DBCS(検索!D$3),DBCS(C1156))),検索!D$3=""),0,1)</f>
        <v>0</v>
      </c>
      <c r="O1156" s="15">
        <f>IF(OR(ISERROR(FIND(検索!E$3,D1156)),検索!E$3=""),0,1)</f>
        <v>0</v>
      </c>
      <c r="P1156" s="13">
        <f>IF(OR(ISERROR(FIND(検索!F$3,E1156)),検索!F$3=""),0,1)</f>
        <v>0</v>
      </c>
      <c r="Q1156" s="13">
        <f>IF(OR(ISERROR(FIND(検索!G$3,F1156)),検索!G$3=""),0,1)</f>
        <v>0</v>
      </c>
      <c r="R1156" s="13">
        <f>IF(OR(検索!J$3="00000",M1156&amp;N1156&amp;O1156&amp;P1156&amp;Q1156&lt;&gt;検索!J$3),0,1)</f>
        <v>0</v>
      </c>
      <c r="S1156" s="13">
        <f t="shared" si="93"/>
        <v>0</v>
      </c>
      <c r="T1156" s="14">
        <f>IF(OR(ISERROR(FIND(DBCS(検索!C$5),DBCS(B1156))),検索!C$5=""),0,1)</f>
        <v>0</v>
      </c>
      <c r="U1156" s="15">
        <f>IF(OR(ISERROR(FIND(DBCS(検索!D$5),DBCS(C1156))),検索!D$5=""),0,1)</f>
        <v>0</v>
      </c>
      <c r="V1156" s="15">
        <f>IF(OR(ISERROR(FIND(検索!E$5,D1156)),検索!E$5=""),0,1)</f>
        <v>0</v>
      </c>
      <c r="W1156" s="15">
        <f>IF(OR(ISERROR(FIND(検索!F$5,E1156)),検索!F$5=""),0,1)</f>
        <v>0</v>
      </c>
      <c r="X1156" s="15">
        <f>IF(OR(ISERROR(FIND(検索!G$5,F1156)),検索!G$5=""),0,1)</f>
        <v>0</v>
      </c>
      <c r="Y1156" s="13">
        <f>IF(OR(検索!J$5="00000",T1156&amp;U1156&amp;V1156&amp;W1156&amp;X1156&lt;&gt;検索!J$5),0,1)</f>
        <v>0</v>
      </c>
      <c r="Z1156" s="16">
        <f t="shared" si="94"/>
        <v>0</v>
      </c>
      <c r="AA1156" s="13">
        <f>IF(OR(ISERROR(FIND(DBCS(検索!C$7),DBCS(B1156))),検索!C$7=""),0,1)</f>
        <v>0</v>
      </c>
      <c r="AB1156" s="13">
        <f>IF(OR(ISERROR(FIND(DBCS(検索!D$7),DBCS(C1156))),検索!D$7=""),0,1)</f>
        <v>0</v>
      </c>
      <c r="AC1156" s="13">
        <f>IF(OR(ISERROR(FIND(検索!E$7,D1156)),検索!E$7=""),0,1)</f>
        <v>0</v>
      </c>
      <c r="AD1156" s="13">
        <f>IF(OR(ISERROR(FIND(検索!F$7,E1156)),検索!F$7=""),0,1)</f>
        <v>0</v>
      </c>
      <c r="AE1156" s="13">
        <f>IF(OR(ISERROR(FIND(検索!G$7,F1156)),検索!G$7=""),0,1)</f>
        <v>0</v>
      </c>
      <c r="AF1156" s="15">
        <f>IF(OR(検索!J$7="00000",AA1156&amp;AB1156&amp;AC1156&amp;AD1156&amp;AE1156&lt;&gt;検索!J$7),0,1)</f>
        <v>0</v>
      </c>
      <c r="AG1156" s="16">
        <f t="shared" si="95"/>
        <v>0</v>
      </c>
      <c r="AH1156" s="13">
        <f>IF(検索!K$3=0,R1156,S1156)</f>
        <v>0</v>
      </c>
      <c r="AI1156" s="13">
        <f>IF(検索!K$5=0,Y1156,Z1156)</f>
        <v>0</v>
      </c>
      <c r="AJ1156" s="13">
        <f>IF(検索!K$7=0,AF1156,AG1156)</f>
        <v>0</v>
      </c>
      <c r="AK1156" s="20">
        <f>IF(IF(検索!J$5="00000",AH1156,IF(検索!K$4=0,AH1156+AI1156,AH1156*AI1156)*IF(AND(検索!K$6=1,検索!J$7&lt;&gt;"00000"),AJ1156,1)+IF(AND(検索!K$6=0,検索!J$7&lt;&gt;"00000"),AJ1156,0))&gt;0,MAX($AK$2:AK1155)+1,0)</f>
        <v>0</v>
      </c>
    </row>
    <row r="1157" spans="8:37" ht="12.6" customHeight="1" x14ac:dyDescent="0.15">
      <c r="H1157" s="153">
        <f t="shared" si="97"/>
        <v>0</v>
      </c>
      <c r="J1157" s="158">
        <f>IFERROR(INDEX(単価!D$3:G$16,MATCH(D1157,単価!B$3:B$16,0),1+((I1157&gt;29)+(I1157&gt;59)+(I1157&gt;89))*INDEX(単価!A:A,MATCH(D1157,単価!B:B,0))),0)</f>
        <v>0</v>
      </c>
      <c r="K1157" s="153">
        <f>IFERROR(INDEX(単価!C:C,MATCH(D1157,単価!B:B,0))&amp;IF(INDEX(単価!A:A,MATCH(D1157,単価!B:B,0))=1,"（"&amp;INDEX(単価!D$2:G$2,1,1+(I1157&gt;29)+(I1157&gt;59)+(I1157&gt;89))&amp;"）",""),D1157)</f>
        <v>0</v>
      </c>
      <c r="L1157" s="2">
        <f t="shared" ca="1" si="96"/>
        <v>105</v>
      </c>
      <c r="M1157" s="14">
        <f>IF(OR(ISERROR(FIND(DBCS(検索!C$3),DBCS(B1157))),検索!C$3=""),0,1)</f>
        <v>0</v>
      </c>
      <c r="N1157" s="15">
        <f>IF(OR(ISERROR(FIND(DBCS(検索!D$3),DBCS(C1157))),検索!D$3=""),0,1)</f>
        <v>0</v>
      </c>
      <c r="O1157" s="15">
        <f>IF(OR(ISERROR(FIND(検索!E$3,D1157)),検索!E$3=""),0,1)</f>
        <v>0</v>
      </c>
      <c r="P1157" s="13">
        <f>IF(OR(ISERROR(FIND(検索!F$3,E1157)),検索!F$3=""),0,1)</f>
        <v>0</v>
      </c>
      <c r="Q1157" s="13">
        <f>IF(OR(ISERROR(FIND(検索!G$3,F1157)),検索!G$3=""),0,1)</f>
        <v>0</v>
      </c>
      <c r="R1157" s="13">
        <f>IF(OR(検索!J$3="00000",M1157&amp;N1157&amp;O1157&amp;P1157&amp;Q1157&lt;&gt;検索!J$3),0,1)</f>
        <v>0</v>
      </c>
      <c r="S1157" s="13">
        <f t="shared" si="93"/>
        <v>0</v>
      </c>
      <c r="T1157" s="14">
        <f>IF(OR(ISERROR(FIND(DBCS(検索!C$5),DBCS(B1157))),検索!C$5=""),0,1)</f>
        <v>0</v>
      </c>
      <c r="U1157" s="15">
        <f>IF(OR(ISERROR(FIND(DBCS(検索!D$5),DBCS(C1157))),検索!D$5=""),0,1)</f>
        <v>0</v>
      </c>
      <c r="V1157" s="15">
        <f>IF(OR(ISERROR(FIND(検索!E$5,D1157)),検索!E$5=""),0,1)</f>
        <v>0</v>
      </c>
      <c r="W1157" s="15">
        <f>IF(OR(ISERROR(FIND(検索!F$5,E1157)),検索!F$5=""),0,1)</f>
        <v>0</v>
      </c>
      <c r="X1157" s="15">
        <f>IF(OR(ISERROR(FIND(検索!G$5,F1157)),検索!G$5=""),0,1)</f>
        <v>0</v>
      </c>
      <c r="Y1157" s="13">
        <f>IF(OR(検索!J$5="00000",T1157&amp;U1157&amp;V1157&amp;W1157&amp;X1157&lt;&gt;検索!J$5),0,1)</f>
        <v>0</v>
      </c>
      <c r="Z1157" s="16">
        <f t="shared" si="94"/>
        <v>0</v>
      </c>
      <c r="AA1157" s="13">
        <f>IF(OR(ISERROR(FIND(DBCS(検索!C$7),DBCS(B1157))),検索!C$7=""),0,1)</f>
        <v>0</v>
      </c>
      <c r="AB1157" s="13">
        <f>IF(OR(ISERROR(FIND(DBCS(検索!D$7),DBCS(C1157))),検索!D$7=""),0,1)</f>
        <v>0</v>
      </c>
      <c r="AC1157" s="13">
        <f>IF(OR(ISERROR(FIND(検索!E$7,D1157)),検索!E$7=""),0,1)</f>
        <v>0</v>
      </c>
      <c r="AD1157" s="13">
        <f>IF(OR(ISERROR(FIND(検索!F$7,E1157)),検索!F$7=""),0,1)</f>
        <v>0</v>
      </c>
      <c r="AE1157" s="13">
        <f>IF(OR(ISERROR(FIND(検索!G$7,F1157)),検索!G$7=""),0,1)</f>
        <v>0</v>
      </c>
      <c r="AF1157" s="15">
        <f>IF(OR(検索!J$7="00000",AA1157&amp;AB1157&amp;AC1157&amp;AD1157&amp;AE1157&lt;&gt;検索!J$7),0,1)</f>
        <v>0</v>
      </c>
      <c r="AG1157" s="16">
        <f t="shared" si="95"/>
        <v>0</v>
      </c>
      <c r="AH1157" s="13">
        <f>IF(検索!K$3=0,R1157,S1157)</f>
        <v>0</v>
      </c>
      <c r="AI1157" s="13">
        <f>IF(検索!K$5=0,Y1157,Z1157)</f>
        <v>0</v>
      </c>
      <c r="AJ1157" s="13">
        <f>IF(検索!K$7=0,AF1157,AG1157)</f>
        <v>0</v>
      </c>
      <c r="AK1157" s="20">
        <f>IF(IF(検索!J$5="00000",AH1157,IF(検索!K$4=0,AH1157+AI1157,AH1157*AI1157)*IF(AND(検索!K$6=1,検索!J$7&lt;&gt;"00000"),AJ1157,1)+IF(AND(検索!K$6=0,検索!J$7&lt;&gt;"00000"),AJ1157,0))&gt;0,MAX($AK$2:AK1156)+1,0)</f>
        <v>0</v>
      </c>
    </row>
    <row r="1158" spans="8:37" ht="12.6" customHeight="1" x14ac:dyDescent="0.15">
      <c r="H1158" s="153">
        <f t="shared" si="97"/>
        <v>0</v>
      </c>
      <c r="J1158" s="158">
        <f>IFERROR(INDEX(単価!D$3:G$16,MATCH(D1158,単価!B$3:B$16,0),1+((I1158&gt;29)+(I1158&gt;59)+(I1158&gt;89))*INDEX(単価!A:A,MATCH(D1158,単価!B:B,0))),0)</f>
        <v>0</v>
      </c>
      <c r="K1158" s="153">
        <f>IFERROR(INDEX(単価!C:C,MATCH(D1158,単価!B:B,0))&amp;IF(INDEX(単価!A:A,MATCH(D1158,単価!B:B,0))=1,"（"&amp;INDEX(単価!D$2:G$2,1,1+(I1158&gt;29)+(I1158&gt;59)+(I1158&gt;89))&amp;"）",""),D1158)</f>
        <v>0</v>
      </c>
      <c r="L1158" s="2">
        <f t="shared" ca="1" si="96"/>
        <v>105</v>
      </c>
      <c r="M1158" s="14">
        <f>IF(OR(ISERROR(FIND(DBCS(検索!C$3),DBCS(B1158))),検索!C$3=""),0,1)</f>
        <v>0</v>
      </c>
      <c r="N1158" s="15">
        <f>IF(OR(ISERROR(FIND(DBCS(検索!D$3),DBCS(C1158))),検索!D$3=""),0,1)</f>
        <v>0</v>
      </c>
      <c r="O1158" s="15">
        <f>IF(OR(ISERROR(FIND(検索!E$3,D1158)),検索!E$3=""),0,1)</f>
        <v>0</v>
      </c>
      <c r="P1158" s="13">
        <f>IF(OR(ISERROR(FIND(検索!F$3,E1158)),検索!F$3=""),0,1)</f>
        <v>0</v>
      </c>
      <c r="Q1158" s="13">
        <f>IF(OR(ISERROR(FIND(検索!G$3,F1158)),検索!G$3=""),0,1)</f>
        <v>0</v>
      </c>
      <c r="R1158" s="13">
        <f>IF(OR(検索!J$3="00000",M1158&amp;N1158&amp;O1158&amp;P1158&amp;Q1158&lt;&gt;検索!J$3),0,1)</f>
        <v>0</v>
      </c>
      <c r="S1158" s="13">
        <f t="shared" si="93"/>
        <v>0</v>
      </c>
      <c r="T1158" s="14">
        <f>IF(OR(ISERROR(FIND(DBCS(検索!C$5),DBCS(B1158))),検索!C$5=""),0,1)</f>
        <v>0</v>
      </c>
      <c r="U1158" s="15">
        <f>IF(OR(ISERROR(FIND(DBCS(検索!D$5),DBCS(C1158))),検索!D$5=""),0,1)</f>
        <v>0</v>
      </c>
      <c r="V1158" s="15">
        <f>IF(OR(ISERROR(FIND(検索!E$5,D1158)),検索!E$5=""),0,1)</f>
        <v>0</v>
      </c>
      <c r="W1158" s="15">
        <f>IF(OR(ISERROR(FIND(検索!F$5,E1158)),検索!F$5=""),0,1)</f>
        <v>0</v>
      </c>
      <c r="X1158" s="15">
        <f>IF(OR(ISERROR(FIND(検索!G$5,F1158)),検索!G$5=""),0,1)</f>
        <v>0</v>
      </c>
      <c r="Y1158" s="13">
        <f>IF(OR(検索!J$5="00000",T1158&amp;U1158&amp;V1158&amp;W1158&amp;X1158&lt;&gt;検索!J$5),0,1)</f>
        <v>0</v>
      </c>
      <c r="Z1158" s="16">
        <f t="shared" si="94"/>
        <v>0</v>
      </c>
      <c r="AA1158" s="13">
        <f>IF(OR(ISERROR(FIND(DBCS(検索!C$7),DBCS(B1158))),検索!C$7=""),0,1)</f>
        <v>0</v>
      </c>
      <c r="AB1158" s="13">
        <f>IF(OR(ISERROR(FIND(DBCS(検索!D$7),DBCS(C1158))),検索!D$7=""),0,1)</f>
        <v>0</v>
      </c>
      <c r="AC1158" s="13">
        <f>IF(OR(ISERROR(FIND(検索!E$7,D1158)),検索!E$7=""),0,1)</f>
        <v>0</v>
      </c>
      <c r="AD1158" s="13">
        <f>IF(OR(ISERROR(FIND(検索!F$7,E1158)),検索!F$7=""),0,1)</f>
        <v>0</v>
      </c>
      <c r="AE1158" s="13">
        <f>IF(OR(ISERROR(FIND(検索!G$7,F1158)),検索!G$7=""),0,1)</f>
        <v>0</v>
      </c>
      <c r="AF1158" s="15">
        <f>IF(OR(検索!J$7="00000",AA1158&amp;AB1158&amp;AC1158&amp;AD1158&amp;AE1158&lt;&gt;検索!J$7),0,1)</f>
        <v>0</v>
      </c>
      <c r="AG1158" s="16">
        <f t="shared" si="95"/>
        <v>0</v>
      </c>
      <c r="AH1158" s="13">
        <f>IF(検索!K$3=0,R1158,S1158)</f>
        <v>0</v>
      </c>
      <c r="AI1158" s="13">
        <f>IF(検索!K$5=0,Y1158,Z1158)</f>
        <v>0</v>
      </c>
      <c r="AJ1158" s="13">
        <f>IF(検索!K$7=0,AF1158,AG1158)</f>
        <v>0</v>
      </c>
      <c r="AK1158" s="20">
        <f>IF(IF(検索!J$5="00000",AH1158,IF(検索!K$4=0,AH1158+AI1158,AH1158*AI1158)*IF(AND(検索!K$6=1,検索!J$7&lt;&gt;"00000"),AJ1158,1)+IF(AND(検索!K$6=0,検索!J$7&lt;&gt;"00000"),AJ1158,0))&gt;0,MAX($AK$2:AK1157)+1,0)</f>
        <v>0</v>
      </c>
    </row>
    <row r="1159" spans="8:37" ht="12.6" customHeight="1" x14ac:dyDescent="0.15">
      <c r="H1159" s="153">
        <f t="shared" si="97"/>
        <v>0</v>
      </c>
      <c r="J1159" s="158">
        <f>IFERROR(INDEX(単価!D$3:G$16,MATCH(D1159,単価!B$3:B$16,0),1+((I1159&gt;29)+(I1159&gt;59)+(I1159&gt;89))*INDEX(単価!A:A,MATCH(D1159,単価!B:B,0))),0)</f>
        <v>0</v>
      </c>
      <c r="K1159" s="153">
        <f>IFERROR(INDEX(単価!C:C,MATCH(D1159,単価!B:B,0))&amp;IF(INDEX(単価!A:A,MATCH(D1159,単価!B:B,0))=1,"（"&amp;INDEX(単価!D$2:G$2,1,1+(I1159&gt;29)+(I1159&gt;59)+(I1159&gt;89))&amp;"）",""),D1159)</f>
        <v>0</v>
      </c>
      <c r="L1159" s="2">
        <f t="shared" ca="1" si="96"/>
        <v>107</v>
      </c>
      <c r="M1159" s="14">
        <f>IF(OR(ISERROR(FIND(DBCS(検索!C$3),DBCS(B1159))),検索!C$3=""),0,1)</f>
        <v>0</v>
      </c>
      <c r="N1159" s="15">
        <f>IF(OR(ISERROR(FIND(DBCS(検索!D$3),DBCS(C1159))),検索!D$3=""),0,1)</f>
        <v>0</v>
      </c>
      <c r="O1159" s="15">
        <f>IF(OR(ISERROR(FIND(検索!E$3,D1159)),検索!E$3=""),0,1)</f>
        <v>0</v>
      </c>
      <c r="P1159" s="13">
        <f>IF(OR(ISERROR(FIND(検索!F$3,E1159)),検索!F$3=""),0,1)</f>
        <v>0</v>
      </c>
      <c r="Q1159" s="13">
        <f>IF(OR(ISERROR(FIND(検索!G$3,F1159)),検索!G$3=""),0,1)</f>
        <v>0</v>
      </c>
      <c r="R1159" s="13">
        <f>IF(OR(検索!J$3="00000",M1159&amp;N1159&amp;O1159&amp;P1159&amp;Q1159&lt;&gt;検索!J$3),0,1)</f>
        <v>0</v>
      </c>
      <c r="S1159" s="13">
        <f t="shared" si="93"/>
        <v>0</v>
      </c>
      <c r="T1159" s="14">
        <f>IF(OR(ISERROR(FIND(DBCS(検索!C$5),DBCS(B1159))),検索!C$5=""),0,1)</f>
        <v>0</v>
      </c>
      <c r="U1159" s="15">
        <f>IF(OR(ISERROR(FIND(DBCS(検索!D$5),DBCS(C1159))),検索!D$5=""),0,1)</f>
        <v>0</v>
      </c>
      <c r="V1159" s="15">
        <f>IF(OR(ISERROR(FIND(検索!E$5,D1159)),検索!E$5=""),0,1)</f>
        <v>0</v>
      </c>
      <c r="W1159" s="15">
        <f>IF(OR(ISERROR(FIND(検索!F$5,E1159)),検索!F$5=""),0,1)</f>
        <v>0</v>
      </c>
      <c r="X1159" s="15">
        <f>IF(OR(ISERROR(FIND(検索!G$5,F1159)),検索!G$5=""),0,1)</f>
        <v>0</v>
      </c>
      <c r="Y1159" s="13">
        <f>IF(OR(検索!J$5="00000",T1159&amp;U1159&amp;V1159&amp;W1159&amp;X1159&lt;&gt;検索!J$5),0,1)</f>
        <v>0</v>
      </c>
      <c r="Z1159" s="16">
        <f t="shared" si="94"/>
        <v>0</v>
      </c>
      <c r="AA1159" s="13">
        <f>IF(OR(ISERROR(FIND(DBCS(検索!C$7),DBCS(B1159))),検索!C$7=""),0,1)</f>
        <v>0</v>
      </c>
      <c r="AB1159" s="13">
        <f>IF(OR(ISERROR(FIND(DBCS(検索!D$7),DBCS(C1159))),検索!D$7=""),0,1)</f>
        <v>0</v>
      </c>
      <c r="AC1159" s="13">
        <f>IF(OR(ISERROR(FIND(検索!E$7,D1159)),検索!E$7=""),0,1)</f>
        <v>0</v>
      </c>
      <c r="AD1159" s="13">
        <f>IF(OR(ISERROR(FIND(検索!F$7,E1159)),検索!F$7=""),0,1)</f>
        <v>0</v>
      </c>
      <c r="AE1159" s="13">
        <f>IF(OR(ISERROR(FIND(検索!G$7,F1159)),検索!G$7=""),0,1)</f>
        <v>0</v>
      </c>
      <c r="AF1159" s="15">
        <f>IF(OR(検索!J$7="00000",AA1159&amp;AB1159&amp;AC1159&amp;AD1159&amp;AE1159&lt;&gt;検索!J$7),0,1)</f>
        <v>0</v>
      </c>
      <c r="AG1159" s="16">
        <f t="shared" si="95"/>
        <v>0</v>
      </c>
      <c r="AH1159" s="13">
        <f>IF(検索!K$3=0,R1159,S1159)</f>
        <v>0</v>
      </c>
      <c r="AI1159" s="13">
        <f>IF(検索!K$5=0,Y1159,Z1159)</f>
        <v>0</v>
      </c>
      <c r="AJ1159" s="13">
        <f>IF(検索!K$7=0,AF1159,AG1159)</f>
        <v>0</v>
      </c>
      <c r="AK1159" s="20">
        <f>IF(IF(検索!J$5="00000",AH1159,IF(検索!K$4=0,AH1159+AI1159,AH1159*AI1159)*IF(AND(検索!K$6=1,検索!J$7&lt;&gt;"00000"),AJ1159,1)+IF(AND(検索!K$6=0,検索!J$7&lt;&gt;"00000"),AJ1159,0))&gt;0,MAX($AK$2:AK1158)+1,0)</f>
        <v>0</v>
      </c>
    </row>
    <row r="1160" spans="8:37" ht="12.6" customHeight="1" x14ac:dyDescent="0.15">
      <c r="H1160" s="153">
        <f t="shared" si="97"/>
        <v>0</v>
      </c>
      <c r="J1160" s="158">
        <f>IFERROR(INDEX(単価!D$3:G$16,MATCH(D1160,単価!B$3:B$16,0),1+((I1160&gt;29)+(I1160&gt;59)+(I1160&gt;89))*INDEX(単価!A:A,MATCH(D1160,単価!B:B,0))),0)</f>
        <v>0</v>
      </c>
      <c r="K1160" s="153">
        <f>IFERROR(INDEX(単価!C:C,MATCH(D1160,単価!B:B,0))&amp;IF(INDEX(単価!A:A,MATCH(D1160,単価!B:B,0))=1,"（"&amp;INDEX(単価!D$2:G$2,1,1+(I1160&gt;29)+(I1160&gt;59)+(I1160&gt;89))&amp;"）",""),D1160)</f>
        <v>0</v>
      </c>
      <c r="L1160" s="2">
        <f t="shared" ca="1" si="96"/>
        <v>100</v>
      </c>
      <c r="M1160" s="14">
        <f>IF(OR(ISERROR(FIND(DBCS(検索!C$3),DBCS(B1160))),検索!C$3=""),0,1)</f>
        <v>0</v>
      </c>
      <c r="N1160" s="15">
        <f>IF(OR(ISERROR(FIND(DBCS(検索!D$3),DBCS(C1160))),検索!D$3=""),0,1)</f>
        <v>0</v>
      </c>
      <c r="O1160" s="15">
        <f>IF(OR(ISERROR(FIND(検索!E$3,D1160)),検索!E$3=""),0,1)</f>
        <v>0</v>
      </c>
      <c r="P1160" s="13">
        <f>IF(OR(ISERROR(FIND(検索!F$3,E1160)),検索!F$3=""),0,1)</f>
        <v>0</v>
      </c>
      <c r="Q1160" s="13">
        <f>IF(OR(ISERROR(FIND(検索!G$3,F1160)),検索!G$3=""),0,1)</f>
        <v>0</v>
      </c>
      <c r="R1160" s="13">
        <f>IF(OR(検索!J$3="00000",M1160&amp;N1160&amp;O1160&amp;P1160&amp;Q1160&lt;&gt;検索!J$3),0,1)</f>
        <v>0</v>
      </c>
      <c r="S1160" s="13">
        <f t="shared" si="93"/>
        <v>0</v>
      </c>
      <c r="T1160" s="14">
        <f>IF(OR(ISERROR(FIND(DBCS(検索!C$5),DBCS(B1160))),検索!C$5=""),0,1)</f>
        <v>0</v>
      </c>
      <c r="U1160" s="15">
        <f>IF(OR(ISERROR(FIND(DBCS(検索!D$5),DBCS(C1160))),検索!D$5=""),0,1)</f>
        <v>0</v>
      </c>
      <c r="V1160" s="15">
        <f>IF(OR(ISERROR(FIND(検索!E$5,D1160)),検索!E$5=""),0,1)</f>
        <v>0</v>
      </c>
      <c r="W1160" s="15">
        <f>IF(OR(ISERROR(FIND(検索!F$5,E1160)),検索!F$5=""),0,1)</f>
        <v>0</v>
      </c>
      <c r="X1160" s="15">
        <f>IF(OR(ISERROR(FIND(検索!G$5,F1160)),検索!G$5=""),0,1)</f>
        <v>0</v>
      </c>
      <c r="Y1160" s="13">
        <f>IF(OR(検索!J$5="00000",T1160&amp;U1160&amp;V1160&amp;W1160&amp;X1160&lt;&gt;検索!J$5),0,1)</f>
        <v>0</v>
      </c>
      <c r="Z1160" s="16">
        <f t="shared" si="94"/>
        <v>0</v>
      </c>
      <c r="AA1160" s="13">
        <f>IF(OR(ISERROR(FIND(DBCS(検索!C$7),DBCS(B1160))),検索!C$7=""),0,1)</f>
        <v>0</v>
      </c>
      <c r="AB1160" s="13">
        <f>IF(OR(ISERROR(FIND(DBCS(検索!D$7),DBCS(C1160))),検索!D$7=""),0,1)</f>
        <v>0</v>
      </c>
      <c r="AC1160" s="13">
        <f>IF(OR(ISERROR(FIND(検索!E$7,D1160)),検索!E$7=""),0,1)</f>
        <v>0</v>
      </c>
      <c r="AD1160" s="13">
        <f>IF(OR(ISERROR(FIND(検索!F$7,E1160)),検索!F$7=""),0,1)</f>
        <v>0</v>
      </c>
      <c r="AE1160" s="13">
        <f>IF(OR(ISERROR(FIND(検索!G$7,F1160)),検索!G$7=""),0,1)</f>
        <v>0</v>
      </c>
      <c r="AF1160" s="15">
        <f>IF(OR(検索!J$7="00000",AA1160&amp;AB1160&amp;AC1160&amp;AD1160&amp;AE1160&lt;&gt;検索!J$7),0,1)</f>
        <v>0</v>
      </c>
      <c r="AG1160" s="16">
        <f t="shared" si="95"/>
        <v>0</v>
      </c>
      <c r="AH1160" s="13">
        <f>IF(検索!K$3=0,R1160,S1160)</f>
        <v>0</v>
      </c>
      <c r="AI1160" s="13">
        <f>IF(検索!K$5=0,Y1160,Z1160)</f>
        <v>0</v>
      </c>
      <c r="AJ1160" s="13">
        <f>IF(検索!K$7=0,AF1160,AG1160)</f>
        <v>0</v>
      </c>
      <c r="AK1160" s="20">
        <f>IF(IF(検索!J$5="00000",AH1160,IF(検索!K$4=0,AH1160+AI1160,AH1160*AI1160)*IF(AND(検索!K$6=1,検索!J$7&lt;&gt;"00000"),AJ1160,1)+IF(AND(検索!K$6=0,検索!J$7&lt;&gt;"00000"),AJ1160,0))&gt;0,MAX($AK$2:AK1159)+1,0)</f>
        <v>0</v>
      </c>
    </row>
    <row r="1161" spans="8:37" ht="12.6" customHeight="1" x14ac:dyDescent="0.15">
      <c r="H1161" s="153">
        <f t="shared" si="97"/>
        <v>0</v>
      </c>
      <c r="J1161" s="158">
        <f>IFERROR(INDEX(単価!D$3:G$16,MATCH(D1161,単価!B$3:B$16,0),1+((I1161&gt;29)+(I1161&gt;59)+(I1161&gt;89))*INDEX(単価!A:A,MATCH(D1161,単価!B:B,0))),0)</f>
        <v>0</v>
      </c>
      <c r="K1161" s="153">
        <f>IFERROR(INDEX(単価!C:C,MATCH(D1161,単価!B:B,0))&amp;IF(INDEX(単価!A:A,MATCH(D1161,単価!B:B,0))=1,"（"&amp;INDEX(単価!D$2:G$2,1,1+(I1161&gt;29)+(I1161&gt;59)+(I1161&gt;89))&amp;"）",""),D1161)</f>
        <v>0</v>
      </c>
      <c r="L1161" s="2">
        <f t="shared" ca="1" si="96"/>
        <v>109</v>
      </c>
      <c r="M1161" s="14">
        <f>IF(OR(ISERROR(FIND(DBCS(検索!C$3),DBCS(B1161))),検索!C$3=""),0,1)</f>
        <v>0</v>
      </c>
      <c r="N1161" s="15">
        <f>IF(OR(ISERROR(FIND(DBCS(検索!D$3),DBCS(C1161))),検索!D$3=""),0,1)</f>
        <v>0</v>
      </c>
      <c r="O1161" s="15">
        <f>IF(OR(ISERROR(FIND(検索!E$3,D1161)),検索!E$3=""),0,1)</f>
        <v>0</v>
      </c>
      <c r="P1161" s="13">
        <f>IF(OR(ISERROR(FIND(検索!F$3,E1161)),検索!F$3=""),0,1)</f>
        <v>0</v>
      </c>
      <c r="Q1161" s="13">
        <f>IF(OR(ISERROR(FIND(検索!G$3,F1161)),検索!G$3=""),0,1)</f>
        <v>0</v>
      </c>
      <c r="R1161" s="13">
        <f>IF(OR(検索!J$3="00000",M1161&amp;N1161&amp;O1161&amp;P1161&amp;Q1161&lt;&gt;検索!J$3),0,1)</f>
        <v>0</v>
      </c>
      <c r="S1161" s="13">
        <f t="shared" si="93"/>
        <v>0</v>
      </c>
      <c r="T1161" s="14">
        <f>IF(OR(ISERROR(FIND(DBCS(検索!C$5),DBCS(B1161))),検索!C$5=""),0,1)</f>
        <v>0</v>
      </c>
      <c r="U1161" s="15">
        <f>IF(OR(ISERROR(FIND(DBCS(検索!D$5),DBCS(C1161))),検索!D$5=""),0,1)</f>
        <v>0</v>
      </c>
      <c r="V1161" s="15">
        <f>IF(OR(ISERROR(FIND(検索!E$5,D1161)),検索!E$5=""),0,1)</f>
        <v>0</v>
      </c>
      <c r="W1161" s="15">
        <f>IF(OR(ISERROR(FIND(検索!F$5,E1161)),検索!F$5=""),0,1)</f>
        <v>0</v>
      </c>
      <c r="X1161" s="15">
        <f>IF(OR(ISERROR(FIND(検索!G$5,F1161)),検索!G$5=""),0,1)</f>
        <v>0</v>
      </c>
      <c r="Y1161" s="13">
        <f>IF(OR(検索!J$5="00000",T1161&amp;U1161&amp;V1161&amp;W1161&amp;X1161&lt;&gt;検索!J$5),0,1)</f>
        <v>0</v>
      </c>
      <c r="Z1161" s="16">
        <f t="shared" si="94"/>
        <v>0</v>
      </c>
      <c r="AA1161" s="13">
        <f>IF(OR(ISERROR(FIND(DBCS(検索!C$7),DBCS(B1161))),検索!C$7=""),0,1)</f>
        <v>0</v>
      </c>
      <c r="AB1161" s="13">
        <f>IF(OR(ISERROR(FIND(DBCS(検索!D$7),DBCS(C1161))),検索!D$7=""),0,1)</f>
        <v>0</v>
      </c>
      <c r="AC1161" s="13">
        <f>IF(OR(ISERROR(FIND(検索!E$7,D1161)),検索!E$7=""),0,1)</f>
        <v>0</v>
      </c>
      <c r="AD1161" s="13">
        <f>IF(OR(ISERROR(FIND(検索!F$7,E1161)),検索!F$7=""),0,1)</f>
        <v>0</v>
      </c>
      <c r="AE1161" s="13">
        <f>IF(OR(ISERROR(FIND(検索!G$7,F1161)),検索!G$7=""),0,1)</f>
        <v>0</v>
      </c>
      <c r="AF1161" s="15">
        <f>IF(OR(検索!J$7="00000",AA1161&amp;AB1161&amp;AC1161&amp;AD1161&amp;AE1161&lt;&gt;検索!J$7),0,1)</f>
        <v>0</v>
      </c>
      <c r="AG1161" s="16">
        <f t="shared" si="95"/>
        <v>0</v>
      </c>
      <c r="AH1161" s="13">
        <f>IF(検索!K$3=0,R1161,S1161)</f>
        <v>0</v>
      </c>
      <c r="AI1161" s="13">
        <f>IF(検索!K$5=0,Y1161,Z1161)</f>
        <v>0</v>
      </c>
      <c r="AJ1161" s="13">
        <f>IF(検索!K$7=0,AF1161,AG1161)</f>
        <v>0</v>
      </c>
      <c r="AK1161" s="20">
        <f>IF(IF(検索!J$5="00000",AH1161,IF(検索!K$4=0,AH1161+AI1161,AH1161*AI1161)*IF(AND(検索!K$6=1,検索!J$7&lt;&gt;"00000"),AJ1161,1)+IF(AND(検索!K$6=0,検索!J$7&lt;&gt;"00000"),AJ1161,0))&gt;0,MAX($AK$2:AK1160)+1,0)</f>
        <v>0</v>
      </c>
    </row>
    <row r="1162" spans="8:37" ht="12.6" customHeight="1" x14ac:dyDescent="0.15">
      <c r="H1162" s="153">
        <f t="shared" si="97"/>
        <v>0</v>
      </c>
      <c r="J1162" s="158">
        <f>IFERROR(INDEX(単価!D$3:G$16,MATCH(D1162,単価!B$3:B$16,0),1+((I1162&gt;29)+(I1162&gt;59)+(I1162&gt;89))*INDEX(単価!A:A,MATCH(D1162,単価!B:B,0))),0)</f>
        <v>0</v>
      </c>
      <c r="K1162" s="153">
        <f>IFERROR(INDEX(単価!C:C,MATCH(D1162,単価!B:B,0))&amp;IF(INDEX(単価!A:A,MATCH(D1162,単価!B:B,0))=1,"（"&amp;INDEX(単価!D$2:G$2,1,1+(I1162&gt;29)+(I1162&gt;59)+(I1162&gt;89))&amp;"）",""),D1162)</f>
        <v>0</v>
      </c>
      <c r="L1162" s="2">
        <f t="shared" ca="1" si="96"/>
        <v>101</v>
      </c>
      <c r="M1162" s="14">
        <f>IF(OR(ISERROR(FIND(DBCS(検索!C$3),DBCS(B1162))),検索!C$3=""),0,1)</f>
        <v>0</v>
      </c>
      <c r="N1162" s="15">
        <f>IF(OR(ISERROR(FIND(DBCS(検索!D$3),DBCS(C1162))),検索!D$3=""),0,1)</f>
        <v>0</v>
      </c>
      <c r="O1162" s="15">
        <f>IF(OR(ISERROR(FIND(検索!E$3,D1162)),検索!E$3=""),0,1)</f>
        <v>0</v>
      </c>
      <c r="P1162" s="13">
        <f>IF(OR(ISERROR(FIND(検索!F$3,E1162)),検索!F$3=""),0,1)</f>
        <v>0</v>
      </c>
      <c r="Q1162" s="13">
        <f>IF(OR(ISERROR(FIND(検索!G$3,F1162)),検索!G$3=""),0,1)</f>
        <v>0</v>
      </c>
      <c r="R1162" s="13">
        <f>IF(OR(検索!J$3="00000",M1162&amp;N1162&amp;O1162&amp;P1162&amp;Q1162&lt;&gt;検索!J$3),0,1)</f>
        <v>0</v>
      </c>
      <c r="S1162" s="13">
        <f t="shared" si="93"/>
        <v>0</v>
      </c>
      <c r="T1162" s="14">
        <f>IF(OR(ISERROR(FIND(DBCS(検索!C$5),DBCS(B1162))),検索!C$5=""),0,1)</f>
        <v>0</v>
      </c>
      <c r="U1162" s="15">
        <f>IF(OR(ISERROR(FIND(DBCS(検索!D$5),DBCS(C1162))),検索!D$5=""),0,1)</f>
        <v>0</v>
      </c>
      <c r="V1162" s="15">
        <f>IF(OR(ISERROR(FIND(検索!E$5,D1162)),検索!E$5=""),0,1)</f>
        <v>0</v>
      </c>
      <c r="W1162" s="15">
        <f>IF(OR(ISERROR(FIND(検索!F$5,E1162)),検索!F$5=""),0,1)</f>
        <v>0</v>
      </c>
      <c r="X1162" s="15">
        <f>IF(OR(ISERROR(FIND(検索!G$5,F1162)),検索!G$5=""),0,1)</f>
        <v>0</v>
      </c>
      <c r="Y1162" s="13">
        <f>IF(OR(検索!J$5="00000",T1162&amp;U1162&amp;V1162&amp;W1162&amp;X1162&lt;&gt;検索!J$5),0,1)</f>
        <v>0</v>
      </c>
      <c r="Z1162" s="16">
        <f t="shared" si="94"/>
        <v>0</v>
      </c>
      <c r="AA1162" s="13">
        <f>IF(OR(ISERROR(FIND(DBCS(検索!C$7),DBCS(B1162))),検索!C$7=""),0,1)</f>
        <v>0</v>
      </c>
      <c r="AB1162" s="13">
        <f>IF(OR(ISERROR(FIND(DBCS(検索!D$7),DBCS(C1162))),検索!D$7=""),0,1)</f>
        <v>0</v>
      </c>
      <c r="AC1162" s="13">
        <f>IF(OR(ISERROR(FIND(検索!E$7,D1162)),検索!E$7=""),0,1)</f>
        <v>0</v>
      </c>
      <c r="AD1162" s="13">
        <f>IF(OR(ISERROR(FIND(検索!F$7,E1162)),検索!F$7=""),0,1)</f>
        <v>0</v>
      </c>
      <c r="AE1162" s="13">
        <f>IF(OR(ISERROR(FIND(検索!G$7,F1162)),検索!G$7=""),0,1)</f>
        <v>0</v>
      </c>
      <c r="AF1162" s="15">
        <f>IF(OR(検索!J$7="00000",AA1162&amp;AB1162&amp;AC1162&amp;AD1162&amp;AE1162&lt;&gt;検索!J$7),0,1)</f>
        <v>0</v>
      </c>
      <c r="AG1162" s="16">
        <f t="shared" si="95"/>
        <v>0</v>
      </c>
      <c r="AH1162" s="13">
        <f>IF(検索!K$3=0,R1162,S1162)</f>
        <v>0</v>
      </c>
      <c r="AI1162" s="13">
        <f>IF(検索!K$5=0,Y1162,Z1162)</f>
        <v>0</v>
      </c>
      <c r="AJ1162" s="13">
        <f>IF(検索!K$7=0,AF1162,AG1162)</f>
        <v>0</v>
      </c>
      <c r="AK1162" s="20">
        <f>IF(IF(検索!J$5="00000",AH1162,IF(検索!K$4=0,AH1162+AI1162,AH1162*AI1162)*IF(AND(検索!K$6=1,検索!J$7&lt;&gt;"00000"),AJ1162,1)+IF(AND(検索!K$6=0,検索!J$7&lt;&gt;"00000"),AJ1162,0))&gt;0,MAX($AK$2:AK1161)+1,0)</f>
        <v>0</v>
      </c>
    </row>
    <row r="1163" spans="8:37" ht="12.6" customHeight="1" x14ac:dyDescent="0.15">
      <c r="H1163" s="153">
        <f t="shared" si="97"/>
        <v>0</v>
      </c>
      <c r="J1163" s="158">
        <f>IFERROR(INDEX(単価!D$3:G$16,MATCH(D1163,単価!B$3:B$16,0),1+((I1163&gt;29)+(I1163&gt;59)+(I1163&gt;89))*INDEX(単価!A:A,MATCH(D1163,単価!B:B,0))),0)</f>
        <v>0</v>
      </c>
      <c r="K1163" s="153">
        <f>IFERROR(INDEX(単価!C:C,MATCH(D1163,単価!B:B,0))&amp;IF(INDEX(単価!A:A,MATCH(D1163,単価!B:B,0))=1,"（"&amp;INDEX(単価!D$2:G$2,1,1+(I1163&gt;29)+(I1163&gt;59)+(I1163&gt;89))&amp;"）",""),D1163)</f>
        <v>0</v>
      </c>
      <c r="L1163" s="2">
        <f t="shared" ca="1" si="96"/>
        <v>105</v>
      </c>
      <c r="M1163" s="14">
        <f>IF(OR(ISERROR(FIND(DBCS(検索!C$3),DBCS(B1163))),検索!C$3=""),0,1)</f>
        <v>0</v>
      </c>
      <c r="N1163" s="15">
        <f>IF(OR(ISERROR(FIND(DBCS(検索!D$3),DBCS(C1163))),検索!D$3=""),0,1)</f>
        <v>0</v>
      </c>
      <c r="O1163" s="15">
        <f>IF(OR(ISERROR(FIND(検索!E$3,D1163)),検索!E$3=""),0,1)</f>
        <v>0</v>
      </c>
      <c r="P1163" s="13">
        <f>IF(OR(ISERROR(FIND(検索!F$3,E1163)),検索!F$3=""),0,1)</f>
        <v>0</v>
      </c>
      <c r="Q1163" s="13">
        <f>IF(OR(ISERROR(FIND(検索!G$3,F1163)),検索!G$3=""),0,1)</f>
        <v>0</v>
      </c>
      <c r="R1163" s="13">
        <f>IF(OR(検索!J$3="00000",M1163&amp;N1163&amp;O1163&amp;P1163&amp;Q1163&lt;&gt;検索!J$3),0,1)</f>
        <v>0</v>
      </c>
      <c r="S1163" s="13">
        <f t="shared" si="93"/>
        <v>0</v>
      </c>
      <c r="T1163" s="14">
        <f>IF(OR(ISERROR(FIND(DBCS(検索!C$5),DBCS(B1163))),検索!C$5=""),0,1)</f>
        <v>0</v>
      </c>
      <c r="U1163" s="15">
        <f>IF(OR(ISERROR(FIND(DBCS(検索!D$5),DBCS(C1163))),検索!D$5=""),0,1)</f>
        <v>0</v>
      </c>
      <c r="V1163" s="15">
        <f>IF(OR(ISERROR(FIND(検索!E$5,D1163)),検索!E$5=""),0,1)</f>
        <v>0</v>
      </c>
      <c r="W1163" s="15">
        <f>IF(OR(ISERROR(FIND(検索!F$5,E1163)),検索!F$5=""),0,1)</f>
        <v>0</v>
      </c>
      <c r="X1163" s="15">
        <f>IF(OR(ISERROR(FIND(検索!G$5,F1163)),検索!G$5=""),0,1)</f>
        <v>0</v>
      </c>
      <c r="Y1163" s="13">
        <f>IF(OR(検索!J$5="00000",T1163&amp;U1163&amp;V1163&amp;W1163&amp;X1163&lt;&gt;検索!J$5),0,1)</f>
        <v>0</v>
      </c>
      <c r="Z1163" s="16">
        <f t="shared" si="94"/>
        <v>0</v>
      </c>
      <c r="AA1163" s="13">
        <f>IF(OR(ISERROR(FIND(DBCS(検索!C$7),DBCS(B1163))),検索!C$7=""),0,1)</f>
        <v>0</v>
      </c>
      <c r="AB1163" s="13">
        <f>IF(OR(ISERROR(FIND(DBCS(検索!D$7),DBCS(C1163))),検索!D$7=""),0,1)</f>
        <v>0</v>
      </c>
      <c r="AC1163" s="13">
        <f>IF(OR(ISERROR(FIND(検索!E$7,D1163)),検索!E$7=""),0,1)</f>
        <v>0</v>
      </c>
      <c r="AD1163" s="13">
        <f>IF(OR(ISERROR(FIND(検索!F$7,E1163)),検索!F$7=""),0,1)</f>
        <v>0</v>
      </c>
      <c r="AE1163" s="13">
        <f>IF(OR(ISERROR(FIND(検索!G$7,F1163)),検索!G$7=""),0,1)</f>
        <v>0</v>
      </c>
      <c r="AF1163" s="15">
        <f>IF(OR(検索!J$7="00000",AA1163&amp;AB1163&amp;AC1163&amp;AD1163&amp;AE1163&lt;&gt;検索!J$7),0,1)</f>
        <v>0</v>
      </c>
      <c r="AG1163" s="16">
        <f t="shared" si="95"/>
        <v>0</v>
      </c>
      <c r="AH1163" s="13">
        <f>IF(検索!K$3=0,R1163,S1163)</f>
        <v>0</v>
      </c>
      <c r="AI1163" s="13">
        <f>IF(検索!K$5=0,Y1163,Z1163)</f>
        <v>0</v>
      </c>
      <c r="AJ1163" s="13">
        <f>IF(検索!K$7=0,AF1163,AG1163)</f>
        <v>0</v>
      </c>
      <c r="AK1163" s="20">
        <f>IF(IF(検索!J$5="00000",AH1163,IF(検索!K$4=0,AH1163+AI1163,AH1163*AI1163)*IF(AND(検索!K$6=1,検索!J$7&lt;&gt;"00000"),AJ1163,1)+IF(AND(検索!K$6=0,検索!J$7&lt;&gt;"00000"),AJ1163,0))&gt;0,MAX($AK$2:AK1162)+1,0)</f>
        <v>0</v>
      </c>
    </row>
    <row r="1164" spans="8:37" ht="12.6" customHeight="1" x14ac:dyDescent="0.15">
      <c r="H1164" s="153">
        <f t="shared" si="97"/>
        <v>0</v>
      </c>
      <c r="J1164" s="158">
        <f>IFERROR(INDEX(単価!D$3:G$16,MATCH(D1164,単価!B$3:B$16,0),1+((I1164&gt;29)+(I1164&gt;59)+(I1164&gt;89))*INDEX(単価!A:A,MATCH(D1164,単価!B:B,0))),0)</f>
        <v>0</v>
      </c>
      <c r="K1164" s="153">
        <f>IFERROR(INDEX(単価!C:C,MATCH(D1164,単価!B:B,0))&amp;IF(INDEX(単価!A:A,MATCH(D1164,単価!B:B,0))=1,"（"&amp;INDEX(単価!D$2:G$2,1,1+(I1164&gt;29)+(I1164&gt;59)+(I1164&gt;89))&amp;"）",""),D1164)</f>
        <v>0</v>
      </c>
      <c r="L1164" s="2">
        <f t="shared" ca="1" si="96"/>
        <v>104</v>
      </c>
      <c r="M1164" s="14">
        <f>IF(OR(ISERROR(FIND(DBCS(検索!C$3),DBCS(B1164))),検索!C$3=""),0,1)</f>
        <v>0</v>
      </c>
      <c r="N1164" s="15">
        <f>IF(OR(ISERROR(FIND(DBCS(検索!D$3),DBCS(C1164))),検索!D$3=""),0,1)</f>
        <v>0</v>
      </c>
      <c r="O1164" s="15">
        <f>IF(OR(ISERROR(FIND(検索!E$3,D1164)),検索!E$3=""),0,1)</f>
        <v>0</v>
      </c>
      <c r="P1164" s="13">
        <f>IF(OR(ISERROR(FIND(検索!F$3,E1164)),検索!F$3=""),0,1)</f>
        <v>0</v>
      </c>
      <c r="Q1164" s="13">
        <f>IF(OR(ISERROR(FIND(検索!G$3,F1164)),検索!G$3=""),0,1)</f>
        <v>0</v>
      </c>
      <c r="R1164" s="13">
        <f>IF(OR(検索!J$3="00000",M1164&amp;N1164&amp;O1164&amp;P1164&amp;Q1164&lt;&gt;検索!J$3),0,1)</f>
        <v>0</v>
      </c>
      <c r="S1164" s="13">
        <f t="shared" si="93"/>
        <v>0</v>
      </c>
      <c r="T1164" s="14">
        <f>IF(OR(ISERROR(FIND(DBCS(検索!C$5),DBCS(B1164))),検索!C$5=""),0,1)</f>
        <v>0</v>
      </c>
      <c r="U1164" s="15">
        <f>IF(OR(ISERROR(FIND(DBCS(検索!D$5),DBCS(C1164))),検索!D$5=""),0,1)</f>
        <v>0</v>
      </c>
      <c r="V1164" s="15">
        <f>IF(OR(ISERROR(FIND(検索!E$5,D1164)),検索!E$5=""),0,1)</f>
        <v>0</v>
      </c>
      <c r="W1164" s="15">
        <f>IF(OR(ISERROR(FIND(検索!F$5,E1164)),検索!F$5=""),0,1)</f>
        <v>0</v>
      </c>
      <c r="X1164" s="15">
        <f>IF(OR(ISERROR(FIND(検索!G$5,F1164)),検索!G$5=""),0,1)</f>
        <v>0</v>
      </c>
      <c r="Y1164" s="13">
        <f>IF(OR(検索!J$5="00000",T1164&amp;U1164&amp;V1164&amp;W1164&amp;X1164&lt;&gt;検索!J$5),0,1)</f>
        <v>0</v>
      </c>
      <c r="Z1164" s="16">
        <f t="shared" si="94"/>
        <v>0</v>
      </c>
      <c r="AA1164" s="13">
        <f>IF(OR(ISERROR(FIND(DBCS(検索!C$7),DBCS(B1164))),検索!C$7=""),0,1)</f>
        <v>0</v>
      </c>
      <c r="AB1164" s="13">
        <f>IF(OR(ISERROR(FIND(DBCS(検索!D$7),DBCS(C1164))),検索!D$7=""),0,1)</f>
        <v>0</v>
      </c>
      <c r="AC1164" s="13">
        <f>IF(OR(ISERROR(FIND(検索!E$7,D1164)),検索!E$7=""),0,1)</f>
        <v>0</v>
      </c>
      <c r="AD1164" s="13">
        <f>IF(OR(ISERROR(FIND(検索!F$7,E1164)),検索!F$7=""),0,1)</f>
        <v>0</v>
      </c>
      <c r="AE1164" s="13">
        <f>IF(OR(ISERROR(FIND(検索!G$7,F1164)),検索!G$7=""),0,1)</f>
        <v>0</v>
      </c>
      <c r="AF1164" s="15">
        <f>IF(OR(検索!J$7="00000",AA1164&amp;AB1164&amp;AC1164&amp;AD1164&amp;AE1164&lt;&gt;検索!J$7),0,1)</f>
        <v>0</v>
      </c>
      <c r="AG1164" s="16">
        <f t="shared" si="95"/>
        <v>0</v>
      </c>
      <c r="AH1164" s="13">
        <f>IF(検索!K$3=0,R1164,S1164)</f>
        <v>0</v>
      </c>
      <c r="AI1164" s="13">
        <f>IF(検索!K$5=0,Y1164,Z1164)</f>
        <v>0</v>
      </c>
      <c r="AJ1164" s="13">
        <f>IF(検索!K$7=0,AF1164,AG1164)</f>
        <v>0</v>
      </c>
      <c r="AK1164" s="20">
        <f>IF(IF(検索!J$5="00000",AH1164,IF(検索!K$4=0,AH1164+AI1164,AH1164*AI1164)*IF(AND(検索!K$6=1,検索!J$7&lt;&gt;"00000"),AJ1164,1)+IF(AND(検索!K$6=0,検索!J$7&lt;&gt;"00000"),AJ1164,0))&gt;0,MAX($AK$2:AK1163)+1,0)</f>
        <v>0</v>
      </c>
    </row>
    <row r="1165" spans="8:37" ht="12.6" customHeight="1" x14ac:dyDescent="0.15">
      <c r="H1165" s="153">
        <f t="shared" si="97"/>
        <v>0</v>
      </c>
      <c r="J1165" s="158">
        <f>IFERROR(INDEX(単価!D$3:G$16,MATCH(D1165,単価!B$3:B$16,0),1+((I1165&gt;29)+(I1165&gt;59)+(I1165&gt;89))*INDEX(単価!A:A,MATCH(D1165,単価!B:B,0))),0)</f>
        <v>0</v>
      </c>
      <c r="K1165" s="153">
        <f>IFERROR(INDEX(単価!C:C,MATCH(D1165,単価!B:B,0))&amp;IF(INDEX(単価!A:A,MATCH(D1165,単価!B:B,0))=1,"（"&amp;INDEX(単価!D$2:G$2,1,1+(I1165&gt;29)+(I1165&gt;59)+(I1165&gt;89))&amp;"）",""),D1165)</f>
        <v>0</v>
      </c>
      <c r="L1165" s="2">
        <f t="shared" ca="1" si="96"/>
        <v>103</v>
      </c>
      <c r="M1165" s="14">
        <f>IF(OR(ISERROR(FIND(DBCS(検索!C$3),DBCS(B1165))),検索!C$3=""),0,1)</f>
        <v>0</v>
      </c>
      <c r="N1165" s="15">
        <f>IF(OR(ISERROR(FIND(DBCS(検索!D$3),DBCS(C1165))),検索!D$3=""),0,1)</f>
        <v>0</v>
      </c>
      <c r="O1165" s="15">
        <f>IF(OR(ISERROR(FIND(検索!E$3,D1165)),検索!E$3=""),0,1)</f>
        <v>0</v>
      </c>
      <c r="P1165" s="13">
        <f>IF(OR(ISERROR(FIND(検索!F$3,E1165)),検索!F$3=""),0,1)</f>
        <v>0</v>
      </c>
      <c r="Q1165" s="13">
        <f>IF(OR(ISERROR(FIND(検索!G$3,F1165)),検索!G$3=""),0,1)</f>
        <v>0</v>
      </c>
      <c r="R1165" s="13">
        <f>IF(OR(検索!J$3="00000",M1165&amp;N1165&amp;O1165&amp;P1165&amp;Q1165&lt;&gt;検索!J$3),0,1)</f>
        <v>0</v>
      </c>
      <c r="S1165" s="13">
        <f t="shared" si="93"/>
        <v>0</v>
      </c>
      <c r="T1165" s="14">
        <f>IF(OR(ISERROR(FIND(DBCS(検索!C$5),DBCS(B1165))),検索!C$5=""),0,1)</f>
        <v>0</v>
      </c>
      <c r="U1165" s="15">
        <f>IF(OR(ISERROR(FIND(DBCS(検索!D$5),DBCS(C1165))),検索!D$5=""),0,1)</f>
        <v>0</v>
      </c>
      <c r="V1165" s="15">
        <f>IF(OR(ISERROR(FIND(検索!E$5,D1165)),検索!E$5=""),0,1)</f>
        <v>0</v>
      </c>
      <c r="W1165" s="15">
        <f>IF(OR(ISERROR(FIND(検索!F$5,E1165)),検索!F$5=""),0,1)</f>
        <v>0</v>
      </c>
      <c r="X1165" s="15">
        <f>IF(OR(ISERROR(FIND(検索!G$5,F1165)),検索!G$5=""),0,1)</f>
        <v>0</v>
      </c>
      <c r="Y1165" s="13">
        <f>IF(OR(検索!J$5="00000",T1165&amp;U1165&amp;V1165&amp;W1165&amp;X1165&lt;&gt;検索!J$5),0,1)</f>
        <v>0</v>
      </c>
      <c r="Z1165" s="16">
        <f t="shared" si="94"/>
        <v>0</v>
      </c>
      <c r="AA1165" s="13">
        <f>IF(OR(ISERROR(FIND(DBCS(検索!C$7),DBCS(B1165))),検索!C$7=""),0,1)</f>
        <v>0</v>
      </c>
      <c r="AB1165" s="13">
        <f>IF(OR(ISERROR(FIND(DBCS(検索!D$7),DBCS(C1165))),検索!D$7=""),0,1)</f>
        <v>0</v>
      </c>
      <c r="AC1165" s="13">
        <f>IF(OR(ISERROR(FIND(検索!E$7,D1165)),検索!E$7=""),0,1)</f>
        <v>0</v>
      </c>
      <c r="AD1165" s="13">
        <f>IF(OR(ISERROR(FIND(検索!F$7,E1165)),検索!F$7=""),0,1)</f>
        <v>0</v>
      </c>
      <c r="AE1165" s="13">
        <f>IF(OR(ISERROR(FIND(検索!G$7,F1165)),検索!G$7=""),0,1)</f>
        <v>0</v>
      </c>
      <c r="AF1165" s="15">
        <f>IF(OR(検索!J$7="00000",AA1165&amp;AB1165&amp;AC1165&amp;AD1165&amp;AE1165&lt;&gt;検索!J$7),0,1)</f>
        <v>0</v>
      </c>
      <c r="AG1165" s="16">
        <f t="shared" si="95"/>
        <v>0</v>
      </c>
      <c r="AH1165" s="13">
        <f>IF(検索!K$3=0,R1165,S1165)</f>
        <v>0</v>
      </c>
      <c r="AI1165" s="13">
        <f>IF(検索!K$5=0,Y1165,Z1165)</f>
        <v>0</v>
      </c>
      <c r="AJ1165" s="13">
        <f>IF(検索!K$7=0,AF1165,AG1165)</f>
        <v>0</v>
      </c>
      <c r="AK1165" s="20">
        <f>IF(IF(検索!J$5="00000",AH1165,IF(検索!K$4=0,AH1165+AI1165,AH1165*AI1165)*IF(AND(検索!K$6=1,検索!J$7&lt;&gt;"00000"),AJ1165,1)+IF(AND(検索!K$6=0,検索!J$7&lt;&gt;"00000"),AJ1165,0))&gt;0,MAX($AK$2:AK1164)+1,0)</f>
        <v>0</v>
      </c>
    </row>
    <row r="1166" spans="8:37" ht="12.6" customHeight="1" x14ac:dyDescent="0.15">
      <c r="H1166" s="153">
        <f t="shared" si="97"/>
        <v>0</v>
      </c>
      <c r="J1166" s="158">
        <f>IFERROR(INDEX(単価!D$3:G$16,MATCH(D1166,単価!B$3:B$16,0),1+((I1166&gt;29)+(I1166&gt;59)+(I1166&gt;89))*INDEX(単価!A:A,MATCH(D1166,単価!B:B,0))),0)</f>
        <v>0</v>
      </c>
      <c r="K1166" s="153">
        <f>IFERROR(INDEX(単価!C:C,MATCH(D1166,単価!B:B,0))&amp;IF(INDEX(単価!A:A,MATCH(D1166,単価!B:B,0))=1,"（"&amp;INDEX(単価!D$2:G$2,1,1+(I1166&gt;29)+(I1166&gt;59)+(I1166&gt;89))&amp;"）",""),D1166)</f>
        <v>0</v>
      </c>
      <c r="L1166" s="2">
        <f t="shared" ca="1" si="96"/>
        <v>101</v>
      </c>
      <c r="M1166" s="14">
        <f>IF(OR(ISERROR(FIND(DBCS(検索!C$3),DBCS(B1166))),検索!C$3=""),0,1)</f>
        <v>0</v>
      </c>
      <c r="N1166" s="15">
        <f>IF(OR(ISERROR(FIND(DBCS(検索!D$3),DBCS(C1166))),検索!D$3=""),0,1)</f>
        <v>0</v>
      </c>
      <c r="O1166" s="15">
        <f>IF(OR(ISERROR(FIND(検索!E$3,D1166)),検索!E$3=""),0,1)</f>
        <v>0</v>
      </c>
      <c r="P1166" s="13">
        <f>IF(OR(ISERROR(FIND(検索!F$3,E1166)),検索!F$3=""),0,1)</f>
        <v>0</v>
      </c>
      <c r="Q1166" s="13">
        <f>IF(OR(ISERROR(FIND(検索!G$3,F1166)),検索!G$3=""),0,1)</f>
        <v>0</v>
      </c>
      <c r="R1166" s="13">
        <f>IF(OR(検索!J$3="00000",M1166&amp;N1166&amp;O1166&amp;P1166&amp;Q1166&lt;&gt;検索!J$3),0,1)</f>
        <v>0</v>
      </c>
      <c r="S1166" s="13">
        <f t="shared" si="93"/>
        <v>0</v>
      </c>
      <c r="T1166" s="14">
        <f>IF(OR(ISERROR(FIND(DBCS(検索!C$5),DBCS(B1166))),検索!C$5=""),0,1)</f>
        <v>0</v>
      </c>
      <c r="U1166" s="15">
        <f>IF(OR(ISERROR(FIND(DBCS(検索!D$5),DBCS(C1166))),検索!D$5=""),0,1)</f>
        <v>0</v>
      </c>
      <c r="V1166" s="15">
        <f>IF(OR(ISERROR(FIND(検索!E$5,D1166)),検索!E$5=""),0,1)</f>
        <v>0</v>
      </c>
      <c r="W1166" s="15">
        <f>IF(OR(ISERROR(FIND(検索!F$5,E1166)),検索!F$5=""),0,1)</f>
        <v>0</v>
      </c>
      <c r="X1166" s="15">
        <f>IF(OR(ISERROR(FIND(検索!G$5,F1166)),検索!G$5=""),0,1)</f>
        <v>0</v>
      </c>
      <c r="Y1166" s="13">
        <f>IF(OR(検索!J$5="00000",T1166&amp;U1166&amp;V1166&amp;W1166&amp;X1166&lt;&gt;検索!J$5),0,1)</f>
        <v>0</v>
      </c>
      <c r="Z1166" s="16">
        <f t="shared" si="94"/>
        <v>0</v>
      </c>
      <c r="AA1166" s="13">
        <f>IF(OR(ISERROR(FIND(DBCS(検索!C$7),DBCS(B1166))),検索!C$7=""),0,1)</f>
        <v>0</v>
      </c>
      <c r="AB1166" s="13">
        <f>IF(OR(ISERROR(FIND(DBCS(検索!D$7),DBCS(C1166))),検索!D$7=""),0,1)</f>
        <v>0</v>
      </c>
      <c r="AC1166" s="13">
        <f>IF(OR(ISERROR(FIND(検索!E$7,D1166)),検索!E$7=""),0,1)</f>
        <v>0</v>
      </c>
      <c r="AD1166" s="13">
        <f>IF(OR(ISERROR(FIND(検索!F$7,E1166)),検索!F$7=""),0,1)</f>
        <v>0</v>
      </c>
      <c r="AE1166" s="13">
        <f>IF(OR(ISERROR(FIND(検索!G$7,F1166)),検索!G$7=""),0,1)</f>
        <v>0</v>
      </c>
      <c r="AF1166" s="15">
        <f>IF(OR(検索!J$7="00000",AA1166&amp;AB1166&amp;AC1166&amp;AD1166&amp;AE1166&lt;&gt;検索!J$7),0,1)</f>
        <v>0</v>
      </c>
      <c r="AG1166" s="16">
        <f t="shared" si="95"/>
        <v>0</v>
      </c>
      <c r="AH1166" s="13">
        <f>IF(検索!K$3=0,R1166,S1166)</f>
        <v>0</v>
      </c>
      <c r="AI1166" s="13">
        <f>IF(検索!K$5=0,Y1166,Z1166)</f>
        <v>0</v>
      </c>
      <c r="AJ1166" s="13">
        <f>IF(検索!K$7=0,AF1166,AG1166)</f>
        <v>0</v>
      </c>
      <c r="AK1166" s="20">
        <f>IF(IF(検索!J$5="00000",AH1166,IF(検索!K$4=0,AH1166+AI1166,AH1166*AI1166)*IF(AND(検索!K$6=1,検索!J$7&lt;&gt;"00000"),AJ1166,1)+IF(AND(検索!K$6=0,検索!J$7&lt;&gt;"00000"),AJ1166,0))&gt;0,MAX($AK$2:AK1165)+1,0)</f>
        <v>0</v>
      </c>
    </row>
    <row r="1167" spans="8:37" ht="12.6" customHeight="1" x14ac:dyDescent="0.15">
      <c r="H1167" s="153">
        <f t="shared" si="97"/>
        <v>0</v>
      </c>
      <c r="J1167" s="158">
        <f>IFERROR(INDEX(単価!D$3:G$16,MATCH(D1167,単価!B$3:B$16,0),1+((I1167&gt;29)+(I1167&gt;59)+(I1167&gt;89))*INDEX(単価!A:A,MATCH(D1167,単価!B:B,0))),0)</f>
        <v>0</v>
      </c>
      <c r="K1167" s="153">
        <f>IFERROR(INDEX(単価!C:C,MATCH(D1167,単価!B:B,0))&amp;IF(INDEX(単価!A:A,MATCH(D1167,単価!B:B,0))=1,"（"&amp;INDEX(単価!D$2:G$2,1,1+(I1167&gt;29)+(I1167&gt;59)+(I1167&gt;89))&amp;"）",""),D1167)</f>
        <v>0</v>
      </c>
      <c r="L1167" s="2">
        <f t="shared" ca="1" si="96"/>
        <v>108</v>
      </c>
      <c r="M1167" s="14">
        <f>IF(OR(ISERROR(FIND(DBCS(検索!C$3),DBCS(B1167))),検索!C$3=""),0,1)</f>
        <v>0</v>
      </c>
      <c r="N1167" s="15">
        <f>IF(OR(ISERROR(FIND(DBCS(検索!D$3),DBCS(C1167))),検索!D$3=""),0,1)</f>
        <v>0</v>
      </c>
      <c r="O1167" s="15">
        <f>IF(OR(ISERROR(FIND(検索!E$3,D1167)),検索!E$3=""),0,1)</f>
        <v>0</v>
      </c>
      <c r="P1167" s="13">
        <f>IF(OR(ISERROR(FIND(検索!F$3,E1167)),検索!F$3=""),0,1)</f>
        <v>0</v>
      </c>
      <c r="Q1167" s="13">
        <f>IF(OR(ISERROR(FIND(検索!G$3,F1167)),検索!G$3=""),0,1)</f>
        <v>0</v>
      </c>
      <c r="R1167" s="13">
        <f>IF(OR(検索!J$3="00000",M1167&amp;N1167&amp;O1167&amp;P1167&amp;Q1167&lt;&gt;検索!J$3),0,1)</f>
        <v>0</v>
      </c>
      <c r="S1167" s="13">
        <f t="shared" si="93"/>
        <v>0</v>
      </c>
      <c r="T1167" s="14">
        <f>IF(OR(ISERROR(FIND(DBCS(検索!C$5),DBCS(B1167))),検索!C$5=""),0,1)</f>
        <v>0</v>
      </c>
      <c r="U1167" s="15">
        <f>IF(OR(ISERROR(FIND(DBCS(検索!D$5),DBCS(C1167))),検索!D$5=""),0,1)</f>
        <v>0</v>
      </c>
      <c r="V1167" s="15">
        <f>IF(OR(ISERROR(FIND(検索!E$5,D1167)),検索!E$5=""),0,1)</f>
        <v>0</v>
      </c>
      <c r="W1167" s="15">
        <f>IF(OR(ISERROR(FIND(検索!F$5,E1167)),検索!F$5=""),0,1)</f>
        <v>0</v>
      </c>
      <c r="X1167" s="15">
        <f>IF(OR(ISERROR(FIND(検索!G$5,F1167)),検索!G$5=""),0,1)</f>
        <v>0</v>
      </c>
      <c r="Y1167" s="13">
        <f>IF(OR(検索!J$5="00000",T1167&amp;U1167&amp;V1167&amp;W1167&amp;X1167&lt;&gt;検索!J$5),0,1)</f>
        <v>0</v>
      </c>
      <c r="Z1167" s="16">
        <f t="shared" si="94"/>
        <v>0</v>
      </c>
      <c r="AA1167" s="13">
        <f>IF(OR(ISERROR(FIND(DBCS(検索!C$7),DBCS(B1167))),検索!C$7=""),0,1)</f>
        <v>0</v>
      </c>
      <c r="AB1167" s="13">
        <f>IF(OR(ISERROR(FIND(DBCS(検索!D$7),DBCS(C1167))),検索!D$7=""),0,1)</f>
        <v>0</v>
      </c>
      <c r="AC1167" s="13">
        <f>IF(OR(ISERROR(FIND(検索!E$7,D1167)),検索!E$7=""),0,1)</f>
        <v>0</v>
      </c>
      <c r="AD1167" s="13">
        <f>IF(OR(ISERROR(FIND(検索!F$7,E1167)),検索!F$7=""),0,1)</f>
        <v>0</v>
      </c>
      <c r="AE1167" s="13">
        <f>IF(OR(ISERROR(FIND(検索!G$7,F1167)),検索!G$7=""),0,1)</f>
        <v>0</v>
      </c>
      <c r="AF1167" s="15">
        <f>IF(OR(検索!J$7="00000",AA1167&amp;AB1167&amp;AC1167&amp;AD1167&amp;AE1167&lt;&gt;検索!J$7),0,1)</f>
        <v>0</v>
      </c>
      <c r="AG1167" s="16">
        <f t="shared" si="95"/>
        <v>0</v>
      </c>
      <c r="AH1167" s="13">
        <f>IF(検索!K$3=0,R1167,S1167)</f>
        <v>0</v>
      </c>
      <c r="AI1167" s="13">
        <f>IF(検索!K$5=0,Y1167,Z1167)</f>
        <v>0</v>
      </c>
      <c r="AJ1167" s="13">
        <f>IF(検索!K$7=0,AF1167,AG1167)</f>
        <v>0</v>
      </c>
      <c r="AK1167" s="20">
        <f>IF(IF(検索!J$5="00000",AH1167,IF(検索!K$4=0,AH1167+AI1167,AH1167*AI1167)*IF(AND(検索!K$6=1,検索!J$7&lt;&gt;"00000"),AJ1167,1)+IF(AND(検索!K$6=0,検索!J$7&lt;&gt;"00000"),AJ1167,0))&gt;0,MAX($AK$2:AK1166)+1,0)</f>
        <v>0</v>
      </c>
    </row>
    <row r="1168" spans="8:37" ht="12.6" customHeight="1" x14ac:dyDescent="0.15">
      <c r="H1168" s="153">
        <f t="shared" si="97"/>
        <v>0</v>
      </c>
      <c r="J1168" s="158">
        <f>IFERROR(INDEX(単価!D$3:G$16,MATCH(D1168,単価!B$3:B$16,0),1+((I1168&gt;29)+(I1168&gt;59)+(I1168&gt;89))*INDEX(単価!A:A,MATCH(D1168,単価!B:B,0))),0)</f>
        <v>0</v>
      </c>
      <c r="K1168" s="153">
        <f>IFERROR(INDEX(単価!C:C,MATCH(D1168,単価!B:B,0))&amp;IF(INDEX(単価!A:A,MATCH(D1168,単価!B:B,0))=1,"（"&amp;INDEX(単価!D$2:G$2,1,1+(I1168&gt;29)+(I1168&gt;59)+(I1168&gt;89))&amp;"）",""),D1168)</f>
        <v>0</v>
      </c>
      <c r="L1168" s="2">
        <f t="shared" ca="1" si="96"/>
        <v>104</v>
      </c>
      <c r="M1168" s="14">
        <f>IF(OR(ISERROR(FIND(DBCS(検索!C$3),DBCS(B1168))),検索!C$3=""),0,1)</f>
        <v>0</v>
      </c>
      <c r="N1168" s="15">
        <f>IF(OR(ISERROR(FIND(DBCS(検索!D$3),DBCS(C1168))),検索!D$3=""),0,1)</f>
        <v>0</v>
      </c>
      <c r="O1168" s="15">
        <f>IF(OR(ISERROR(FIND(検索!E$3,D1168)),検索!E$3=""),0,1)</f>
        <v>0</v>
      </c>
      <c r="P1168" s="13">
        <f>IF(OR(ISERROR(FIND(検索!F$3,E1168)),検索!F$3=""),0,1)</f>
        <v>0</v>
      </c>
      <c r="Q1168" s="13">
        <f>IF(OR(ISERROR(FIND(検索!G$3,F1168)),検索!G$3=""),0,1)</f>
        <v>0</v>
      </c>
      <c r="R1168" s="13">
        <f>IF(OR(検索!J$3="00000",M1168&amp;N1168&amp;O1168&amp;P1168&amp;Q1168&lt;&gt;検索!J$3),0,1)</f>
        <v>0</v>
      </c>
      <c r="S1168" s="13">
        <f t="shared" si="93"/>
        <v>0</v>
      </c>
      <c r="T1168" s="14">
        <f>IF(OR(ISERROR(FIND(DBCS(検索!C$5),DBCS(B1168))),検索!C$5=""),0,1)</f>
        <v>0</v>
      </c>
      <c r="U1168" s="15">
        <f>IF(OR(ISERROR(FIND(DBCS(検索!D$5),DBCS(C1168))),検索!D$5=""),0,1)</f>
        <v>0</v>
      </c>
      <c r="V1168" s="15">
        <f>IF(OR(ISERROR(FIND(検索!E$5,D1168)),検索!E$5=""),0,1)</f>
        <v>0</v>
      </c>
      <c r="W1168" s="15">
        <f>IF(OR(ISERROR(FIND(検索!F$5,E1168)),検索!F$5=""),0,1)</f>
        <v>0</v>
      </c>
      <c r="X1168" s="15">
        <f>IF(OR(ISERROR(FIND(検索!G$5,F1168)),検索!G$5=""),0,1)</f>
        <v>0</v>
      </c>
      <c r="Y1168" s="13">
        <f>IF(OR(検索!J$5="00000",T1168&amp;U1168&amp;V1168&amp;W1168&amp;X1168&lt;&gt;検索!J$5),0,1)</f>
        <v>0</v>
      </c>
      <c r="Z1168" s="16">
        <f t="shared" si="94"/>
        <v>0</v>
      </c>
      <c r="AA1168" s="13">
        <f>IF(OR(ISERROR(FIND(DBCS(検索!C$7),DBCS(B1168))),検索!C$7=""),0,1)</f>
        <v>0</v>
      </c>
      <c r="AB1168" s="13">
        <f>IF(OR(ISERROR(FIND(DBCS(検索!D$7),DBCS(C1168))),検索!D$7=""),0,1)</f>
        <v>0</v>
      </c>
      <c r="AC1168" s="13">
        <f>IF(OR(ISERROR(FIND(検索!E$7,D1168)),検索!E$7=""),0,1)</f>
        <v>0</v>
      </c>
      <c r="AD1168" s="13">
        <f>IF(OR(ISERROR(FIND(検索!F$7,E1168)),検索!F$7=""),0,1)</f>
        <v>0</v>
      </c>
      <c r="AE1168" s="13">
        <f>IF(OR(ISERROR(FIND(検索!G$7,F1168)),検索!G$7=""),0,1)</f>
        <v>0</v>
      </c>
      <c r="AF1168" s="15">
        <f>IF(OR(検索!J$7="00000",AA1168&amp;AB1168&amp;AC1168&amp;AD1168&amp;AE1168&lt;&gt;検索!J$7),0,1)</f>
        <v>0</v>
      </c>
      <c r="AG1168" s="16">
        <f t="shared" si="95"/>
        <v>0</v>
      </c>
      <c r="AH1168" s="13">
        <f>IF(検索!K$3=0,R1168,S1168)</f>
        <v>0</v>
      </c>
      <c r="AI1168" s="13">
        <f>IF(検索!K$5=0,Y1168,Z1168)</f>
        <v>0</v>
      </c>
      <c r="AJ1168" s="13">
        <f>IF(検索!K$7=0,AF1168,AG1168)</f>
        <v>0</v>
      </c>
      <c r="AK1168" s="20">
        <f>IF(IF(検索!J$5="00000",AH1168,IF(検索!K$4=0,AH1168+AI1168,AH1168*AI1168)*IF(AND(検索!K$6=1,検索!J$7&lt;&gt;"00000"),AJ1168,1)+IF(AND(検索!K$6=0,検索!J$7&lt;&gt;"00000"),AJ1168,0))&gt;0,MAX($AK$2:AK1167)+1,0)</f>
        <v>0</v>
      </c>
    </row>
    <row r="1169" spans="8:37" ht="12.6" customHeight="1" x14ac:dyDescent="0.15">
      <c r="H1169" s="153">
        <f t="shared" si="97"/>
        <v>0</v>
      </c>
      <c r="J1169" s="158">
        <f>IFERROR(INDEX(単価!D$3:G$16,MATCH(D1169,単価!B$3:B$16,0),1+((I1169&gt;29)+(I1169&gt;59)+(I1169&gt;89))*INDEX(単価!A:A,MATCH(D1169,単価!B:B,0))),0)</f>
        <v>0</v>
      </c>
      <c r="K1169" s="153">
        <f>IFERROR(INDEX(単価!C:C,MATCH(D1169,単価!B:B,0))&amp;IF(INDEX(単価!A:A,MATCH(D1169,単価!B:B,0))=1,"（"&amp;INDEX(単価!D$2:G$2,1,1+(I1169&gt;29)+(I1169&gt;59)+(I1169&gt;89))&amp;"）",""),D1169)</f>
        <v>0</v>
      </c>
      <c r="L1169" s="2">
        <f t="shared" ca="1" si="96"/>
        <v>103</v>
      </c>
      <c r="M1169" s="14">
        <f>IF(OR(ISERROR(FIND(DBCS(検索!C$3),DBCS(B1169))),検索!C$3=""),0,1)</f>
        <v>0</v>
      </c>
      <c r="N1169" s="15">
        <f>IF(OR(ISERROR(FIND(DBCS(検索!D$3),DBCS(C1169))),検索!D$3=""),0,1)</f>
        <v>0</v>
      </c>
      <c r="O1169" s="15">
        <f>IF(OR(ISERROR(FIND(検索!E$3,D1169)),検索!E$3=""),0,1)</f>
        <v>0</v>
      </c>
      <c r="P1169" s="13">
        <f>IF(OR(ISERROR(FIND(検索!F$3,E1169)),検索!F$3=""),0,1)</f>
        <v>0</v>
      </c>
      <c r="Q1169" s="13">
        <f>IF(OR(ISERROR(FIND(検索!G$3,F1169)),検索!G$3=""),0,1)</f>
        <v>0</v>
      </c>
      <c r="R1169" s="13">
        <f>IF(OR(検索!J$3="00000",M1169&amp;N1169&amp;O1169&amp;P1169&amp;Q1169&lt;&gt;検索!J$3),0,1)</f>
        <v>0</v>
      </c>
      <c r="S1169" s="13">
        <f t="shared" si="93"/>
        <v>0</v>
      </c>
      <c r="T1169" s="14">
        <f>IF(OR(ISERROR(FIND(DBCS(検索!C$5),DBCS(B1169))),検索!C$5=""),0,1)</f>
        <v>0</v>
      </c>
      <c r="U1169" s="15">
        <f>IF(OR(ISERROR(FIND(DBCS(検索!D$5),DBCS(C1169))),検索!D$5=""),0,1)</f>
        <v>0</v>
      </c>
      <c r="V1169" s="15">
        <f>IF(OR(ISERROR(FIND(検索!E$5,D1169)),検索!E$5=""),0,1)</f>
        <v>0</v>
      </c>
      <c r="W1169" s="15">
        <f>IF(OR(ISERROR(FIND(検索!F$5,E1169)),検索!F$5=""),0,1)</f>
        <v>0</v>
      </c>
      <c r="X1169" s="15">
        <f>IF(OR(ISERROR(FIND(検索!G$5,F1169)),検索!G$5=""),0,1)</f>
        <v>0</v>
      </c>
      <c r="Y1169" s="13">
        <f>IF(OR(検索!J$5="00000",T1169&amp;U1169&amp;V1169&amp;W1169&amp;X1169&lt;&gt;検索!J$5),0,1)</f>
        <v>0</v>
      </c>
      <c r="Z1169" s="16">
        <f t="shared" si="94"/>
        <v>0</v>
      </c>
      <c r="AA1169" s="13">
        <f>IF(OR(ISERROR(FIND(DBCS(検索!C$7),DBCS(B1169))),検索!C$7=""),0,1)</f>
        <v>0</v>
      </c>
      <c r="AB1169" s="13">
        <f>IF(OR(ISERROR(FIND(DBCS(検索!D$7),DBCS(C1169))),検索!D$7=""),0,1)</f>
        <v>0</v>
      </c>
      <c r="AC1169" s="13">
        <f>IF(OR(ISERROR(FIND(検索!E$7,D1169)),検索!E$7=""),0,1)</f>
        <v>0</v>
      </c>
      <c r="AD1169" s="13">
        <f>IF(OR(ISERROR(FIND(検索!F$7,E1169)),検索!F$7=""),0,1)</f>
        <v>0</v>
      </c>
      <c r="AE1169" s="13">
        <f>IF(OR(ISERROR(FIND(検索!G$7,F1169)),検索!G$7=""),0,1)</f>
        <v>0</v>
      </c>
      <c r="AF1169" s="15">
        <f>IF(OR(検索!J$7="00000",AA1169&amp;AB1169&amp;AC1169&amp;AD1169&amp;AE1169&lt;&gt;検索!J$7),0,1)</f>
        <v>0</v>
      </c>
      <c r="AG1169" s="16">
        <f t="shared" si="95"/>
        <v>0</v>
      </c>
      <c r="AH1169" s="13">
        <f>IF(検索!K$3=0,R1169,S1169)</f>
        <v>0</v>
      </c>
      <c r="AI1169" s="13">
        <f>IF(検索!K$5=0,Y1169,Z1169)</f>
        <v>0</v>
      </c>
      <c r="AJ1169" s="13">
        <f>IF(検索!K$7=0,AF1169,AG1169)</f>
        <v>0</v>
      </c>
      <c r="AK1169" s="20">
        <f>IF(IF(検索!J$5="00000",AH1169,IF(検索!K$4=0,AH1169+AI1169,AH1169*AI1169)*IF(AND(検索!K$6=1,検索!J$7&lt;&gt;"00000"),AJ1169,1)+IF(AND(検索!K$6=0,検索!J$7&lt;&gt;"00000"),AJ1169,0))&gt;0,MAX($AK$2:AK1168)+1,0)</f>
        <v>0</v>
      </c>
    </row>
    <row r="1170" spans="8:37" ht="12.6" customHeight="1" x14ac:dyDescent="0.15">
      <c r="H1170" s="153">
        <f t="shared" si="97"/>
        <v>0</v>
      </c>
      <c r="J1170" s="158">
        <f>IFERROR(INDEX(単価!D$3:G$16,MATCH(D1170,単価!B$3:B$16,0),1+((I1170&gt;29)+(I1170&gt;59)+(I1170&gt;89))*INDEX(単価!A:A,MATCH(D1170,単価!B:B,0))),0)</f>
        <v>0</v>
      </c>
      <c r="K1170" s="153">
        <f>IFERROR(INDEX(単価!C:C,MATCH(D1170,単価!B:B,0))&amp;IF(INDEX(単価!A:A,MATCH(D1170,単価!B:B,0))=1,"（"&amp;INDEX(単価!D$2:G$2,1,1+(I1170&gt;29)+(I1170&gt;59)+(I1170&gt;89))&amp;"）",""),D1170)</f>
        <v>0</v>
      </c>
      <c r="L1170" s="2">
        <f t="shared" ca="1" si="96"/>
        <v>105</v>
      </c>
      <c r="M1170" s="14">
        <f>IF(OR(ISERROR(FIND(DBCS(検索!C$3),DBCS(B1170))),検索!C$3=""),0,1)</f>
        <v>0</v>
      </c>
      <c r="N1170" s="15">
        <f>IF(OR(ISERROR(FIND(DBCS(検索!D$3),DBCS(C1170))),検索!D$3=""),0,1)</f>
        <v>0</v>
      </c>
      <c r="O1170" s="15">
        <f>IF(OR(ISERROR(FIND(検索!E$3,D1170)),検索!E$3=""),0,1)</f>
        <v>0</v>
      </c>
      <c r="P1170" s="13">
        <f>IF(OR(ISERROR(FIND(検索!F$3,E1170)),検索!F$3=""),0,1)</f>
        <v>0</v>
      </c>
      <c r="Q1170" s="13">
        <f>IF(OR(ISERROR(FIND(検索!G$3,F1170)),検索!G$3=""),0,1)</f>
        <v>0</v>
      </c>
      <c r="R1170" s="13">
        <f>IF(OR(検索!J$3="00000",M1170&amp;N1170&amp;O1170&amp;P1170&amp;Q1170&lt;&gt;検索!J$3),0,1)</f>
        <v>0</v>
      </c>
      <c r="S1170" s="13">
        <f t="shared" si="93"/>
        <v>0</v>
      </c>
      <c r="T1170" s="14">
        <f>IF(OR(ISERROR(FIND(DBCS(検索!C$5),DBCS(B1170))),検索!C$5=""),0,1)</f>
        <v>0</v>
      </c>
      <c r="U1170" s="15">
        <f>IF(OR(ISERROR(FIND(DBCS(検索!D$5),DBCS(C1170))),検索!D$5=""),0,1)</f>
        <v>0</v>
      </c>
      <c r="V1170" s="15">
        <f>IF(OR(ISERROR(FIND(検索!E$5,D1170)),検索!E$5=""),0,1)</f>
        <v>0</v>
      </c>
      <c r="W1170" s="15">
        <f>IF(OR(ISERROR(FIND(検索!F$5,E1170)),検索!F$5=""),0,1)</f>
        <v>0</v>
      </c>
      <c r="X1170" s="15">
        <f>IF(OR(ISERROR(FIND(検索!G$5,F1170)),検索!G$5=""),0,1)</f>
        <v>0</v>
      </c>
      <c r="Y1170" s="13">
        <f>IF(OR(検索!J$5="00000",T1170&amp;U1170&amp;V1170&amp;W1170&amp;X1170&lt;&gt;検索!J$5),0,1)</f>
        <v>0</v>
      </c>
      <c r="Z1170" s="16">
        <f t="shared" si="94"/>
        <v>0</v>
      </c>
      <c r="AA1170" s="13">
        <f>IF(OR(ISERROR(FIND(DBCS(検索!C$7),DBCS(B1170))),検索!C$7=""),0,1)</f>
        <v>0</v>
      </c>
      <c r="AB1170" s="13">
        <f>IF(OR(ISERROR(FIND(DBCS(検索!D$7),DBCS(C1170))),検索!D$7=""),0,1)</f>
        <v>0</v>
      </c>
      <c r="AC1170" s="13">
        <f>IF(OR(ISERROR(FIND(検索!E$7,D1170)),検索!E$7=""),0,1)</f>
        <v>0</v>
      </c>
      <c r="AD1170" s="13">
        <f>IF(OR(ISERROR(FIND(検索!F$7,E1170)),検索!F$7=""),0,1)</f>
        <v>0</v>
      </c>
      <c r="AE1170" s="13">
        <f>IF(OR(ISERROR(FIND(検索!G$7,F1170)),検索!G$7=""),0,1)</f>
        <v>0</v>
      </c>
      <c r="AF1170" s="15">
        <f>IF(OR(検索!J$7="00000",AA1170&amp;AB1170&amp;AC1170&amp;AD1170&amp;AE1170&lt;&gt;検索!J$7),0,1)</f>
        <v>0</v>
      </c>
      <c r="AG1170" s="16">
        <f t="shared" si="95"/>
        <v>0</v>
      </c>
      <c r="AH1170" s="13">
        <f>IF(検索!K$3=0,R1170,S1170)</f>
        <v>0</v>
      </c>
      <c r="AI1170" s="13">
        <f>IF(検索!K$5=0,Y1170,Z1170)</f>
        <v>0</v>
      </c>
      <c r="AJ1170" s="13">
        <f>IF(検索!K$7=0,AF1170,AG1170)</f>
        <v>0</v>
      </c>
      <c r="AK1170" s="20">
        <f>IF(IF(検索!J$5="00000",AH1170,IF(検索!K$4=0,AH1170+AI1170,AH1170*AI1170)*IF(AND(検索!K$6=1,検索!J$7&lt;&gt;"00000"),AJ1170,1)+IF(AND(検索!K$6=0,検索!J$7&lt;&gt;"00000"),AJ1170,0))&gt;0,MAX($AK$2:AK1169)+1,0)</f>
        <v>0</v>
      </c>
    </row>
    <row r="1171" spans="8:37" ht="12.6" customHeight="1" x14ac:dyDescent="0.15">
      <c r="H1171" s="153">
        <f t="shared" si="97"/>
        <v>0</v>
      </c>
      <c r="J1171" s="158">
        <f>IFERROR(INDEX(単価!D$3:G$16,MATCH(D1171,単価!B$3:B$16,0),1+((I1171&gt;29)+(I1171&gt;59)+(I1171&gt;89))*INDEX(単価!A:A,MATCH(D1171,単価!B:B,0))),0)</f>
        <v>0</v>
      </c>
      <c r="K1171" s="153">
        <f>IFERROR(INDEX(単価!C:C,MATCH(D1171,単価!B:B,0))&amp;IF(INDEX(単価!A:A,MATCH(D1171,単価!B:B,0))=1,"（"&amp;INDEX(単価!D$2:G$2,1,1+(I1171&gt;29)+(I1171&gt;59)+(I1171&gt;89))&amp;"）",""),D1171)</f>
        <v>0</v>
      </c>
      <c r="L1171" s="2">
        <f t="shared" ca="1" si="96"/>
        <v>107</v>
      </c>
      <c r="M1171" s="14">
        <f>IF(OR(ISERROR(FIND(DBCS(検索!C$3),DBCS(B1171))),検索!C$3=""),0,1)</f>
        <v>0</v>
      </c>
      <c r="N1171" s="15">
        <f>IF(OR(ISERROR(FIND(DBCS(検索!D$3),DBCS(C1171))),検索!D$3=""),0,1)</f>
        <v>0</v>
      </c>
      <c r="O1171" s="15">
        <f>IF(OR(ISERROR(FIND(検索!E$3,D1171)),検索!E$3=""),0,1)</f>
        <v>0</v>
      </c>
      <c r="P1171" s="13">
        <f>IF(OR(ISERROR(FIND(検索!F$3,E1171)),検索!F$3=""),0,1)</f>
        <v>0</v>
      </c>
      <c r="Q1171" s="13">
        <f>IF(OR(ISERROR(FIND(検索!G$3,F1171)),検索!G$3=""),0,1)</f>
        <v>0</v>
      </c>
      <c r="R1171" s="13">
        <f>IF(OR(検索!J$3="00000",M1171&amp;N1171&amp;O1171&amp;P1171&amp;Q1171&lt;&gt;検索!J$3),0,1)</f>
        <v>0</v>
      </c>
      <c r="S1171" s="13">
        <f t="shared" si="93"/>
        <v>0</v>
      </c>
      <c r="T1171" s="14">
        <f>IF(OR(ISERROR(FIND(DBCS(検索!C$5),DBCS(B1171))),検索!C$5=""),0,1)</f>
        <v>0</v>
      </c>
      <c r="U1171" s="15">
        <f>IF(OR(ISERROR(FIND(DBCS(検索!D$5),DBCS(C1171))),検索!D$5=""),0,1)</f>
        <v>0</v>
      </c>
      <c r="V1171" s="15">
        <f>IF(OR(ISERROR(FIND(検索!E$5,D1171)),検索!E$5=""),0,1)</f>
        <v>0</v>
      </c>
      <c r="W1171" s="15">
        <f>IF(OR(ISERROR(FIND(検索!F$5,E1171)),検索!F$5=""),0,1)</f>
        <v>0</v>
      </c>
      <c r="X1171" s="15">
        <f>IF(OR(ISERROR(FIND(検索!G$5,F1171)),検索!G$5=""),0,1)</f>
        <v>0</v>
      </c>
      <c r="Y1171" s="13">
        <f>IF(OR(検索!J$5="00000",T1171&amp;U1171&amp;V1171&amp;W1171&amp;X1171&lt;&gt;検索!J$5),0,1)</f>
        <v>0</v>
      </c>
      <c r="Z1171" s="16">
        <f t="shared" si="94"/>
        <v>0</v>
      </c>
      <c r="AA1171" s="13">
        <f>IF(OR(ISERROR(FIND(DBCS(検索!C$7),DBCS(B1171))),検索!C$7=""),0,1)</f>
        <v>0</v>
      </c>
      <c r="AB1171" s="13">
        <f>IF(OR(ISERROR(FIND(DBCS(検索!D$7),DBCS(C1171))),検索!D$7=""),0,1)</f>
        <v>0</v>
      </c>
      <c r="AC1171" s="13">
        <f>IF(OR(ISERROR(FIND(検索!E$7,D1171)),検索!E$7=""),0,1)</f>
        <v>0</v>
      </c>
      <c r="AD1171" s="13">
        <f>IF(OR(ISERROR(FIND(検索!F$7,E1171)),検索!F$7=""),0,1)</f>
        <v>0</v>
      </c>
      <c r="AE1171" s="13">
        <f>IF(OR(ISERROR(FIND(検索!G$7,F1171)),検索!G$7=""),0,1)</f>
        <v>0</v>
      </c>
      <c r="AF1171" s="15">
        <f>IF(OR(検索!J$7="00000",AA1171&amp;AB1171&amp;AC1171&amp;AD1171&amp;AE1171&lt;&gt;検索!J$7),0,1)</f>
        <v>0</v>
      </c>
      <c r="AG1171" s="16">
        <f t="shared" si="95"/>
        <v>0</v>
      </c>
      <c r="AH1171" s="13">
        <f>IF(検索!K$3=0,R1171,S1171)</f>
        <v>0</v>
      </c>
      <c r="AI1171" s="13">
        <f>IF(検索!K$5=0,Y1171,Z1171)</f>
        <v>0</v>
      </c>
      <c r="AJ1171" s="13">
        <f>IF(検索!K$7=0,AF1171,AG1171)</f>
        <v>0</v>
      </c>
      <c r="AK1171" s="20">
        <f>IF(IF(検索!J$5="00000",AH1171,IF(検索!K$4=0,AH1171+AI1171,AH1171*AI1171)*IF(AND(検索!K$6=1,検索!J$7&lt;&gt;"00000"),AJ1171,1)+IF(AND(検索!K$6=0,検索!J$7&lt;&gt;"00000"),AJ1171,0))&gt;0,MAX($AK$2:AK1170)+1,0)</f>
        <v>0</v>
      </c>
    </row>
    <row r="1172" spans="8:37" ht="12.6" customHeight="1" x14ac:dyDescent="0.15">
      <c r="H1172" s="153">
        <f t="shared" si="97"/>
        <v>0</v>
      </c>
      <c r="J1172" s="158">
        <f>IFERROR(INDEX(単価!D$3:G$16,MATCH(D1172,単価!B$3:B$16,0),1+((I1172&gt;29)+(I1172&gt;59)+(I1172&gt;89))*INDEX(単価!A:A,MATCH(D1172,単価!B:B,0))),0)</f>
        <v>0</v>
      </c>
      <c r="K1172" s="153">
        <f>IFERROR(INDEX(単価!C:C,MATCH(D1172,単価!B:B,0))&amp;IF(INDEX(単価!A:A,MATCH(D1172,単価!B:B,0))=1,"（"&amp;INDEX(単価!D$2:G$2,1,1+(I1172&gt;29)+(I1172&gt;59)+(I1172&gt;89))&amp;"）",""),D1172)</f>
        <v>0</v>
      </c>
      <c r="L1172" s="2">
        <f t="shared" ca="1" si="96"/>
        <v>101</v>
      </c>
      <c r="M1172" s="14">
        <f>IF(OR(ISERROR(FIND(DBCS(検索!C$3),DBCS(B1172))),検索!C$3=""),0,1)</f>
        <v>0</v>
      </c>
      <c r="N1172" s="15">
        <f>IF(OR(ISERROR(FIND(DBCS(検索!D$3),DBCS(C1172))),検索!D$3=""),0,1)</f>
        <v>0</v>
      </c>
      <c r="O1172" s="15">
        <f>IF(OR(ISERROR(FIND(検索!E$3,D1172)),検索!E$3=""),0,1)</f>
        <v>0</v>
      </c>
      <c r="P1172" s="13">
        <f>IF(OR(ISERROR(FIND(検索!F$3,E1172)),検索!F$3=""),0,1)</f>
        <v>0</v>
      </c>
      <c r="Q1172" s="13">
        <f>IF(OR(ISERROR(FIND(検索!G$3,F1172)),検索!G$3=""),0,1)</f>
        <v>0</v>
      </c>
      <c r="R1172" s="13">
        <f>IF(OR(検索!J$3="00000",M1172&amp;N1172&amp;O1172&amp;P1172&amp;Q1172&lt;&gt;検索!J$3),0,1)</f>
        <v>0</v>
      </c>
      <c r="S1172" s="13">
        <f t="shared" si="93"/>
        <v>0</v>
      </c>
      <c r="T1172" s="14">
        <f>IF(OR(ISERROR(FIND(DBCS(検索!C$5),DBCS(B1172))),検索!C$5=""),0,1)</f>
        <v>0</v>
      </c>
      <c r="U1172" s="15">
        <f>IF(OR(ISERROR(FIND(DBCS(検索!D$5),DBCS(C1172))),検索!D$5=""),0,1)</f>
        <v>0</v>
      </c>
      <c r="V1172" s="15">
        <f>IF(OR(ISERROR(FIND(検索!E$5,D1172)),検索!E$5=""),0,1)</f>
        <v>0</v>
      </c>
      <c r="W1172" s="15">
        <f>IF(OR(ISERROR(FIND(検索!F$5,E1172)),検索!F$5=""),0,1)</f>
        <v>0</v>
      </c>
      <c r="X1172" s="15">
        <f>IF(OR(ISERROR(FIND(検索!G$5,F1172)),検索!G$5=""),0,1)</f>
        <v>0</v>
      </c>
      <c r="Y1172" s="13">
        <f>IF(OR(検索!J$5="00000",T1172&amp;U1172&amp;V1172&amp;W1172&amp;X1172&lt;&gt;検索!J$5),0,1)</f>
        <v>0</v>
      </c>
      <c r="Z1172" s="16">
        <f t="shared" si="94"/>
        <v>0</v>
      </c>
      <c r="AA1172" s="13">
        <f>IF(OR(ISERROR(FIND(DBCS(検索!C$7),DBCS(B1172))),検索!C$7=""),0,1)</f>
        <v>0</v>
      </c>
      <c r="AB1172" s="13">
        <f>IF(OR(ISERROR(FIND(DBCS(検索!D$7),DBCS(C1172))),検索!D$7=""),0,1)</f>
        <v>0</v>
      </c>
      <c r="AC1172" s="13">
        <f>IF(OR(ISERROR(FIND(検索!E$7,D1172)),検索!E$7=""),0,1)</f>
        <v>0</v>
      </c>
      <c r="AD1172" s="13">
        <f>IF(OR(ISERROR(FIND(検索!F$7,E1172)),検索!F$7=""),0,1)</f>
        <v>0</v>
      </c>
      <c r="AE1172" s="13">
        <f>IF(OR(ISERROR(FIND(検索!G$7,F1172)),検索!G$7=""),0,1)</f>
        <v>0</v>
      </c>
      <c r="AF1172" s="15">
        <f>IF(OR(検索!J$7="00000",AA1172&amp;AB1172&amp;AC1172&amp;AD1172&amp;AE1172&lt;&gt;検索!J$7),0,1)</f>
        <v>0</v>
      </c>
      <c r="AG1172" s="16">
        <f t="shared" si="95"/>
        <v>0</v>
      </c>
      <c r="AH1172" s="13">
        <f>IF(検索!K$3=0,R1172,S1172)</f>
        <v>0</v>
      </c>
      <c r="AI1172" s="13">
        <f>IF(検索!K$5=0,Y1172,Z1172)</f>
        <v>0</v>
      </c>
      <c r="AJ1172" s="13">
        <f>IF(検索!K$7=0,AF1172,AG1172)</f>
        <v>0</v>
      </c>
      <c r="AK1172" s="20">
        <f>IF(IF(検索!J$5="00000",AH1172,IF(検索!K$4=0,AH1172+AI1172,AH1172*AI1172)*IF(AND(検索!K$6=1,検索!J$7&lt;&gt;"00000"),AJ1172,1)+IF(AND(検索!K$6=0,検索!J$7&lt;&gt;"00000"),AJ1172,0))&gt;0,MAX($AK$2:AK1171)+1,0)</f>
        <v>0</v>
      </c>
    </row>
    <row r="1173" spans="8:37" ht="12.6" customHeight="1" x14ac:dyDescent="0.15">
      <c r="H1173" s="153">
        <f t="shared" si="97"/>
        <v>0</v>
      </c>
      <c r="J1173" s="158">
        <f>IFERROR(INDEX(単価!D$3:G$16,MATCH(D1173,単価!B$3:B$16,0),1+((I1173&gt;29)+(I1173&gt;59)+(I1173&gt;89))*INDEX(単価!A:A,MATCH(D1173,単価!B:B,0))),0)</f>
        <v>0</v>
      </c>
      <c r="K1173" s="153">
        <f>IFERROR(INDEX(単価!C:C,MATCH(D1173,単価!B:B,0))&amp;IF(INDEX(単価!A:A,MATCH(D1173,単価!B:B,0))=1,"（"&amp;INDEX(単価!D$2:G$2,1,1+(I1173&gt;29)+(I1173&gt;59)+(I1173&gt;89))&amp;"）",""),D1173)</f>
        <v>0</v>
      </c>
      <c r="L1173" s="2">
        <f t="shared" ca="1" si="96"/>
        <v>102</v>
      </c>
      <c r="M1173" s="14">
        <f>IF(OR(ISERROR(FIND(DBCS(検索!C$3),DBCS(B1173))),検索!C$3=""),0,1)</f>
        <v>0</v>
      </c>
      <c r="N1173" s="15">
        <f>IF(OR(ISERROR(FIND(DBCS(検索!D$3),DBCS(C1173))),検索!D$3=""),0,1)</f>
        <v>0</v>
      </c>
      <c r="O1173" s="15">
        <f>IF(OR(ISERROR(FIND(検索!E$3,D1173)),検索!E$3=""),0,1)</f>
        <v>0</v>
      </c>
      <c r="P1173" s="13">
        <f>IF(OR(ISERROR(FIND(検索!F$3,E1173)),検索!F$3=""),0,1)</f>
        <v>0</v>
      </c>
      <c r="Q1173" s="13">
        <f>IF(OR(ISERROR(FIND(検索!G$3,F1173)),検索!G$3=""),0,1)</f>
        <v>0</v>
      </c>
      <c r="R1173" s="13">
        <f>IF(OR(検索!J$3="00000",M1173&amp;N1173&amp;O1173&amp;P1173&amp;Q1173&lt;&gt;検索!J$3),0,1)</f>
        <v>0</v>
      </c>
      <c r="S1173" s="13">
        <f t="shared" si="93"/>
        <v>0</v>
      </c>
      <c r="T1173" s="14">
        <f>IF(OR(ISERROR(FIND(DBCS(検索!C$5),DBCS(B1173))),検索!C$5=""),0,1)</f>
        <v>0</v>
      </c>
      <c r="U1173" s="15">
        <f>IF(OR(ISERROR(FIND(DBCS(検索!D$5),DBCS(C1173))),検索!D$5=""),0,1)</f>
        <v>0</v>
      </c>
      <c r="V1173" s="15">
        <f>IF(OR(ISERROR(FIND(検索!E$5,D1173)),検索!E$5=""),0,1)</f>
        <v>0</v>
      </c>
      <c r="W1173" s="15">
        <f>IF(OR(ISERROR(FIND(検索!F$5,E1173)),検索!F$5=""),0,1)</f>
        <v>0</v>
      </c>
      <c r="X1173" s="15">
        <f>IF(OR(ISERROR(FIND(検索!G$5,F1173)),検索!G$5=""),0,1)</f>
        <v>0</v>
      </c>
      <c r="Y1173" s="13">
        <f>IF(OR(検索!J$5="00000",T1173&amp;U1173&amp;V1173&amp;W1173&amp;X1173&lt;&gt;検索!J$5),0,1)</f>
        <v>0</v>
      </c>
      <c r="Z1173" s="16">
        <f t="shared" si="94"/>
        <v>0</v>
      </c>
      <c r="AA1173" s="13">
        <f>IF(OR(ISERROR(FIND(DBCS(検索!C$7),DBCS(B1173))),検索!C$7=""),0,1)</f>
        <v>0</v>
      </c>
      <c r="AB1173" s="13">
        <f>IF(OR(ISERROR(FIND(DBCS(検索!D$7),DBCS(C1173))),検索!D$7=""),0,1)</f>
        <v>0</v>
      </c>
      <c r="AC1173" s="13">
        <f>IF(OR(ISERROR(FIND(検索!E$7,D1173)),検索!E$7=""),0,1)</f>
        <v>0</v>
      </c>
      <c r="AD1173" s="13">
        <f>IF(OR(ISERROR(FIND(検索!F$7,E1173)),検索!F$7=""),0,1)</f>
        <v>0</v>
      </c>
      <c r="AE1173" s="13">
        <f>IF(OR(ISERROR(FIND(検索!G$7,F1173)),検索!G$7=""),0,1)</f>
        <v>0</v>
      </c>
      <c r="AF1173" s="15">
        <f>IF(OR(検索!J$7="00000",AA1173&amp;AB1173&amp;AC1173&amp;AD1173&amp;AE1173&lt;&gt;検索!J$7),0,1)</f>
        <v>0</v>
      </c>
      <c r="AG1173" s="16">
        <f t="shared" si="95"/>
        <v>0</v>
      </c>
      <c r="AH1173" s="13">
        <f>IF(検索!K$3=0,R1173,S1173)</f>
        <v>0</v>
      </c>
      <c r="AI1173" s="13">
        <f>IF(検索!K$5=0,Y1173,Z1173)</f>
        <v>0</v>
      </c>
      <c r="AJ1173" s="13">
        <f>IF(検索!K$7=0,AF1173,AG1173)</f>
        <v>0</v>
      </c>
      <c r="AK1173" s="20">
        <f>IF(IF(検索!J$5="00000",AH1173,IF(検索!K$4=0,AH1173+AI1173,AH1173*AI1173)*IF(AND(検索!K$6=1,検索!J$7&lt;&gt;"00000"),AJ1173,1)+IF(AND(検索!K$6=0,検索!J$7&lt;&gt;"00000"),AJ1173,0))&gt;0,MAX($AK$2:AK1172)+1,0)</f>
        <v>0</v>
      </c>
    </row>
    <row r="1174" spans="8:37" ht="12.6" customHeight="1" x14ac:dyDescent="0.15">
      <c r="H1174" s="153">
        <f t="shared" si="97"/>
        <v>0</v>
      </c>
      <c r="J1174" s="158">
        <f>IFERROR(INDEX(単価!D$3:G$16,MATCH(D1174,単価!B$3:B$16,0),1+((I1174&gt;29)+(I1174&gt;59)+(I1174&gt;89))*INDEX(単価!A:A,MATCH(D1174,単価!B:B,0))),0)</f>
        <v>0</v>
      </c>
      <c r="K1174" s="153">
        <f>IFERROR(INDEX(単価!C:C,MATCH(D1174,単価!B:B,0))&amp;IF(INDEX(単価!A:A,MATCH(D1174,単価!B:B,0))=1,"（"&amp;INDEX(単価!D$2:G$2,1,1+(I1174&gt;29)+(I1174&gt;59)+(I1174&gt;89))&amp;"）",""),D1174)</f>
        <v>0</v>
      </c>
      <c r="L1174" s="2">
        <f t="shared" ca="1" si="96"/>
        <v>101</v>
      </c>
      <c r="M1174" s="14">
        <f>IF(OR(ISERROR(FIND(DBCS(検索!C$3),DBCS(B1174))),検索!C$3=""),0,1)</f>
        <v>0</v>
      </c>
      <c r="N1174" s="15">
        <f>IF(OR(ISERROR(FIND(DBCS(検索!D$3),DBCS(C1174))),検索!D$3=""),0,1)</f>
        <v>0</v>
      </c>
      <c r="O1174" s="15">
        <f>IF(OR(ISERROR(FIND(検索!E$3,D1174)),検索!E$3=""),0,1)</f>
        <v>0</v>
      </c>
      <c r="P1174" s="13">
        <f>IF(OR(ISERROR(FIND(検索!F$3,E1174)),検索!F$3=""),0,1)</f>
        <v>0</v>
      </c>
      <c r="Q1174" s="13">
        <f>IF(OR(ISERROR(FIND(検索!G$3,F1174)),検索!G$3=""),0,1)</f>
        <v>0</v>
      </c>
      <c r="R1174" s="13">
        <f>IF(OR(検索!J$3="00000",M1174&amp;N1174&amp;O1174&amp;P1174&amp;Q1174&lt;&gt;検索!J$3),0,1)</f>
        <v>0</v>
      </c>
      <c r="S1174" s="13">
        <f t="shared" si="93"/>
        <v>0</v>
      </c>
      <c r="T1174" s="14">
        <f>IF(OR(ISERROR(FIND(DBCS(検索!C$5),DBCS(B1174))),検索!C$5=""),0,1)</f>
        <v>0</v>
      </c>
      <c r="U1174" s="15">
        <f>IF(OR(ISERROR(FIND(DBCS(検索!D$5),DBCS(C1174))),検索!D$5=""),0,1)</f>
        <v>0</v>
      </c>
      <c r="V1174" s="15">
        <f>IF(OR(ISERROR(FIND(検索!E$5,D1174)),検索!E$5=""),0,1)</f>
        <v>0</v>
      </c>
      <c r="W1174" s="15">
        <f>IF(OR(ISERROR(FIND(検索!F$5,E1174)),検索!F$5=""),0,1)</f>
        <v>0</v>
      </c>
      <c r="X1174" s="15">
        <f>IF(OR(ISERROR(FIND(検索!G$5,F1174)),検索!G$5=""),0,1)</f>
        <v>0</v>
      </c>
      <c r="Y1174" s="13">
        <f>IF(OR(検索!J$5="00000",T1174&amp;U1174&amp;V1174&amp;W1174&amp;X1174&lt;&gt;検索!J$5),0,1)</f>
        <v>0</v>
      </c>
      <c r="Z1174" s="16">
        <f t="shared" si="94"/>
        <v>0</v>
      </c>
      <c r="AA1174" s="13">
        <f>IF(OR(ISERROR(FIND(DBCS(検索!C$7),DBCS(B1174))),検索!C$7=""),0,1)</f>
        <v>0</v>
      </c>
      <c r="AB1174" s="13">
        <f>IF(OR(ISERROR(FIND(DBCS(検索!D$7),DBCS(C1174))),検索!D$7=""),0,1)</f>
        <v>0</v>
      </c>
      <c r="AC1174" s="13">
        <f>IF(OR(ISERROR(FIND(検索!E$7,D1174)),検索!E$7=""),0,1)</f>
        <v>0</v>
      </c>
      <c r="AD1174" s="13">
        <f>IF(OR(ISERROR(FIND(検索!F$7,E1174)),検索!F$7=""),0,1)</f>
        <v>0</v>
      </c>
      <c r="AE1174" s="13">
        <f>IF(OR(ISERROR(FIND(検索!G$7,F1174)),検索!G$7=""),0,1)</f>
        <v>0</v>
      </c>
      <c r="AF1174" s="15">
        <f>IF(OR(検索!J$7="00000",AA1174&amp;AB1174&amp;AC1174&amp;AD1174&amp;AE1174&lt;&gt;検索!J$7),0,1)</f>
        <v>0</v>
      </c>
      <c r="AG1174" s="16">
        <f t="shared" si="95"/>
        <v>0</v>
      </c>
      <c r="AH1174" s="13">
        <f>IF(検索!K$3=0,R1174,S1174)</f>
        <v>0</v>
      </c>
      <c r="AI1174" s="13">
        <f>IF(検索!K$5=0,Y1174,Z1174)</f>
        <v>0</v>
      </c>
      <c r="AJ1174" s="13">
        <f>IF(検索!K$7=0,AF1174,AG1174)</f>
        <v>0</v>
      </c>
      <c r="AK1174" s="20">
        <f>IF(IF(検索!J$5="00000",AH1174,IF(検索!K$4=0,AH1174+AI1174,AH1174*AI1174)*IF(AND(検索!K$6=1,検索!J$7&lt;&gt;"00000"),AJ1174,1)+IF(AND(検索!K$6=0,検索!J$7&lt;&gt;"00000"),AJ1174,0))&gt;0,MAX($AK$2:AK1173)+1,0)</f>
        <v>0</v>
      </c>
    </row>
    <row r="1175" spans="8:37" ht="12.6" customHeight="1" x14ac:dyDescent="0.15">
      <c r="H1175" s="153">
        <f t="shared" si="97"/>
        <v>0</v>
      </c>
      <c r="J1175" s="158">
        <f>IFERROR(INDEX(単価!D$3:G$16,MATCH(D1175,単価!B$3:B$16,0),1+((I1175&gt;29)+(I1175&gt;59)+(I1175&gt;89))*INDEX(単価!A:A,MATCH(D1175,単価!B:B,0))),0)</f>
        <v>0</v>
      </c>
      <c r="K1175" s="153">
        <f>IFERROR(INDEX(単価!C:C,MATCH(D1175,単価!B:B,0))&amp;IF(INDEX(単価!A:A,MATCH(D1175,単価!B:B,0))=1,"（"&amp;INDEX(単価!D$2:G$2,1,1+(I1175&gt;29)+(I1175&gt;59)+(I1175&gt;89))&amp;"）",""),D1175)</f>
        <v>0</v>
      </c>
      <c r="L1175" s="2">
        <f t="shared" ca="1" si="96"/>
        <v>102</v>
      </c>
      <c r="M1175" s="14">
        <f>IF(OR(ISERROR(FIND(DBCS(検索!C$3),DBCS(B1175))),検索!C$3=""),0,1)</f>
        <v>0</v>
      </c>
      <c r="N1175" s="15">
        <f>IF(OR(ISERROR(FIND(DBCS(検索!D$3),DBCS(C1175))),検索!D$3=""),0,1)</f>
        <v>0</v>
      </c>
      <c r="O1175" s="15">
        <f>IF(OR(ISERROR(FIND(検索!E$3,D1175)),検索!E$3=""),0,1)</f>
        <v>0</v>
      </c>
      <c r="P1175" s="13">
        <f>IF(OR(ISERROR(FIND(検索!F$3,E1175)),検索!F$3=""),0,1)</f>
        <v>0</v>
      </c>
      <c r="Q1175" s="13">
        <f>IF(OR(ISERROR(FIND(検索!G$3,F1175)),検索!G$3=""),0,1)</f>
        <v>0</v>
      </c>
      <c r="R1175" s="13">
        <f>IF(OR(検索!J$3="00000",M1175&amp;N1175&amp;O1175&amp;P1175&amp;Q1175&lt;&gt;検索!J$3),0,1)</f>
        <v>0</v>
      </c>
      <c r="S1175" s="13">
        <f t="shared" si="93"/>
        <v>0</v>
      </c>
      <c r="T1175" s="14">
        <f>IF(OR(ISERROR(FIND(DBCS(検索!C$5),DBCS(B1175))),検索!C$5=""),0,1)</f>
        <v>0</v>
      </c>
      <c r="U1175" s="15">
        <f>IF(OR(ISERROR(FIND(DBCS(検索!D$5),DBCS(C1175))),検索!D$5=""),0,1)</f>
        <v>0</v>
      </c>
      <c r="V1175" s="15">
        <f>IF(OR(ISERROR(FIND(検索!E$5,D1175)),検索!E$5=""),0,1)</f>
        <v>0</v>
      </c>
      <c r="W1175" s="15">
        <f>IF(OR(ISERROR(FIND(検索!F$5,E1175)),検索!F$5=""),0,1)</f>
        <v>0</v>
      </c>
      <c r="X1175" s="15">
        <f>IF(OR(ISERROR(FIND(検索!G$5,F1175)),検索!G$5=""),0,1)</f>
        <v>0</v>
      </c>
      <c r="Y1175" s="13">
        <f>IF(OR(検索!J$5="00000",T1175&amp;U1175&amp;V1175&amp;W1175&amp;X1175&lt;&gt;検索!J$5),0,1)</f>
        <v>0</v>
      </c>
      <c r="Z1175" s="16">
        <f t="shared" si="94"/>
        <v>0</v>
      </c>
      <c r="AA1175" s="13">
        <f>IF(OR(ISERROR(FIND(DBCS(検索!C$7),DBCS(B1175))),検索!C$7=""),0,1)</f>
        <v>0</v>
      </c>
      <c r="AB1175" s="13">
        <f>IF(OR(ISERROR(FIND(DBCS(検索!D$7),DBCS(C1175))),検索!D$7=""),0,1)</f>
        <v>0</v>
      </c>
      <c r="AC1175" s="13">
        <f>IF(OR(ISERROR(FIND(検索!E$7,D1175)),検索!E$7=""),0,1)</f>
        <v>0</v>
      </c>
      <c r="AD1175" s="13">
        <f>IF(OR(ISERROR(FIND(検索!F$7,E1175)),検索!F$7=""),0,1)</f>
        <v>0</v>
      </c>
      <c r="AE1175" s="13">
        <f>IF(OR(ISERROR(FIND(検索!G$7,F1175)),検索!G$7=""),0,1)</f>
        <v>0</v>
      </c>
      <c r="AF1175" s="15">
        <f>IF(OR(検索!J$7="00000",AA1175&amp;AB1175&amp;AC1175&amp;AD1175&amp;AE1175&lt;&gt;検索!J$7),0,1)</f>
        <v>0</v>
      </c>
      <c r="AG1175" s="16">
        <f t="shared" si="95"/>
        <v>0</v>
      </c>
      <c r="AH1175" s="13">
        <f>IF(検索!K$3=0,R1175,S1175)</f>
        <v>0</v>
      </c>
      <c r="AI1175" s="13">
        <f>IF(検索!K$5=0,Y1175,Z1175)</f>
        <v>0</v>
      </c>
      <c r="AJ1175" s="13">
        <f>IF(検索!K$7=0,AF1175,AG1175)</f>
        <v>0</v>
      </c>
      <c r="AK1175" s="20">
        <f>IF(IF(検索!J$5="00000",AH1175,IF(検索!K$4=0,AH1175+AI1175,AH1175*AI1175)*IF(AND(検索!K$6=1,検索!J$7&lt;&gt;"00000"),AJ1175,1)+IF(AND(検索!K$6=0,検索!J$7&lt;&gt;"00000"),AJ1175,0))&gt;0,MAX($AK$2:AK1174)+1,0)</f>
        <v>0</v>
      </c>
    </row>
    <row r="1176" spans="8:37" ht="12.6" customHeight="1" x14ac:dyDescent="0.15">
      <c r="H1176" s="153">
        <f t="shared" si="97"/>
        <v>0</v>
      </c>
      <c r="J1176" s="158">
        <f>IFERROR(INDEX(単価!D$3:G$16,MATCH(D1176,単価!B$3:B$16,0),1+((I1176&gt;29)+(I1176&gt;59)+(I1176&gt;89))*INDEX(単価!A:A,MATCH(D1176,単価!B:B,0))),0)</f>
        <v>0</v>
      </c>
      <c r="K1176" s="153">
        <f>IFERROR(INDEX(単価!C:C,MATCH(D1176,単価!B:B,0))&amp;IF(INDEX(単価!A:A,MATCH(D1176,単価!B:B,0))=1,"（"&amp;INDEX(単価!D$2:G$2,1,1+(I1176&gt;29)+(I1176&gt;59)+(I1176&gt;89))&amp;"）",""),D1176)</f>
        <v>0</v>
      </c>
      <c r="L1176" s="2">
        <f t="shared" ca="1" si="96"/>
        <v>106</v>
      </c>
      <c r="M1176" s="14">
        <f>IF(OR(ISERROR(FIND(DBCS(検索!C$3),DBCS(B1176))),検索!C$3=""),0,1)</f>
        <v>0</v>
      </c>
      <c r="N1176" s="15">
        <f>IF(OR(ISERROR(FIND(DBCS(検索!D$3),DBCS(C1176))),検索!D$3=""),0,1)</f>
        <v>0</v>
      </c>
      <c r="O1176" s="15">
        <f>IF(OR(ISERROR(FIND(検索!E$3,D1176)),検索!E$3=""),0,1)</f>
        <v>0</v>
      </c>
      <c r="P1176" s="13">
        <f>IF(OR(ISERROR(FIND(検索!F$3,E1176)),検索!F$3=""),0,1)</f>
        <v>0</v>
      </c>
      <c r="Q1176" s="13">
        <f>IF(OR(ISERROR(FIND(検索!G$3,F1176)),検索!G$3=""),0,1)</f>
        <v>0</v>
      </c>
      <c r="R1176" s="13">
        <f>IF(OR(検索!J$3="00000",M1176&amp;N1176&amp;O1176&amp;P1176&amp;Q1176&lt;&gt;検索!J$3),0,1)</f>
        <v>0</v>
      </c>
      <c r="S1176" s="13">
        <f t="shared" si="93"/>
        <v>0</v>
      </c>
      <c r="T1176" s="14">
        <f>IF(OR(ISERROR(FIND(DBCS(検索!C$5),DBCS(B1176))),検索!C$5=""),0,1)</f>
        <v>0</v>
      </c>
      <c r="U1176" s="15">
        <f>IF(OR(ISERROR(FIND(DBCS(検索!D$5),DBCS(C1176))),検索!D$5=""),0,1)</f>
        <v>0</v>
      </c>
      <c r="V1176" s="15">
        <f>IF(OR(ISERROR(FIND(検索!E$5,D1176)),検索!E$5=""),0,1)</f>
        <v>0</v>
      </c>
      <c r="W1176" s="15">
        <f>IF(OR(ISERROR(FIND(検索!F$5,E1176)),検索!F$5=""),0,1)</f>
        <v>0</v>
      </c>
      <c r="X1176" s="15">
        <f>IF(OR(ISERROR(FIND(検索!G$5,F1176)),検索!G$5=""),0,1)</f>
        <v>0</v>
      </c>
      <c r="Y1176" s="13">
        <f>IF(OR(検索!J$5="00000",T1176&amp;U1176&amp;V1176&amp;W1176&amp;X1176&lt;&gt;検索!J$5),0,1)</f>
        <v>0</v>
      </c>
      <c r="Z1176" s="16">
        <f t="shared" si="94"/>
        <v>0</v>
      </c>
      <c r="AA1176" s="13">
        <f>IF(OR(ISERROR(FIND(DBCS(検索!C$7),DBCS(B1176))),検索!C$7=""),0,1)</f>
        <v>0</v>
      </c>
      <c r="AB1176" s="13">
        <f>IF(OR(ISERROR(FIND(DBCS(検索!D$7),DBCS(C1176))),検索!D$7=""),0,1)</f>
        <v>0</v>
      </c>
      <c r="AC1176" s="13">
        <f>IF(OR(ISERROR(FIND(検索!E$7,D1176)),検索!E$7=""),0,1)</f>
        <v>0</v>
      </c>
      <c r="AD1176" s="13">
        <f>IF(OR(ISERROR(FIND(検索!F$7,E1176)),検索!F$7=""),0,1)</f>
        <v>0</v>
      </c>
      <c r="AE1176" s="13">
        <f>IF(OR(ISERROR(FIND(検索!G$7,F1176)),検索!G$7=""),0,1)</f>
        <v>0</v>
      </c>
      <c r="AF1176" s="15">
        <f>IF(OR(検索!J$7="00000",AA1176&amp;AB1176&amp;AC1176&amp;AD1176&amp;AE1176&lt;&gt;検索!J$7),0,1)</f>
        <v>0</v>
      </c>
      <c r="AG1176" s="16">
        <f t="shared" si="95"/>
        <v>0</v>
      </c>
      <c r="AH1176" s="13">
        <f>IF(検索!K$3=0,R1176,S1176)</f>
        <v>0</v>
      </c>
      <c r="AI1176" s="13">
        <f>IF(検索!K$5=0,Y1176,Z1176)</f>
        <v>0</v>
      </c>
      <c r="AJ1176" s="13">
        <f>IF(検索!K$7=0,AF1176,AG1176)</f>
        <v>0</v>
      </c>
      <c r="AK1176" s="20">
        <f>IF(IF(検索!J$5="00000",AH1176,IF(検索!K$4=0,AH1176+AI1176,AH1176*AI1176)*IF(AND(検索!K$6=1,検索!J$7&lt;&gt;"00000"),AJ1176,1)+IF(AND(検索!K$6=0,検索!J$7&lt;&gt;"00000"),AJ1176,0))&gt;0,MAX($AK$2:AK1175)+1,0)</f>
        <v>0</v>
      </c>
    </row>
    <row r="1177" spans="8:37" ht="12.6" customHeight="1" x14ac:dyDescent="0.15">
      <c r="H1177" s="153">
        <f t="shared" si="97"/>
        <v>0</v>
      </c>
      <c r="J1177" s="158">
        <f>IFERROR(INDEX(単価!D$3:G$16,MATCH(D1177,単価!B$3:B$16,0),1+((I1177&gt;29)+(I1177&gt;59)+(I1177&gt;89))*INDEX(単価!A:A,MATCH(D1177,単価!B:B,0))),0)</f>
        <v>0</v>
      </c>
      <c r="K1177" s="153">
        <f>IFERROR(INDEX(単価!C:C,MATCH(D1177,単価!B:B,0))&amp;IF(INDEX(単価!A:A,MATCH(D1177,単価!B:B,0))=1,"（"&amp;INDEX(単価!D$2:G$2,1,1+(I1177&gt;29)+(I1177&gt;59)+(I1177&gt;89))&amp;"）",""),D1177)</f>
        <v>0</v>
      </c>
      <c r="L1177" s="2">
        <f t="shared" ca="1" si="96"/>
        <v>102</v>
      </c>
      <c r="M1177" s="14">
        <f>IF(OR(ISERROR(FIND(DBCS(検索!C$3),DBCS(B1177))),検索!C$3=""),0,1)</f>
        <v>0</v>
      </c>
      <c r="N1177" s="15">
        <f>IF(OR(ISERROR(FIND(DBCS(検索!D$3),DBCS(C1177))),検索!D$3=""),0,1)</f>
        <v>0</v>
      </c>
      <c r="O1177" s="15">
        <f>IF(OR(ISERROR(FIND(検索!E$3,D1177)),検索!E$3=""),0,1)</f>
        <v>0</v>
      </c>
      <c r="P1177" s="13">
        <f>IF(OR(ISERROR(FIND(検索!F$3,E1177)),検索!F$3=""),0,1)</f>
        <v>0</v>
      </c>
      <c r="Q1177" s="13">
        <f>IF(OR(ISERROR(FIND(検索!G$3,F1177)),検索!G$3=""),0,1)</f>
        <v>0</v>
      </c>
      <c r="R1177" s="13">
        <f>IF(OR(検索!J$3="00000",M1177&amp;N1177&amp;O1177&amp;P1177&amp;Q1177&lt;&gt;検索!J$3),0,1)</f>
        <v>0</v>
      </c>
      <c r="S1177" s="13">
        <f t="shared" si="93"/>
        <v>0</v>
      </c>
      <c r="T1177" s="14">
        <f>IF(OR(ISERROR(FIND(DBCS(検索!C$5),DBCS(B1177))),検索!C$5=""),0,1)</f>
        <v>0</v>
      </c>
      <c r="U1177" s="15">
        <f>IF(OR(ISERROR(FIND(DBCS(検索!D$5),DBCS(C1177))),検索!D$5=""),0,1)</f>
        <v>0</v>
      </c>
      <c r="V1177" s="15">
        <f>IF(OR(ISERROR(FIND(検索!E$5,D1177)),検索!E$5=""),0,1)</f>
        <v>0</v>
      </c>
      <c r="W1177" s="15">
        <f>IF(OR(ISERROR(FIND(検索!F$5,E1177)),検索!F$5=""),0,1)</f>
        <v>0</v>
      </c>
      <c r="X1177" s="15">
        <f>IF(OR(ISERROR(FIND(検索!G$5,F1177)),検索!G$5=""),0,1)</f>
        <v>0</v>
      </c>
      <c r="Y1177" s="13">
        <f>IF(OR(検索!J$5="00000",T1177&amp;U1177&amp;V1177&amp;W1177&amp;X1177&lt;&gt;検索!J$5),0,1)</f>
        <v>0</v>
      </c>
      <c r="Z1177" s="16">
        <f t="shared" si="94"/>
        <v>0</v>
      </c>
      <c r="AA1177" s="13">
        <f>IF(OR(ISERROR(FIND(DBCS(検索!C$7),DBCS(B1177))),検索!C$7=""),0,1)</f>
        <v>0</v>
      </c>
      <c r="AB1177" s="13">
        <f>IF(OR(ISERROR(FIND(DBCS(検索!D$7),DBCS(C1177))),検索!D$7=""),0,1)</f>
        <v>0</v>
      </c>
      <c r="AC1177" s="13">
        <f>IF(OR(ISERROR(FIND(検索!E$7,D1177)),検索!E$7=""),0,1)</f>
        <v>0</v>
      </c>
      <c r="AD1177" s="13">
        <f>IF(OR(ISERROR(FIND(検索!F$7,E1177)),検索!F$7=""),0,1)</f>
        <v>0</v>
      </c>
      <c r="AE1177" s="13">
        <f>IF(OR(ISERROR(FIND(検索!G$7,F1177)),検索!G$7=""),0,1)</f>
        <v>0</v>
      </c>
      <c r="AF1177" s="15">
        <f>IF(OR(検索!J$7="00000",AA1177&amp;AB1177&amp;AC1177&amp;AD1177&amp;AE1177&lt;&gt;検索!J$7),0,1)</f>
        <v>0</v>
      </c>
      <c r="AG1177" s="16">
        <f t="shared" si="95"/>
        <v>0</v>
      </c>
      <c r="AH1177" s="13">
        <f>IF(検索!K$3=0,R1177,S1177)</f>
        <v>0</v>
      </c>
      <c r="AI1177" s="13">
        <f>IF(検索!K$5=0,Y1177,Z1177)</f>
        <v>0</v>
      </c>
      <c r="AJ1177" s="13">
        <f>IF(検索!K$7=0,AF1177,AG1177)</f>
        <v>0</v>
      </c>
      <c r="AK1177" s="20">
        <f>IF(IF(検索!J$5="00000",AH1177,IF(検索!K$4=0,AH1177+AI1177,AH1177*AI1177)*IF(AND(検索!K$6=1,検索!J$7&lt;&gt;"00000"),AJ1177,1)+IF(AND(検索!K$6=0,検索!J$7&lt;&gt;"00000"),AJ1177,0))&gt;0,MAX($AK$2:AK1176)+1,0)</f>
        <v>0</v>
      </c>
    </row>
  </sheetData>
  <sheetProtection selectLockedCells="1"/>
  <autoFilter ref="A1:L1177" xr:uid="{00000000-0009-0000-0000-000007000000}"/>
  <phoneticPr fontId="2"/>
  <pageMargins left="0.70866141732283472" right="0.70866141732283472" top="0.74803149606299213" bottom="0.74803149606299213"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DBEE-CFCB-435C-955F-7A38F9EEC86F}">
  <dimension ref="A1:G16"/>
  <sheetViews>
    <sheetView workbookViewId="0">
      <selection sqref="A1:A2"/>
    </sheetView>
  </sheetViews>
  <sheetFormatPr defaultColWidth="9.1796875" defaultRowHeight="13.5" x14ac:dyDescent="0.15"/>
  <cols>
    <col min="1" max="1" width="4.81640625" style="170" customWidth="1"/>
    <col min="2" max="2" width="28.26953125" style="170" customWidth="1"/>
    <col min="3" max="3" width="19.7265625" style="176" customWidth="1"/>
    <col min="4" max="8" width="9.1796875" style="170" customWidth="1"/>
    <col min="9" max="16384" width="9.1796875" style="170"/>
  </cols>
  <sheetData>
    <row r="1" spans="1:7" x14ac:dyDescent="0.15">
      <c r="A1" s="341" t="s">
        <v>389</v>
      </c>
      <c r="B1" s="343" t="s">
        <v>390</v>
      </c>
      <c r="C1" s="342" t="s">
        <v>391</v>
      </c>
      <c r="D1" s="340" t="s">
        <v>388</v>
      </c>
      <c r="E1" s="340"/>
      <c r="F1" s="340"/>
      <c r="G1" s="340"/>
    </row>
    <row r="2" spans="1:7" x14ac:dyDescent="0.15">
      <c r="A2" s="341"/>
      <c r="B2" s="343"/>
      <c r="C2" s="342"/>
      <c r="D2" s="171" t="s">
        <v>300</v>
      </c>
      <c r="E2" s="171" t="s">
        <v>301</v>
      </c>
      <c r="F2" s="171" t="s">
        <v>302</v>
      </c>
      <c r="G2" s="171" t="s">
        <v>303</v>
      </c>
    </row>
    <row r="3" spans="1:7" x14ac:dyDescent="0.15">
      <c r="A3" s="172">
        <v>1</v>
      </c>
      <c r="B3" s="172" t="s">
        <v>662</v>
      </c>
      <c r="C3" s="175" t="s">
        <v>662</v>
      </c>
      <c r="D3" s="174"/>
      <c r="E3" s="173">
        <v>300000</v>
      </c>
      <c r="F3" s="173">
        <v>500000</v>
      </c>
      <c r="G3" s="173">
        <v>800000</v>
      </c>
    </row>
    <row r="4" spans="1:7" x14ac:dyDescent="0.15">
      <c r="A4" s="172"/>
      <c r="B4" s="172" t="s">
        <v>663</v>
      </c>
      <c r="C4" s="175" t="s">
        <v>663</v>
      </c>
      <c r="D4" s="173">
        <v>50000</v>
      </c>
      <c r="E4" s="174"/>
      <c r="F4" s="174"/>
      <c r="G4" s="174"/>
    </row>
    <row r="5" spans="1:7" x14ac:dyDescent="0.15">
      <c r="A5" s="172"/>
      <c r="B5" s="172" t="s">
        <v>664</v>
      </c>
      <c r="C5" s="175" t="s">
        <v>664</v>
      </c>
      <c r="D5" s="173">
        <v>50000</v>
      </c>
      <c r="E5" s="174"/>
      <c r="F5" s="174"/>
      <c r="G5" s="174"/>
    </row>
    <row r="6" spans="1:7" x14ac:dyDescent="0.15">
      <c r="A6" s="172"/>
      <c r="B6" s="172" t="s">
        <v>665</v>
      </c>
      <c r="C6" s="175" t="s">
        <v>665</v>
      </c>
      <c r="D6" s="173">
        <v>100000</v>
      </c>
      <c r="E6" s="174"/>
      <c r="F6" s="174"/>
      <c r="G6" s="174"/>
    </row>
    <row r="7" spans="1:7" x14ac:dyDescent="0.15">
      <c r="A7" s="172"/>
      <c r="B7" s="172" t="s">
        <v>666</v>
      </c>
      <c r="C7" s="175" t="s">
        <v>666</v>
      </c>
      <c r="D7" s="173">
        <v>100000</v>
      </c>
      <c r="E7" s="174"/>
      <c r="F7" s="174"/>
      <c r="G7" s="174"/>
    </row>
    <row r="8" spans="1:7" x14ac:dyDescent="0.15">
      <c r="A8" s="172"/>
      <c r="B8" s="172" t="s">
        <v>667</v>
      </c>
      <c r="C8" s="175" t="s">
        <v>667</v>
      </c>
      <c r="D8" s="173">
        <v>100000</v>
      </c>
      <c r="E8" s="174"/>
      <c r="F8" s="174"/>
      <c r="G8" s="174"/>
    </row>
    <row r="9" spans="1:7" x14ac:dyDescent="0.15">
      <c r="A9" s="172"/>
      <c r="B9" s="172" t="s">
        <v>668</v>
      </c>
      <c r="C9" s="175" t="s">
        <v>668</v>
      </c>
      <c r="D9" s="173">
        <v>100000</v>
      </c>
      <c r="E9" s="174"/>
      <c r="F9" s="174"/>
      <c r="G9" s="174"/>
    </row>
    <row r="10" spans="1:7" x14ac:dyDescent="0.15">
      <c r="A10" s="172"/>
      <c r="B10" s="172" t="s">
        <v>669</v>
      </c>
      <c r="C10" s="175" t="s">
        <v>669</v>
      </c>
      <c r="D10" s="173">
        <v>100000</v>
      </c>
      <c r="E10" s="174"/>
      <c r="F10" s="174"/>
      <c r="G10" s="174"/>
    </row>
    <row r="11" spans="1:7" x14ac:dyDescent="0.15">
      <c r="A11" s="172"/>
      <c r="B11" s="172" t="s">
        <v>670</v>
      </c>
      <c r="C11" s="175" t="s">
        <v>670</v>
      </c>
      <c r="D11" s="173">
        <v>100000</v>
      </c>
      <c r="E11" s="174"/>
      <c r="F11" s="174"/>
      <c r="G11" s="174"/>
    </row>
    <row r="12" spans="1:7" x14ac:dyDescent="0.15">
      <c r="A12" s="172"/>
      <c r="B12" s="172" t="s">
        <v>671</v>
      </c>
      <c r="C12" s="175" t="s">
        <v>671</v>
      </c>
      <c r="D12" s="173">
        <v>100000</v>
      </c>
      <c r="E12" s="174"/>
      <c r="F12" s="174"/>
      <c r="G12" s="174"/>
    </row>
    <row r="13" spans="1:7" x14ac:dyDescent="0.15">
      <c r="A13" s="172"/>
      <c r="B13" s="172" t="s">
        <v>672</v>
      </c>
      <c r="C13" s="175" t="s">
        <v>672</v>
      </c>
      <c r="D13" s="173">
        <v>100000</v>
      </c>
      <c r="E13" s="174"/>
      <c r="F13" s="174"/>
      <c r="G13" s="174"/>
    </row>
    <row r="14" spans="1:7" x14ac:dyDescent="0.15">
      <c r="A14" s="172"/>
      <c r="B14" s="172" t="s">
        <v>673</v>
      </c>
      <c r="C14" s="175" t="s">
        <v>673</v>
      </c>
      <c r="D14" s="173">
        <v>50000</v>
      </c>
      <c r="E14" s="174"/>
      <c r="F14" s="174"/>
      <c r="G14" s="174"/>
    </row>
    <row r="15" spans="1:7" x14ac:dyDescent="0.15">
      <c r="A15" s="172"/>
      <c r="B15" s="172" t="s">
        <v>674</v>
      </c>
      <c r="C15" s="175" t="s">
        <v>674</v>
      </c>
      <c r="D15" s="173">
        <v>50000</v>
      </c>
      <c r="E15" s="174"/>
      <c r="F15" s="174"/>
      <c r="G15" s="174"/>
    </row>
    <row r="16" spans="1:7" x14ac:dyDescent="0.15">
      <c r="A16" s="172"/>
      <c r="B16" s="172" t="s">
        <v>675</v>
      </c>
      <c r="C16" s="175" t="s">
        <v>675</v>
      </c>
      <c r="D16" s="173">
        <v>50000</v>
      </c>
      <c r="E16" s="174"/>
      <c r="F16" s="174"/>
      <c r="G16" s="174"/>
    </row>
  </sheetData>
  <mergeCells count="4">
    <mergeCell ref="D1:G1"/>
    <mergeCell ref="A1:A2"/>
    <mergeCell ref="C1:C2"/>
    <mergeCell ref="B1:B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検索</vt:lpstr>
      <vt:lpstr>入力シート</vt:lpstr>
      <vt:lpstr>（様式第１）申請兼請求書</vt:lpstr>
      <vt:lpstr>様式第３</vt:lpstr>
      <vt:lpstr>取消通知</vt:lpstr>
      <vt:lpstr>貼付用データ</vt:lpstr>
      <vt:lpstr>台帳</vt:lpstr>
      <vt:lpstr>単価</vt:lpstr>
      <vt:lpstr>'（様式第１）申請兼請求書'!Print_Area</vt:lpstr>
      <vt:lpstr>取消通知!Print_Area</vt:lpstr>
      <vt:lpstr>入力シート!Print_Area</vt:lpstr>
      <vt:lpstr>様式第３!Print_Area</vt:lpstr>
      <vt:lpstr>'（様式第１）申請兼請求書'!Print_Titles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岩城 優美</cp:lastModifiedBy>
  <cp:lastPrinted>2026-05-27T00:12:27Z</cp:lastPrinted>
  <dcterms:created xsi:type="dcterms:W3CDTF">2022-08-31T05:01:23Z</dcterms:created>
  <dcterms:modified xsi:type="dcterms:W3CDTF">2026-06-04T05:46:14Z</dcterms:modified>
</cp:coreProperties>
</file>