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0230" windowHeight="8040" tabRatio="517"/>
  </bookViews>
  <sheets>
    <sheet name="NOx記入表" sheetId="7" r:id="rId1"/>
    <sheet name="NOx総量規制（記入例）" sheetId="4" r:id="rId2"/>
    <sheet name="付_N測" sheetId="2" r:id="rId3"/>
    <sheet name="NOx総量規制　告示別表第４　施設係数" sheetId="3" r:id="rId4"/>
    <sheet name="告示別表第３　特別の換算係数" sheetId="6" r:id="rId5"/>
  </sheets>
  <definedNames>
    <definedName name="_xlnm.Print_Area" localSheetId="0">NOx記入表!$B$1:$AE$36</definedName>
    <definedName name="_xlnm.Print_Area" localSheetId="1">'NOx総量規制（記入例）'!$B$1:$AE$36</definedName>
  </definedNames>
  <calcPr calcId="145621"/>
</workbook>
</file>

<file path=xl/calcChain.xml><?xml version="1.0" encoding="utf-8"?>
<calcChain xmlns="http://schemas.openxmlformats.org/spreadsheetml/2006/main">
  <c r="U31" i="7"/>
  <c r="AC24"/>
  <c r="V24"/>
  <c r="U24"/>
  <c r="T24"/>
  <c r="X24" s="1"/>
  <c r="R24"/>
  <c r="S24" s="1"/>
  <c r="W24" s="1"/>
  <c r="Q24"/>
  <c r="M24"/>
  <c r="L24"/>
  <c r="K24"/>
  <c r="AC23"/>
  <c r="V23"/>
  <c r="U23"/>
  <c r="T23"/>
  <c r="X23" s="1"/>
  <c r="S23"/>
  <c r="W23" s="1"/>
  <c r="R23"/>
  <c r="Q23"/>
  <c r="M23"/>
  <c r="L23"/>
  <c r="K23"/>
  <c r="AC22"/>
  <c r="V22"/>
  <c r="U22"/>
  <c r="T22"/>
  <c r="X22" s="1"/>
  <c r="S22"/>
  <c r="W22" s="1"/>
  <c r="R22"/>
  <c r="Q22"/>
  <c r="M22"/>
  <c r="L22"/>
  <c r="K22"/>
  <c r="AC21"/>
  <c r="V21"/>
  <c r="U21"/>
  <c r="T21"/>
  <c r="X21" s="1"/>
  <c r="S21"/>
  <c r="W21" s="1"/>
  <c r="R21"/>
  <c r="Q21"/>
  <c r="M21"/>
  <c r="L21"/>
  <c r="K21"/>
  <c r="AC20"/>
  <c r="V20"/>
  <c r="U20"/>
  <c r="T20"/>
  <c r="X20" s="1"/>
  <c r="S20"/>
  <c r="W20" s="1"/>
  <c r="R20"/>
  <c r="Q20"/>
  <c r="M20"/>
  <c r="L20"/>
  <c r="K20"/>
  <c r="AC19"/>
  <c r="V19"/>
  <c r="U19"/>
  <c r="T19"/>
  <c r="X19" s="1"/>
  <c r="S19"/>
  <c r="W19" s="1"/>
  <c r="R19"/>
  <c r="Q19"/>
  <c r="M19"/>
  <c r="L19"/>
  <c r="K19"/>
  <c r="AC18"/>
  <c r="V18"/>
  <c r="U18"/>
  <c r="T18"/>
  <c r="X18" s="1"/>
  <c r="S18"/>
  <c r="W18" s="1"/>
  <c r="R18"/>
  <c r="Q18"/>
  <c r="M18"/>
  <c r="L18"/>
  <c r="K18"/>
  <c r="AC17"/>
  <c r="V17"/>
  <c r="U17"/>
  <c r="T17"/>
  <c r="X17" s="1"/>
  <c r="S17"/>
  <c r="W17" s="1"/>
  <c r="R17"/>
  <c r="Q17"/>
  <c r="M17"/>
  <c r="L17"/>
  <c r="K17"/>
  <c r="AC16"/>
  <c r="V16"/>
  <c r="U16"/>
  <c r="T16"/>
  <c r="X16" s="1"/>
  <c r="S16"/>
  <c r="W16" s="1"/>
  <c r="R16"/>
  <c r="Q16"/>
  <c r="M16"/>
  <c r="L16"/>
  <c r="K16"/>
  <c r="V15"/>
  <c r="U15"/>
  <c r="T15"/>
  <c r="X15" s="1"/>
  <c r="Q15"/>
  <c r="R15" s="1"/>
  <c r="S15" s="1"/>
  <c r="L15"/>
  <c r="M15" s="1"/>
  <c r="K15"/>
  <c r="V14"/>
  <c r="U14"/>
  <c r="Q14"/>
  <c r="R14" s="1"/>
  <c r="T14" s="1"/>
  <c r="L14"/>
  <c r="M14" s="1"/>
  <c r="K14"/>
  <c r="V13"/>
  <c r="U13"/>
  <c r="Q13"/>
  <c r="R13" s="1"/>
  <c r="T13" s="1"/>
  <c r="L13"/>
  <c r="M13" s="1"/>
  <c r="K13"/>
  <c r="V12"/>
  <c r="U12"/>
  <c r="T12"/>
  <c r="X12" s="1"/>
  <c r="Q12"/>
  <c r="R12" s="1"/>
  <c r="S12" s="1"/>
  <c r="L12"/>
  <c r="M12" s="1"/>
  <c r="K12"/>
  <c r="V11"/>
  <c r="U11"/>
  <c r="T11"/>
  <c r="X11" s="1"/>
  <c r="Q11"/>
  <c r="R11" s="1"/>
  <c r="S11" s="1"/>
  <c r="L11"/>
  <c r="M11" s="1"/>
  <c r="K11"/>
  <c r="V10"/>
  <c r="U10"/>
  <c r="Q10"/>
  <c r="R10" s="1"/>
  <c r="T10" s="1"/>
  <c r="L10"/>
  <c r="M10" s="1"/>
  <c r="K10"/>
  <c r="V9"/>
  <c r="U9"/>
  <c r="T9"/>
  <c r="X9" s="1"/>
  <c r="Q9"/>
  <c r="R9" s="1"/>
  <c r="S9" s="1"/>
  <c r="M9"/>
  <c r="L9"/>
  <c r="K9"/>
  <c r="S14" l="1"/>
  <c r="W14" s="1"/>
  <c r="S13"/>
  <c r="W13" s="1"/>
  <c r="S10"/>
  <c r="W10" s="1"/>
  <c r="W11"/>
  <c r="X13"/>
  <c r="W15"/>
  <c r="X10"/>
  <c r="W12"/>
  <c r="X14"/>
  <c r="W9"/>
  <c r="U31" i="4"/>
  <c r="K22" l="1"/>
  <c r="L22"/>
  <c r="M22"/>
  <c r="Q22"/>
  <c r="R22"/>
  <c r="S22" s="1"/>
  <c r="W22" s="1"/>
  <c r="T22"/>
  <c r="X22" s="1"/>
  <c r="U22"/>
  <c r="V22"/>
  <c r="AC22"/>
  <c r="K23"/>
  <c r="L23"/>
  <c r="M23"/>
  <c r="Q23"/>
  <c r="R23"/>
  <c r="S23"/>
  <c r="W23" s="1"/>
  <c r="T23"/>
  <c r="X23" s="1"/>
  <c r="U23"/>
  <c r="V23"/>
  <c r="AC23"/>
  <c r="K24"/>
  <c r="L24"/>
  <c r="M24"/>
  <c r="Q24"/>
  <c r="R24"/>
  <c r="S24" s="1"/>
  <c r="W24" s="1"/>
  <c r="T24"/>
  <c r="U24"/>
  <c r="V24"/>
  <c r="X24"/>
  <c r="AC24"/>
  <c r="AC21"/>
  <c r="V21"/>
  <c r="U21"/>
  <c r="T21"/>
  <c r="X21" s="1"/>
  <c r="R21"/>
  <c r="S21" s="1"/>
  <c r="W21" s="1"/>
  <c r="Q21"/>
  <c r="M21"/>
  <c r="L21"/>
  <c r="K21"/>
  <c r="U15" l="1"/>
  <c r="V10"/>
  <c r="W27" l="1"/>
  <c r="M20" l="1"/>
  <c r="L20"/>
  <c r="M19"/>
  <c r="L19"/>
  <c r="M18"/>
  <c r="L18"/>
  <c r="M17"/>
  <c r="L17"/>
  <c r="M16"/>
  <c r="L16"/>
  <c r="L15"/>
  <c r="L14"/>
  <c r="L13"/>
  <c r="L10"/>
  <c r="L12"/>
  <c r="L11"/>
  <c r="L9"/>
  <c r="K9" l="1"/>
  <c r="M9" s="1"/>
  <c r="AC20" l="1"/>
  <c r="V20"/>
  <c r="U20"/>
  <c r="T20"/>
  <c r="X20" s="1"/>
  <c r="R20"/>
  <c r="S20" s="1"/>
  <c r="W20" s="1"/>
  <c r="Q20"/>
  <c r="K20"/>
  <c r="AC19"/>
  <c r="V19"/>
  <c r="U19"/>
  <c r="T19"/>
  <c r="X19" s="1"/>
  <c r="R19"/>
  <c r="S19" s="1"/>
  <c r="W19" s="1"/>
  <c r="Q19"/>
  <c r="K19"/>
  <c r="AC18"/>
  <c r="V18"/>
  <c r="U18"/>
  <c r="T18"/>
  <c r="X18" s="1"/>
  <c r="R18"/>
  <c r="S18" s="1"/>
  <c r="W18" s="1"/>
  <c r="Q18"/>
  <c r="K18"/>
  <c r="AC17"/>
  <c r="V17"/>
  <c r="U17"/>
  <c r="T17"/>
  <c r="X17" s="1"/>
  <c r="R17"/>
  <c r="S17" s="1"/>
  <c r="W17" s="1"/>
  <c r="Q17"/>
  <c r="K17"/>
  <c r="AC16"/>
  <c r="V16"/>
  <c r="U16"/>
  <c r="T16"/>
  <c r="X16" s="1"/>
  <c r="R16"/>
  <c r="S16" s="1"/>
  <c r="W16" s="1"/>
  <c r="Q16"/>
  <c r="K16"/>
  <c r="V15"/>
  <c r="T15"/>
  <c r="X15" s="1"/>
  <c r="Q15"/>
  <c r="R15" s="1"/>
  <c r="S15" s="1"/>
  <c r="K15"/>
  <c r="M15" s="1"/>
  <c r="V14"/>
  <c r="U14"/>
  <c r="S14"/>
  <c r="W14" s="1"/>
  <c r="Q14"/>
  <c r="R14" s="1"/>
  <c r="T14" s="1"/>
  <c r="K14"/>
  <c r="M14" s="1"/>
  <c r="V13"/>
  <c r="U13"/>
  <c r="S13"/>
  <c r="W13" s="1"/>
  <c r="Q13"/>
  <c r="R13" s="1"/>
  <c r="T13" s="1"/>
  <c r="K13"/>
  <c r="M13" s="1"/>
  <c r="U10"/>
  <c r="S10"/>
  <c r="W10" s="1"/>
  <c r="Q10"/>
  <c r="R10" s="1"/>
  <c r="T10" s="1"/>
  <c r="K10"/>
  <c r="M10" s="1"/>
  <c r="V12"/>
  <c r="U12"/>
  <c r="T12"/>
  <c r="X12" s="1"/>
  <c r="Q12"/>
  <c r="R12" s="1"/>
  <c r="S12" s="1"/>
  <c r="K12"/>
  <c r="M12" s="1"/>
  <c r="V11"/>
  <c r="U11"/>
  <c r="T11"/>
  <c r="X11" s="1"/>
  <c r="Q11"/>
  <c r="R11" s="1"/>
  <c r="S11" s="1"/>
  <c r="K11"/>
  <c r="M11" s="1"/>
  <c r="V9"/>
  <c r="U9"/>
  <c r="T9"/>
  <c r="X9" s="1"/>
  <c r="Q9"/>
  <c r="R9" s="1"/>
  <c r="S9" s="1"/>
  <c r="AC9" s="1"/>
  <c r="W9" l="1"/>
  <c r="AC12"/>
  <c r="W12"/>
  <c r="W15"/>
  <c r="AC15"/>
  <c r="AC13"/>
  <c r="X13"/>
  <c r="AC11"/>
  <c r="W11"/>
  <c r="AC10"/>
  <c r="X10"/>
  <c r="AC14"/>
  <c r="X14"/>
</calcChain>
</file>

<file path=xl/sharedStrings.xml><?xml version="1.0" encoding="utf-8"?>
<sst xmlns="http://schemas.openxmlformats.org/spreadsheetml/2006/main" count="308" uniqueCount="195">
  <si>
    <t>施設番号</t>
  </si>
  <si>
    <t>施設係数に係る区分番号</t>
    <rPh sb="0" eb="2">
      <t>シセツ</t>
    </rPh>
    <rPh sb="2" eb="4">
      <t>ケイスウ</t>
    </rPh>
    <rPh sb="5" eb="6">
      <t>カカ</t>
    </rPh>
    <rPh sb="7" eb="9">
      <t>クブン</t>
    </rPh>
    <phoneticPr fontId="2"/>
  </si>
  <si>
    <t>使用する原料又は燃料</t>
    <rPh sb="6" eb="7">
      <t>マタ</t>
    </rPh>
    <phoneticPr fontId="2"/>
  </si>
  <si>
    <t>NOx対策の内容</t>
    <rPh sb="6" eb="8">
      <t>ナイヨウ</t>
    </rPh>
    <phoneticPr fontId="2"/>
  </si>
  <si>
    <t>使用状況</t>
    <phoneticPr fontId="2"/>
  </si>
  <si>
    <t>備考</t>
    <rPh sb="0" eb="2">
      <t>ビコウ</t>
    </rPh>
    <phoneticPr fontId="2"/>
  </si>
  <si>
    <t>種類</t>
    <phoneticPr fontId="2"/>
  </si>
  <si>
    <t>Ｖ</t>
    <phoneticPr fontId="2"/>
  </si>
  <si>
    <t>Ｖi</t>
    <phoneticPr fontId="2"/>
  </si>
  <si>
    <t>Ｃ</t>
    <phoneticPr fontId="2"/>
  </si>
  <si>
    <t>Ｃi</t>
    <phoneticPr fontId="2"/>
  </si>
  <si>
    <t>Ｃ･Ｖ</t>
  </si>
  <si>
    <t>Ｃi･Ｖi</t>
  </si>
  <si>
    <t>予備</t>
    <rPh sb="0" eb="2">
      <t>ヨビ</t>
    </rPh>
    <phoneticPr fontId="2"/>
  </si>
  <si>
    <t>交互</t>
    <rPh sb="0" eb="2">
      <t>コウゴ</t>
    </rPh>
    <phoneticPr fontId="2"/>
  </si>
  <si>
    <t>休止</t>
    <rPh sb="0" eb="2">
      <t>キュウシ</t>
    </rPh>
    <phoneticPr fontId="2"/>
  </si>
  <si>
    <t>燃料・原料種類</t>
    <rPh sb="0" eb="2">
      <t>ネンリョウ</t>
    </rPh>
    <rPh sb="3" eb="5">
      <t>ゲンリョウ</t>
    </rPh>
    <rPh sb="5" eb="7">
      <t>シュルイ</t>
    </rPh>
    <phoneticPr fontId="2"/>
  </si>
  <si>
    <t>重油換算係数</t>
    <rPh sb="0" eb="2">
      <t>ジュウユ</t>
    </rPh>
    <rPh sb="2" eb="4">
      <t>カンサン</t>
    </rPh>
    <rPh sb="4" eb="6">
      <t>ケイスウ</t>
    </rPh>
    <phoneticPr fontId="2"/>
  </si>
  <si>
    <t>Ｇ０’</t>
    <phoneticPr fontId="2"/>
  </si>
  <si>
    <t>灯油</t>
    <rPh sb="0" eb="2">
      <t>トウユ</t>
    </rPh>
    <phoneticPr fontId="2"/>
  </si>
  <si>
    <t>Ａ重油</t>
    <rPh sb="1" eb="3">
      <t>ジュウユ</t>
    </rPh>
    <phoneticPr fontId="2"/>
  </si>
  <si>
    <t>Ｂ重油</t>
    <rPh sb="1" eb="3">
      <t>ジュウユ</t>
    </rPh>
    <phoneticPr fontId="2"/>
  </si>
  <si>
    <t>都市ガス</t>
    <rPh sb="0" eb="2">
      <t>トシ</t>
    </rPh>
    <phoneticPr fontId="2"/>
  </si>
  <si>
    <t>Ｃ重油</t>
    <rPh sb="0" eb="2">
      <t>ジュウユ</t>
    </rPh>
    <phoneticPr fontId="2"/>
  </si>
  <si>
    <t>重油</t>
    <rPh sb="0" eb="1">
      <t>ジュウユ</t>
    </rPh>
    <phoneticPr fontId="2"/>
  </si>
  <si>
    <t>軽油</t>
    <rPh sb="0" eb="2">
      <t>ケイユ</t>
    </rPh>
    <phoneticPr fontId="2"/>
  </si>
  <si>
    <t>灯油</t>
    <rPh sb="0" eb="1">
      <t>トウユ</t>
    </rPh>
    <phoneticPr fontId="2"/>
  </si>
  <si>
    <t>一般炭</t>
    <rPh sb="0" eb="2">
      <t>イッパン</t>
    </rPh>
    <rPh sb="2" eb="3">
      <t>タン</t>
    </rPh>
    <phoneticPr fontId="2"/>
  </si>
  <si>
    <t>コークス</t>
    <phoneticPr fontId="2"/>
  </si>
  <si>
    <t>木材</t>
    <rPh sb="0" eb="2">
      <t>モクザイ</t>
    </rPh>
    <phoneticPr fontId="2"/>
  </si>
  <si>
    <t>木炭</t>
    <rPh sb="0" eb="2">
      <t>モクタン</t>
    </rPh>
    <phoneticPr fontId="2"/>
  </si>
  <si>
    <t>ＬＮＧ</t>
    <phoneticPr fontId="2"/>
  </si>
  <si>
    <t>ＬＰＧ</t>
    <phoneticPr fontId="2"/>
  </si>
  <si>
    <t>下水汚泥</t>
    <rPh sb="0" eb="2">
      <t>ゲスイ</t>
    </rPh>
    <rPh sb="2" eb="4">
      <t>オデイ</t>
    </rPh>
    <phoneticPr fontId="2"/>
  </si>
  <si>
    <t>⇒</t>
    <phoneticPr fontId="2"/>
  </si>
  <si>
    <t>備考１　合計には、交互使用の施設のうちＷNOx又はＣ・Ｖ＋Ｃi・Ｖiの小さいもの並びに予備、休止の施設は含めないこと。</t>
    <phoneticPr fontId="2"/>
  </si>
  <si>
    <r>
      <t xml:space="preserve">    ２　ＮＯx許容排出量の算定式は次のとおりである。Ｑ＝K・｛Σ(Ｃ・Ｖ)＋Σ(Ｃi・Ｖi)｝</t>
    </r>
    <r>
      <rPr>
        <vertAlign val="superscript"/>
        <sz val="8"/>
        <color indexed="8"/>
        <rFont val="ＭＳ 明朝"/>
        <family val="1"/>
        <charset val="128"/>
      </rPr>
      <t>L</t>
    </r>
    <phoneticPr fontId="2"/>
  </si>
  <si>
    <t xml:space="preserve">    ３　施設管理値のN値を変更しようとするときは、当該施設に係る付表を添付すること。</t>
    <phoneticPr fontId="2"/>
  </si>
  <si>
    <t>附表</t>
    <rPh sb="0" eb="2">
      <t>フヒョウ</t>
    </rPh>
    <phoneticPr fontId="2"/>
  </si>
  <si>
    <t>施設別の窒素酸化物データ整理表</t>
    <rPh sb="0" eb="2">
      <t>シセツ</t>
    </rPh>
    <rPh sb="2" eb="3">
      <t>ベツ</t>
    </rPh>
    <rPh sb="4" eb="6">
      <t>チッソ</t>
    </rPh>
    <rPh sb="12" eb="14">
      <t>セイリ</t>
    </rPh>
    <rPh sb="14" eb="15">
      <t>ヒョウ</t>
    </rPh>
    <phoneticPr fontId="2"/>
  </si>
  <si>
    <t>施設番号</t>
    <rPh sb="0" eb="2">
      <t>シセツ</t>
    </rPh>
    <rPh sb="2" eb="4">
      <t>バンゴウ</t>
    </rPh>
    <phoneticPr fontId="2"/>
  </si>
  <si>
    <t>施設の種類</t>
    <rPh sb="0" eb="2">
      <t>シセツ</t>
    </rPh>
    <rPh sb="3" eb="5">
      <t>シュルイ</t>
    </rPh>
    <phoneticPr fontId="2"/>
  </si>
  <si>
    <t>測定年月日</t>
    <rPh sb="0" eb="2">
      <t>ソクテイ</t>
    </rPh>
    <rPh sb="2" eb="5">
      <t>ネンガッピ</t>
    </rPh>
    <phoneticPr fontId="2"/>
  </si>
  <si>
    <t>ＮＯx対策の内容</t>
    <rPh sb="3" eb="5">
      <t>タイサク</t>
    </rPh>
    <rPh sb="6" eb="8">
      <t>ナイヨウ</t>
    </rPh>
    <phoneticPr fontId="2"/>
  </si>
  <si>
    <t>原料及び燃料の種類</t>
    <rPh sb="0" eb="2">
      <t>ゲンリョウ</t>
    </rPh>
    <rPh sb="2" eb="3">
      <t>オヨ</t>
    </rPh>
    <rPh sb="4" eb="6">
      <t>ネンリョウ</t>
    </rPh>
    <rPh sb="7" eb="9">
      <t>シュルイ</t>
    </rPh>
    <phoneticPr fontId="2"/>
  </si>
  <si>
    <t>原料及び燃料の使用量</t>
    <rPh sb="0" eb="2">
      <t>ゲンリョウ</t>
    </rPh>
    <rPh sb="2" eb="3">
      <t>オヨ</t>
    </rPh>
    <rPh sb="4" eb="6">
      <t>ネンリョウ</t>
    </rPh>
    <rPh sb="7" eb="10">
      <t>シヨウリョウ</t>
    </rPh>
    <phoneticPr fontId="2"/>
  </si>
  <si>
    <t>単位</t>
    <rPh sb="0" eb="2">
      <t>タンイ</t>
    </rPh>
    <phoneticPr fontId="2"/>
  </si>
  <si>
    <r>
      <t>実測乾き排出ガス量
(Nm</t>
    </r>
    <r>
      <rPr>
        <vertAlign val="superscript"/>
        <sz val="9"/>
        <rFont val="ＭＳ 明朝"/>
        <family val="1"/>
        <charset val="128"/>
      </rPr>
      <t>3</t>
    </r>
    <r>
      <rPr>
        <sz val="9"/>
        <rFont val="ＭＳ 明朝"/>
        <family val="1"/>
        <charset val="128"/>
      </rPr>
      <t>/h)</t>
    </r>
    <rPh sb="0" eb="2">
      <t>ジッソク</t>
    </rPh>
    <rPh sb="2" eb="3">
      <t>カワ</t>
    </rPh>
    <rPh sb="4" eb="6">
      <t>ハイシュツ</t>
    </rPh>
    <rPh sb="8" eb="9">
      <t>リョウ</t>
    </rPh>
    <phoneticPr fontId="2"/>
  </si>
  <si>
    <t>実測ＮＯx濃度
(ppm)
&lt;1&gt;</t>
    <rPh sb="0" eb="2">
      <t>ジッソク</t>
    </rPh>
    <rPh sb="5" eb="7">
      <t>ノウド</t>
    </rPh>
    <phoneticPr fontId="2"/>
  </si>
  <si>
    <r>
      <t>実測Ｏ</t>
    </r>
    <r>
      <rPr>
        <vertAlign val="subscript"/>
        <sz val="10"/>
        <rFont val="ＭＳ 明朝"/>
        <family val="1"/>
        <charset val="128"/>
      </rPr>
      <t xml:space="preserve">2
</t>
    </r>
    <r>
      <rPr>
        <sz val="9"/>
        <rFont val="ＭＳ 明朝"/>
        <family val="1"/>
        <charset val="128"/>
      </rPr>
      <t>濃度
(％)
&lt;2&gt;</t>
    </r>
    <rPh sb="0" eb="2">
      <t>ジッソク</t>
    </rPh>
    <rPh sb="5" eb="7">
      <t>ノウド</t>
    </rPh>
    <phoneticPr fontId="2"/>
  </si>
  <si>
    <t>負荷
(％)</t>
    <rPh sb="0" eb="2">
      <t>フカ</t>
    </rPh>
    <phoneticPr fontId="2"/>
  </si>
  <si>
    <r>
      <t>Ｏ</t>
    </r>
    <r>
      <rPr>
        <u/>
        <vertAlign val="subscript"/>
        <sz val="10"/>
        <rFont val="ＭＳ 明朝"/>
        <family val="1"/>
        <charset val="128"/>
      </rPr>
      <t>2</t>
    </r>
    <r>
      <rPr>
        <u/>
        <sz val="9"/>
        <rFont val="ＭＳ 明朝"/>
        <family val="1"/>
        <charset val="128"/>
      </rPr>
      <t>0%</t>
    </r>
    <r>
      <rPr>
        <sz val="9"/>
        <rFont val="ＭＳ 明朝"/>
        <family val="1"/>
        <charset val="128"/>
      </rPr>
      <t>換算
ＮＯx濃度
(ppm)</t>
    </r>
    <rPh sb="4" eb="6">
      <t>カンザン</t>
    </rPh>
    <rPh sb="10" eb="12">
      <t>ノウド</t>
    </rPh>
    <phoneticPr fontId="2"/>
  </si>
  <si>
    <t>測定法</t>
    <rPh sb="0" eb="2">
      <t>ソクテイ</t>
    </rPh>
    <rPh sb="2" eb="3">
      <t>ホウ</t>
    </rPh>
    <phoneticPr fontId="2"/>
  </si>
  <si>
    <r>
      <t>測定時の状況について記入すること。なお、「単位」は原則として次のとおりとする。
　気体 Nm</t>
    </r>
    <r>
      <rPr>
        <vertAlign val="superscript"/>
        <sz val="10"/>
        <rFont val="ＭＳ 明朝"/>
        <family val="1"/>
        <charset val="128"/>
      </rPr>
      <t>3</t>
    </r>
    <r>
      <rPr>
        <sz val="9"/>
        <rFont val="ＭＳ 明朝"/>
        <family val="1"/>
        <charset val="128"/>
      </rPr>
      <t xml:space="preserve">/h、液体 L/h、固体 kg/h
</t>
    </r>
    <rPh sb="0" eb="2">
      <t>ソクテイ</t>
    </rPh>
    <rPh sb="2" eb="3">
      <t>ジ</t>
    </rPh>
    <rPh sb="4" eb="6">
      <t>ジョウキョウ</t>
    </rPh>
    <rPh sb="10" eb="12">
      <t>キニュウ</t>
    </rPh>
    <rPh sb="21" eb="23">
      <t>タンイ</t>
    </rPh>
    <rPh sb="25" eb="27">
      <t>ゲンソク</t>
    </rPh>
    <rPh sb="30" eb="31">
      <t>ツギ</t>
    </rPh>
    <rPh sb="50" eb="52">
      <t>エキタイ</t>
    </rPh>
    <rPh sb="57" eb="59">
      <t>コタイ</t>
    </rPh>
    <phoneticPr fontId="2"/>
  </si>
  <si>
    <t>換算式は原則として次のとおりとする。
&lt;1&gt;×21/(21-&lt;2&gt;)</t>
    <rPh sb="0" eb="2">
      <t>カンザン</t>
    </rPh>
    <rPh sb="2" eb="3">
      <t>シキ</t>
    </rPh>
    <rPh sb="4" eb="6">
      <t>ゲンソク</t>
    </rPh>
    <rPh sb="9" eb="10">
      <t>ツギ</t>
    </rPh>
    <phoneticPr fontId="2"/>
  </si>
  <si>
    <t>法項
番号</t>
    <rPh sb="0" eb="1">
      <t>ホウ</t>
    </rPh>
    <rPh sb="1" eb="2">
      <t>コウ</t>
    </rPh>
    <rPh sb="3" eb="5">
      <t>バンゴウ</t>
    </rPh>
    <phoneticPr fontId="2"/>
  </si>
  <si>
    <t>別表
第４
番号</t>
    <rPh sb="0" eb="2">
      <t>ベッピョウ</t>
    </rPh>
    <rPh sb="3" eb="4">
      <t>ダイ</t>
    </rPh>
    <rPh sb="6" eb="8">
      <t>バンゴウ</t>
    </rPh>
    <phoneticPr fontId="2"/>
  </si>
  <si>
    <t>C</t>
    <phoneticPr fontId="2"/>
  </si>
  <si>
    <t>Cｉ</t>
    <phoneticPr fontId="2"/>
  </si>
  <si>
    <t>ボイラー</t>
    <phoneticPr fontId="2"/>
  </si>
  <si>
    <t>ガスを専焼させるもの</t>
    <rPh sb="3" eb="5">
      <t>センショウ</t>
    </rPh>
    <phoneticPr fontId="2"/>
  </si>
  <si>
    <t>固体燃料を燃焼させるもの</t>
    <rPh sb="0" eb="2">
      <t>コタイ</t>
    </rPh>
    <rPh sb="2" eb="4">
      <t>ネンリョウ</t>
    </rPh>
    <rPh sb="5" eb="7">
      <t>ネンショウ</t>
    </rPh>
    <phoneticPr fontId="2"/>
  </si>
  <si>
    <t>上記１．２に掲げるもの以外のもの</t>
    <rPh sb="0" eb="2">
      <t>ジョウキ</t>
    </rPh>
    <rPh sb="6" eb="7">
      <t>カカ</t>
    </rPh>
    <rPh sb="11" eb="13">
      <t>イガイ</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</si>
  <si>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</si>
  <si>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上記以外のもの</t>
    <rPh sb="0" eb="2">
      <t>ジョウキ</t>
    </rPh>
    <rPh sb="2" eb="4">
      <t>イガイ</t>
    </rPh>
    <phoneticPr fontId="2"/>
  </si>
  <si>
    <t>ガス発生炉</t>
    <rPh sb="2" eb="4">
      <t>ハッセイ</t>
    </rPh>
    <rPh sb="4" eb="5">
      <t>ロ</t>
    </rPh>
    <phoneticPr fontId="2"/>
  </si>
  <si>
    <t>ガス発生炉のうち水素の製造の用に供するもの（天井バーナーのものに限る。）</t>
    <rPh sb="2" eb="4">
      <t>ハッセイ</t>
    </rPh>
    <rPh sb="4" eb="5">
      <t>ロ</t>
    </rPh>
    <rPh sb="8" eb="10">
      <t>スイソ</t>
    </rPh>
    <rPh sb="11" eb="13">
      <t>セイゾウ</t>
    </rPh>
    <rPh sb="14" eb="15">
      <t>ヨウ</t>
    </rPh>
    <rPh sb="16" eb="17">
      <t>キョウ</t>
    </rPh>
    <rPh sb="22" eb="24">
      <t>テンジョウ</t>
    </rPh>
    <rPh sb="32" eb="33">
      <t>カギ</t>
    </rPh>
    <phoneticPr fontId="2"/>
  </si>
  <si>
    <t>上記５に掲げるもの以外のガス発生炉・加熱炉</t>
    <rPh sb="0" eb="2">
      <t>ジョウキ</t>
    </rPh>
    <rPh sb="4" eb="5">
      <t>カカ</t>
    </rPh>
    <rPh sb="9" eb="11">
      <t>イガイ</t>
    </rPh>
    <rPh sb="14" eb="16">
      <t>ハッセイ</t>
    </rPh>
    <rPh sb="16" eb="17">
      <t>ロ</t>
    </rPh>
    <rPh sb="18" eb="21">
      <t>カネツロ</t>
    </rPh>
    <phoneticPr fontId="2"/>
  </si>
  <si>
    <t>焙焼炉</t>
    <rPh sb="0" eb="1">
      <t>アブル</t>
    </rPh>
    <rPh sb="1" eb="2">
      <t>ヤ</t>
    </rPh>
    <rPh sb="2" eb="3">
      <t>ロ</t>
    </rPh>
    <phoneticPr fontId="2"/>
  </si>
  <si>
    <t>重油煤を原料とするもの</t>
    <rPh sb="0" eb="2">
      <t>ジュウユ</t>
    </rPh>
    <rPh sb="2" eb="3">
      <t>スス</t>
    </rPh>
    <rPh sb="4" eb="6">
      <t>ゲンリョウ</t>
    </rPh>
    <phoneticPr fontId="2"/>
  </si>
  <si>
    <t>焼結炉</t>
    <rPh sb="0" eb="2">
      <t>ショウケツ</t>
    </rPh>
    <rPh sb="2" eb="3">
      <t>ロ</t>
    </rPh>
    <phoneticPr fontId="2"/>
  </si>
  <si>
    <t>煆焼炉</t>
    <rPh sb="0" eb="1">
      <t>カ</t>
    </rPh>
    <rPh sb="1" eb="2">
      <t>ヤ</t>
    </rPh>
    <rPh sb="2" eb="3">
      <t>ロ</t>
    </rPh>
    <phoneticPr fontId="2"/>
  </si>
  <si>
    <t>アルミナの製造の用に供するもの</t>
    <rPh sb="5" eb="7">
      <t>セイゾウ</t>
    </rPh>
    <rPh sb="8" eb="9">
      <t>ヨウ</t>
    </rPh>
    <rPh sb="10" eb="11">
      <t>キョウ</t>
    </rPh>
    <phoneticPr fontId="2"/>
  </si>
  <si>
    <t>上記１０に掲げるもの以外のもの</t>
    <rPh sb="0" eb="2">
      <t>ジョウキ</t>
    </rPh>
    <rPh sb="5" eb="6">
      <t>カカ</t>
    </rPh>
    <rPh sb="10" eb="12">
      <t>イガイ</t>
    </rPh>
    <phoneticPr fontId="2"/>
  </si>
  <si>
    <t>溶鉱炉</t>
    <rPh sb="0" eb="3">
      <t>ヨウコウロ</t>
    </rPh>
    <phoneticPr fontId="2"/>
  </si>
  <si>
    <t>転炉・平炉</t>
    <rPh sb="0" eb="2">
      <t>テンロ</t>
    </rPh>
    <rPh sb="3" eb="4">
      <t>ヘイ</t>
    </rPh>
    <rPh sb="4" eb="5">
      <t>ロ</t>
    </rPh>
    <phoneticPr fontId="2"/>
  </si>
  <si>
    <t>溶解炉</t>
    <rPh sb="0" eb="2">
      <t>ヨウカイ</t>
    </rPh>
    <rPh sb="2" eb="3">
      <t>ロ</t>
    </rPh>
    <phoneticPr fontId="2"/>
  </si>
  <si>
    <t>合金鋳鉄の製造の用に供する反射炉</t>
    <rPh sb="0" eb="2">
      <t>ゴウキン</t>
    </rPh>
    <rPh sb="2" eb="4">
      <t>チュウテツ</t>
    </rPh>
    <rPh sb="5" eb="7">
      <t>セイゾウ</t>
    </rPh>
    <rPh sb="8" eb="9">
      <t>ヨウ</t>
    </rPh>
    <rPh sb="10" eb="11">
      <t>キョウ</t>
    </rPh>
    <rPh sb="13" eb="16">
      <t>ハンシャロ</t>
    </rPh>
    <phoneticPr fontId="2"/>
  </si>
  <si>
    <t>金属加熱炉</t>
    <rPh sb="0" eb="2">
      <t>キンゾク</t>
    </rPh>
    <rPh sb="2" eb="5">
      <t>カネツロ</t>
    </rPh>
    <phoneticPr fontId="2"/>
  </si>
  <si>
    <t>加熱炉</t>
    <rPh sb="0" eb="3">
      <t>カネツロ</t>
    </rPh>
    <phoneticPr fontId="2"/>
  </si>
  <si>
    <t>触媒再生塔</t>
    <rPh sb="0" eb="2">
      <t>ショクバイ</t>
    </rPh>
    <rPh sb="2" eb="4">
      <t>サイセイ</t>
    </rPh>
    <rPh sb="4" eb="5">
      <t>トウ</t>
    </rPh>
    <phoneticPr fontId="2"/>
  </si>
  <si>
    <t>燃焼炉</t>
    <rPh sb="0" eb="2">
      <t>ネンショウ</t>
    </rPh>
    <rPh sb="2" eb="3">
      <t>ロ</t>
    </rPh>
    <phoneticPr fontId="2"/>
  </si>
  <si>
    <t>焼成炉</t>
    <rPh sb="0" eb="2">
      <t>ショウセイ</t>
    </rPh>
    <rPh sb="2" eb="3">
      <t>ロ</t>
    </rPh>
    <phoneticPr fontId="2"/>
  </si>
  <si>
    <t>石灰焼成炉</t>
    <rPh sb="0" eb="2">
      <t>セッカイ</t>
    </rPh>
    <rPh sb="2" eb="4">
      <t>ショウセイ</t>
    </rPh>
    <rPh sb="4" eb="5">
      <t>ロ</t>
    </rPh>
    <phoneticPr fontId="2"/>
  </si>
  <si>
    <t>ガスを専焼させるローターリーキルン</t>
    <rPh sb="3" eb="4">
      <t>モッパ</t>
    </rPh>
    <rPh sb="4" eb="5">
      <t>ヤ</t>
    </rPh>
    <phoneticPr fontId="2"/>
  </si>
  <si>
    <t>セメントの製造の用に供するもの</t>
    <rPh sb="5" eb="7">
      <t>セイゾウ</t>
    </rPh>
    <rPh sb="8" eb="9">
      <t>ヨウ</t>
    </rPh>
    <rPh sb="10" eb="11">
      <t>キョウ</t>
    </rPh>
    <phoneticPr fontId="2"/>
  </si>
  <si>
    <t>骨材焼成炉</t>
    <rPh sb="0" eb="2">
      <t>コツザイ</t>
    </rPh>
    <rPh sb="2" eb="4">
      <t>ショウセイ</t>
    </rPh>
    <rPh sb="4" eb="5">
      <t>ロ</t>
    </rPh>
    <phoneticPr fontId="2"/>
  </si>
  <si>
    <t>耐火レンガ又は耐火物原料の製造の用に供するもの</t>
    <rPh sb="0" eb="2">
      <t>タイカ</t>
    </rPh>
    <rPh sb="5" eb="6">
      <t>マタ</t>
    </rPh>
    <rPh sb="7" eb="9">
      <t>タイカ</t>
    </rPh>
    <rPh sb="9" eb="10">
      <t>ブツ</t>
    </rPh>
    <rPh sb="10" eb="12">
      <t>ゲンリョウ</t>
    </rPh>
    <rPh sb="13" eb="15">
      <t>セイゾウ</t>
    </rPh>
    <rPh sb="16" eb="17">
      <t>ヨウ</t>
    </rPh>
    <rPh sb="18" eb="19">
      <t>キョウ</t>
    </rPh>
    <phoneticPr fontId="2"/>
  </si>
  <si>
    <t>溶融炉</t>
    <rPh sb="0" eb="2">
      <t>ヨウユウ</t>
    </rPh>
    <rPh sb="2" eb="3">
      <t>ロ</t>
    </rPh>
    <phoneticPr fontId="2"/>
  </si>
  <si>
    <t>板ガラス又はガラス繊維製品の製造の用に供するもの</t>
    <rPh sb="0" eb="1">
      <t>イタ</t>
    </rPh>
    <rPh sb="4" eb="5">
      <t>マタ</t>
    </rPh>
    <rPh sb="9" eb="11">
      <t>センイ</t>
    </rPh>
    <rPh sb="11" eb="13">
      <t>セイヒン</t>
    </rPh>
    <rPh sb="14" eb="16">
      <t>セイゾウ</t>
    </rPh>
    <rPh sb="17" eb="18">
      <t>ヨウ</t>
    </rPh>
    <rPh sb="19" eb="20">
      <t>キョウ</t>
    </rPh>
    <phoneticPr fontId="2"/>
  </si>
  <si>
    <t>排煙脱硫装置を設置するもの（液体燃料を使用するものに限る。）</t>
    <rPh sb="0" eb="2">
      <t>ハイエン</t>
    </rPh>
    <rPh sb="2" eb="4">
      <t>ダツリュウ</t>
    </rPh>
    <rPh sb="4" eb="6">
      <t>ソウチ</t>
    </rPh>
    <rPh sb="7" eb="9">
      <t>セッチ</t>
    </rPh>
    <rPh sb="14" eb="16">
      <t>エキタイ</t>
    </rPh>
    <rPh sb="16" eb="18">
      <t>ネンリョウ</t>
    </rPh>
    <rPh sb="19" eb="21">
      <t>シヨウ</t>
    </rPh>
    <rPh sb="26" eb="27">
      <t>カギ</t>
    </rPh>
    <phoneticPr fontId="2"/>
  </si>
  <si>
    <t>ガラスの製造の用に供するもののうち上記２５．２７に掲げるもの以外のもの</t>
    <rPh sb="4" eb="6">
      <t>セイゾウ</t>
    </rPh>
    <rPh sb="7" eb="8">
      <t>ヨウ</t>
    </rPh>
    <rPh sb="9" eb="10">
      <t>キョウ</t>
    </rPh>
    <rPh sb="17" eb="19">
      <t>ジョウキ</t>
    </rPh>
    <rPh sb="25" eb="26">
      <t>カカ</t>
    </rPh>
    <rPh sb="30" eb="32">
      <t>イガイ</t>
    </rPh>
    <phoneticPr fontId="2"/>
  </si>
  <si>
    <t>ホーローフリットの製造の用に供するもの</t>
    <rPh sb="9" eb="11">
      <t>セイゾウ</t>
    </rPh>
    <rPh sb="12" eb="13">
      <t>ヨウ</t>
    </rPh>
    <rPh sb="14" eb="15">
      <t>キョウ</t>
    </rPh>
    <phoneticPr fontId="2"/>
  </si>
  <si>
    <t>上記２０から２９までに掲げるもの以外の焼成炉・溶融炉・加熱炉</t>
    <rPh sb="0" eb="2">
      <t>ジョウキ</t>
    </rPh>
    <rPh sb="11" eb="12">
      <t>カカ</t>
    </rPh>
    <rPh sb="16" eb="18">
      <t>イガイ</t>
    </rPh>
    <rPh sb="19" eb="21">
      <t>ショウセイ</t>
    </rPh>
    <rPh sb="21" eb="22">
      <t>ロ</t>
    </rPh>
    <rPh sb="23" eb="25">
      <t>ヨウユウ</t>
    </rPh>
    <rPh sb="25" eb="26">
      <t>ロ</t>
    </rPh>
    <rPh sb="27" eb="30">
      <t>カネツロ</t>
    </rPh>
    <phoneticPr fontId="2"/>
  </si>
  <si>
    <t>反応炉・直火炉・加熱炉</t>
    <rPh sb="0" eb="2">
      <t>ハンノウ</t>
    </rPh>
    <rPh sb="2" eb="3">
      <t>ロ</t>
    </rPh>
    <rPh sb="4" eb="6">
      <t>ジカビ</t>
    </rPh>
    <rPh sb="6" eb="7">
      <t>ロ</t>
    </rPh>
    <rPh sb="8" eb="11">
      <t>カネツロ</t>
    </rPh>
    <phoneticPr fontId="2"/>
  </si>
  <si>
    <t>乾燥炉</t>
    <rPh sb="0" eb="2">
      <t>カンソウ</t>
    </rPh>
    <rPh sb="2" eb="3">
      <t>ロ</t>
    </rPh>
    <phoneticPr fontId="2"/>
  </si>
  <si>
    <t>電気炉</t>
    <rPh sb="0" eb="2">
      <t>デンキ</t>
    </rPh>
    <rPh sb="2" eb="3">
      <t>ロ</t>
    </rPh>
    <phoneticPr fontId="2"/>
  </si>
  <si>
    <t>廃棄物焼却炉</t>
    <rPh sb="0" eb="3">
      <t>ハイキブツ</t>
    </rPh>
    <rPh sb="3" eb="5">
      <t>ショウキャク</t>
    </rPh>
    <rPh sb="5" eb="6">
      <t>ロ</t>
    </rPh>
    <phoneticPr fontId="2"/>
  </si>
  <si>
    <t>一般廃棄物又は下水汚泥を焼却するもの（昭和57年11月１日以後に設置されるものに限る。）</t>
    <rPh sb="0" eb="2">
      <t>イッパン</t>
    </rPh>
    <rPh sb="2" eb="5">
      <t>ハイキブツ</t>
    </rPh>
    <rPh sb="5" eb="6">
      <t>マタ</t>
    </rPh>
    <rPh sb="7" eb="9">
      <t>ゲスイ</t>
    </rPh>
    <rPh sb="9" eb="11">
      <t>オデイ</t>
    </rPh>
    <rPh sb="12" eb="14">
      <t>ショウキャク</t>
    </rPh>
    <rPh sb="19" eb="21">
      <t>ショウワ</t>
    </rPh>
    <rPh sb="23" eb="24">
      <t>ネン</t>
    </rPh>
    <rPh sb="26" eb="27">
      <t>ツキ</t>
    </rPh>
    <rPh sb="28" eb="29">
      <t>ニチ</t>
    </rPh>
    <rPh sb="29" eb="31">
      <t>イゴ</t>
    </rPh>
    <rPh sb="32" eb="34">
      <t>セッチ</t>
    </rPh>
    <rPh sb="40" eb="41">
      <t>カギ</t>
    </rPh>
    <phoneticPr fontId="2"/>
  </si>
  <si>
    <t>転炉</t>
    <rPh sb="0" eb="2">
      <t>テンロ</t>
    </rPh>
    <phoneticPr fontId="2"/>
  </si>
  <si>
    <t>乾燥施設</t>
    <rPh sb="0" eb="2">
      <t>カンソウ</t>
    </rPh>
    <rPh sb="2" eb="4">
      <t>シセツ</t>
    </rPh>
    <phoneticPr fontId="2"/>
  </si>
  <si>
    <t>反応炉</t>
    <rPh sb="0" eb="2">
      <t>ハンノウ</t>
    </rPh>
    <rPh sb="2" eb="3">
      <t>ロ</t>
    </rPh>
    <phoneticPr fontId="2"/>
  </si>
  <si>
    <t>光ニトロソ化法によるカプロラクタム製造用等の塩化水素反応施設及び塩化水素吸収施設</t>
    <rPh sb="0" eb="1">
      <t>ヒカリ</t>
    </rPh>
    <rPh sb="5" eb="6">
      <t>カ</t>
    </rPh>
    <rPh sb="6" eb="7">
      <t>ホウ</t>
    </rPh>
    <rPh sb="17" eb="20">
      <t>セイゾウヨウ</t>
    </rPh>
    <rPh sb="20" eb="21">
      <t>トウ</t>
    </rPh>
    <rPh sb="22" eb="24">
      <t>エンカ</t>
    </rPh>
    <rPh sb="24" eb="26">
      <t>スイソ</t>
    </rPh>
    <rPh sb="26" eb="28">
      <t>ハンノウ</t>
    </rPh>
    <rPh sb="28" eb="30">
      <t>シセツ</t>
    </rPh>
    <rPh sb="30" eb="31">
      <t>オヨ</t>
    </rPh>
    <rPh sb="32" eb="34">
      <t>エンカ</t>
    </rPh>
    <rPh sb="34" eb="36">
      <t>スイソ</t>
    </rPh>
    <rPh sb="36" eb="38">
      <t>キュウシュウ</t>
    </rPh>
    <rPh sb="38" eb="40">
      <t>シセツ</t>
    </rPh>
    <phoneticPr fontId="2"/>
  </si>
  <si>
    <t>反射炉</t>
    <rPh sb="0" eb="3">
      <t>ハンシャロ</t>
    </rPh>
    <phoneticPr fontId="2"/>
  </si>
  <si>
    <t>吸収施設・濃縮施設</t>
    <rPh sb="0" eb="2">
      <t>キュウシュウ</t>
    </rPh>
    <rPh sb="2" eb="4">
      <t>シセツ</t>
    </rPh>
    <rPh sb="5" eb="7">
      <t>ノウシュク</t>
    </rPh>
    <rPh sb="7" eb="9">
      <t>シセツ</t>
    </rPh>
    <phoneticPr fontId="2"/>
  </si>
  <si>
    <t>コークス炉</t>
    <rPh sb="4" eb="5">
      <t>ロ</t>
    </rPh>
    <phoneticPr fontId="2"/>
  </si>
  <si>
    <t>製鉄のように供するオットー型のもの</t>
    <rPh sb="0" eb="2">
      <t>セイテツ</t>
    </rPh>
    <rPh sb="6" eb="7">
      <t>キョウ</t>
    </rPh>
    <rPh sb="13" eb="14">
      <t>カタ</t>
    </rPh>
    <phoneticPr fontId="2"/>
  </si>
  <si>
    <t>昭和57年11月1日以後に設置されたもの</t>
    <rPh sb="0" eb="2">
      <t>ショウワ</t>
    </rPh>
    <rPh sb="4" eb="5">
      <t>ネン</t>
    </rPh>
    <rPh sb="7" eb="8">
      <t>ツキ</t>
    </rPh>
    <rPh sb="9" eb="10">
      <t>ニチ</t>
    </rPh>
    <rPh sb="10" eb="12">
      <t>イゴ</t>
    </rPh>
    <rPh sb="13" eb="15">
      <t>セッチ</t>
    </rPh>
    <phoneticPr fontId="2"/>
  </si>
  <si>
    <t>上記５５、５６に掲げるもの以外のもの</t>
    <rPh sb="0" eb="2">
      <t>ジョウキ</t>
    </rPh>
    <rPh sb="8" eb="9">
      <t>カカ</t>
    </rPh>
    <rPh sb="13" eb="15">
      <t>イガイ</t>
    </rPh>
    <phoneticPr fontId="2"/>
  </si>
  <si>
    <t>ガスタービン</t>
    <phoneticPr fontId="2"/>
  </si>
  <si>
    <t>ディーゼル機関</t>
    <rPh sb="5" eb="7">
      <t>キカン</t>
    </rPh>
    <phoneticPr fontId="2"/>
  </si>
  <si>
    <t>ガス機関</t>
    <rPh sb="2" eb="4">
      <t>キカン</t>
    </rPh>
    <phoneticPr fontId="2"/>
  </si>
  <si>
    <t>ガソリン機関</t>
    <rPh sb="4" eb="6">
      <t>キカン</t>
    </rPh>
    <phoneticPr fontId="2"/>
  </si>
  <si>
    <t>施設の
設置年月日</t>
    <phoneticPr fontId="2"/>
  </si>
  <si>
    <t>施設管理値</t>
    <phoneticPr fontId="2"/>
  </si>
  <si>
    <t>○</t>
  </si>
  <si>
    <t>事業所名</t>
    <rPh sb="0" eb="3">
      <t>ジギョウショ</t>
    </rPh>
    <rPh sb="3" eb="4">
      <t>メイ</t>
    </rPh>
    <phoneticPr fontId="2"/>
  </si>
  <si>
    <t>別表第３</t>
    <rPh sb="0" eb="2">
      <t>ベッピョウ</t>
    </rPh>
    <rPh sb="2" eb="3">
      <t>ダイ</t>
    </rPh>
    <phoneticPr fontId="2"/>
  </si>
  <si>
    <t>ばい煙発生施設の種類　</t>
    <rPh sb="2" eb="3">
      <t>エン</t>
    </rPh>
    <rPh sb="3" eb="5">
      <t>ハッセイ</t>
    </rPh>
    <rPh sb="5" eb="7">
      <t>シセツ</t>
    </rPh>
    <rPh sb="8" eb="10">
      <t>シュルイ</t>
    </rPh>
    <phoneticPr fontId="2"/>
  </si>
  <si>
    <t>係数</t>
    <rPh sb="0" eb="2">
      <t>ケイスウ</t>
    </rPh>
    <phoneticPr fontId="2"/>
  </si>
  <si>
    <t>　令別表第1の１の項に掲げるボイラーのうち石炭を燃焼させるもの</t>
    <rPh sb="1" eb="2">
      <t>レイ</t>
    </rPh>
    <rPh sb="2" eb="4">
      <t>ベッピョウ</t>
    </rPh>
    <rPh sb="4" eb="5">
      <t>ダイ</t>
    </rPh>
    <rPh sb="9" eb="10">
      <t>コウ</t>
    </rPh>
    <rPh sb="11" eb="12">
      <t>カカ</t>
    </rPh>
    <rPh sb="21" eb="23">
      <t>セキタン</t>
    </rPh>
    <rPh sb="24" eb="26">
      <t>ネンショウ</t>
    </rPh>
    <phoneticPr fontId="2"/>
  </si>
  <si>
    <t>　令別表第１の３の項に掲げる煆焼炉のうちアルミナの製造の用に供するもの</t>
    <rPh sb="1" eb="2">
      <t>レイ</t>
    </rPh>
    <rPh sb="2" eb="4">
      <t>ベッピョウ</t>
    </rPh>
    <rPh sb="4" eb="5">
      <t>ダイ</t>
    </rPh>
    <rPh sb="9" eb="10">
      <t>コウ</t>
    </rPh>
    <rPh sb="11" eb="12">
      <t>カカ</t>
    </rPh>
    <rPh sb="25" eb="27">
      <t>セイゾウ</t>
    </rPh>
    <rPh sb="28" eb="29">
      <t>ヨウ</t>
    </rPh>
    <rPh sb="30" eb="31">
      <t>キョウ</t>
    </rPh>
    <phoneticPr fontId="2"/>
  </si>
  <si>
    <t>　令別表第１の９の項に掲げる焼成炉のうちセメントの製造の用に供するもの</t>
    <rPh sb="1" eb="2">
      <t>レイ</t>
    </rPh>
    <rPh sb="2" eb="4">
      <t>ベッピョウ</t>
    </rPh>
    <rPh sb="4" eb="5">
      <t>ダイ</t>
    </rPh>
    <rPh sb="9" eb="10">
      <t>コウ</t>
    </rPh>
    <rPh sb="11" eb="12">
      <t>カカ</t>
    </rPh>
    <rPh sb="14" eb="16">
      <t>ショウセイ</t>
    </rPh>
    <rPh sb="16" eb="17">
      <t>ロ</t>
    </rPh>
    <rPh sb="25" eb="27">
      <t>セイゾウ</t>
    </rPh>
    <rPh sb="28" eb="29">
      <t>ヨウ</t>
    </rPh>
    <rPh sb="30" eb="31">
      <t>キョウ</t>
    </rPh>
    <phoneticPr fontId="2"/>
  </si>
  <si>
    <t>　令別表第１の９の項に掲げる焼成炉のうち骨材又は石灰の製造の用に供するもの</t>
    <rPh sb="1" eb="2">
      <t>レイ</t>
    </rPh>
    <rPh sb="2" eb="4">
      <t>ベッピョウ</t>
    </rPh>
    <rPh sb="4" eb="5">
      <t>ダイ</t>
    </rPh>
    <rPh sb="9" eb="10">
      <t>コウ</t>
    </rPh>
    <rPh sb="11" eb="12">
      <t>カカ</t>
    </rPh>
    <rPh sb="14" eb="16">
      <t>ショウセイ</t>
    </rPh>
    <rPh sb="16" eb="17">
      <t>ロ</t>
    </rPh>
    <rPh sb="20" eb="22">
      <t>コツザイ</t>
    </rPh>
    <rPh sb="22" eb="23">
      <t>マタ</t>
    </rPh>
    <rPh sb="24" eb="26">
      <t>セッカイ</t>
    </rPh>
    <rPh sb="27" eb="29">
      <t>セイゾウ</t>
    </rPh>
    <rPh sb="30" eb="31">
      <t>ヨウ</t>
    </rPh>
    <rPh sb="32" eb="33">
      <t>キョウ</t>
    </rPh>
    <phoneticPr fontId="2"/>
  </si>
  <si>
    <t>　令別表第１の９の項に掲げる溶解炉のうちホーローフリットの製造の用に供するもの（タンク窯のものに限る。）</t>
    <rPh sb="1" eb="2">
      <t>レイ</t>
    </rPh>
    <rPh sb="2" eb="4">
      <t>ベッピョウ</t>
    </rPh>
    <rPh sb="4" eb="5">
      <t>ダイ</t>
    </rPh>
    <rPh sb="9" eb="10">
      <t>コウ</t>
    </rPh>
    <rPh sb="11" eb="12">
      <t>カカ</t>
    </rPh>
    <rPh sb="14" eb="16">
      <t>ヨウカイ</t>
    </rPh>
    <rPh sb="16" eb="17">
      <t>ロ</t>
    </rPh>
    <rPh sb="29" eb="31">
      <t>セイゾウ</t>
    </rPh>
    <rPh sb="32" eb="33">
      <t>ヨウ</t>
    </rPh>
    <rPh sb="34" eb="35">
      <t>キョウ</t>
    </rPh>
    <rPh sb="43" eb="44">
      <t>カマ</t>
    </rPh>
    <rPh sb="48" eb="49">
      <t>カギ</t>
    </rPh>
    <phoneticPr fontId="2"/>
  </si>
  <si>
    <t>令別表第１の９の項に掲げる溶解炉のうちガラスの製造の用に供するものであって前項に掲げるもの以外のもの(タンク窯のものに限る。）</t>
    <rPh sb="0" eb="1">
      <t>レイ</t>
    </rPh>
    <rPh sb="1" eb="3">
      <t>ベッピョウ</t>
    </rPh>
    <rPh sb="3" eb="4">
      <t>ダイ</t>
    </rPh>
    <rPh sb="8" eb="9">
      <t>コウ</t>
    </rPh>
    <rPh sb="10" eb="11">
      <t>カカ</t>
    </rPh>
    <rPh sb="13" eb="15">
      <t>ヨウカイ</t>
    </rPh>
    <rPh sb="15" eb="16">
      <t>ロ</t>
    </rPh>
    <rPh sb="23" eb="25">
      <t>セイゾウ</t>
    </rPh>
    <rPh sb="26" eb="27">
      <t>ヨウ</t>
    </rPh>
    <rPh sb="28" eb="29">
      <t>キョウ</t>
    </rPh>
    <rPh sb="37" eb="39">
      <t>ゼンコウ</t>
    </rPh>
    <rPh sb="40" eb="41">
      <t>カカ</t>
    </rPh>
    <rPh sb="45" eb="47">
      <t>イガイ</t>
    </rPh>
    <rPh sb="54" eb="55">
      <t>カマ</t>
    </rPh>
    <rPh sb="59" eb="60">
      <t>カギ</t>
    </rPh>
    <phoneticPr fontId="2"/>
  </si>
  <si>
    <t>　令別表第１の28の項に掲げるコークス炉のうち製鉄のように供するもの（オットー型のものに限る。）</t>
    <rPh sb="1" eb="2">
      <t>レイ</t>
    </rPh>
    <rPh sb="2" eb="4">
      <t>ベッピョウ</t>
    </rPh>
    <rPh sb="4" eb="5">
      <t>ダイ</t>
    </rPh>
    <rPh sb="10" eb="11">
      <t>コウ</t>
    </rPh>
    <rPh sb="12" eb="13">
      <t>カカ</t>
    </rPh>
    <rPh sb="19" eb="20">
      <t>ロ</t>
    </rPh>
    <rPh sb="23" eb="25">
      <t>セイテツ</t>
    </rPh>
    <rPh sb="29" eb="30">
      <t>キョウ</t>
    </rPh>
    <rPh sb="39" eb="40">
      <t>カタ</t>
    </rPh>
    <rPh sb="44" eb="45">
      <t>カギ</t>
    </rPh>
    <phoneticPr fontId="2"/>
  </si>
  <si>
    <t>　令別表第３のばい煙発生施設の種類の欄に掲げるばい煙発生施設のうち前各項に掲げる以外のもの</t>
    <rPh sb="1" eb="2">
      <t>レイ</t>
    </rPh>
    <rPh sb="2" eb="4">
      <t>ベッピョウ</t>
    </rPh>
    <rPh sb="4" eb="5">
      <t>ダイ</t>
    </rPh>
    <rPh sb="9" eb="10">
      <t>エン</t>
    </rPh>
    <rPh sb="10" eb="12">
      <t>ハッセイ</t>
    </rPh>
    <rPh sb="12" eb="14">
      <t>シセツ</t>
    </rPh>
    <rPh sb="15" eb="17">
      <t>シュルイ</t>
    </rPh>
    <rPh sb="18" eb="19">
      <t>ラン</t>
    </rPh>
    <rPh sb="20" eb="21">
      <t>カカ</t>
    </rPh>
    <rPh sb="25" eb="26">
      <t>エン</t>
    </rPh>
    <rPh sb="26" eb="28">
      <t>ハッセイ</t>
    </rPh>
    <rPh sb="28" eb="30">
      <t>シセツ</t>
    </rPh>
    <rPh sb="33" eb="34">
      <t>ゼン</t>
    </rPh>
    <rPh sb="34" eb="36">
      <t>カクコウ</t>
    </rPh>
    <rPh sb="37" eb="38">
      <t>カカ</t>
    </rPh>
    <rPh sb="40" eb="42">
      <t>イガイ</t>
    </rPh>
    <phoneticPr fontId="2"/>
  </si>
  <si>
    <t>　令別表第１の29の項に掲げるガスタービン</t>
    <rPh sb="1" eb="2">
      <t>レイ</t>
    </rPh>
    <rPh sb="2" eb="4">
      <t>ベッピョウ</t>
    </rPh>
    <rPh sb="4" eb="5">
      <t>ダイ</t>
    </rPh>
    <rPh sb="10" eb="11">
      <t>コウ</t>
    </rPh>
    <rPh sb="12" eb="13">
      <t>カカ</t>
    </rPh>
    <phoneticPr fontId="2"/>
  </si>
  <si>
    <t>　令別表第１の30の項に掲げるディーゼル機関</t>
    <rPh sb="1" eb="2">
      <t>レイ</t>
    </rPh>
    <rPh sb="2" eb="4">
      <t>ベッピョウ</t>
    </rPh>
    <rPh sb="4" eb="5">
      <t>ダイ</t>
    </rPh>
    <rPh sb="10" eb="11">
      <t>コウ</t>
    </rPh>
    <rPh sb="12" eb="13">
      <t>カカ</t>
    </rPh>
    <rPh sb="20" eb="22">
      <t>キカン</t>
    </rPh>
    <phoneticPr fontId="2"/>
  </si>
  <si>
    <t>　令別表第１の31の項に掲げるガス機関</t>
    <rPh sb="1" eb="2">
      <t>レイ</t>
    </rPh>
    <rPh sb="2" eb="4">
      <t>ベッピョウ</t>
    </rPh>
    <rPh sb="4" eb="5">
      <t>ダイ</t>
    </rPh>
    <rPh sb="10" eb="11">
      <t>コウ</t>
    </rPh>
    <rPh sb="12" eb="13">
      <t>カカ</t>
    </rPh>
    <rPh sb="17" eb="19">
      <t>キカン</t>
    </rPh>
    <phoneticPr fontId="2"/>
  </si>
  <si>
    <t>　令別表第１の32の項に掲げるガソリン機関</t>
    <rPh sb="1" eb="2">
      <t>レイ</t>
    </rPh>
    <rPh sb="2" eb="4">
      <t>ベッピョウ</t>
    </rPh>
    <rPh sb="4" eb="5">
      <t>ダイ</t>
    </rPh>
    <rPh sb="10" eb="11">
      <t>コウ</t>
    </rPh>
    <rPh sb="12" eb="13">
      <t>カカ</t>
    </rPh>
    <rPh sb="19" eb="21">
      <t>キカン</t>
    </rPh>
    <phoneticPr fontId="2"/>
  </si>
  <si>
    <t>5.5.</t>
    <phoneticPr fontId="2"/>
  </si>
  <si>
    <t>　令別表第１の１０の項に掲げる焼成炉のうち骨材又は石灰の製造の用に供するもの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</si>
  <si>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　令別表第１の１１の項に掲げる焼成炉のうち骨材又は石灰の製造の用に供するもの</t>
    <rPh sb="1" eb="2">
      <t>レイ</t>
    </rPh>
    <rPh sb="2" eb="4">
      <t>ベッピョウ</t>
    </rPh>
    <rPh sb="4" eb="5">
      <t>ダイ</t>
    </rPh>
    <rPh sb="10" eb="11">
      <t>コウ</t>
    </rPh>
    <rPh sb="12" eb="13">
      <t>カカ</t>
    </rPh>
    <rPh sb="15" eb="17">
      <t>ショウセイ</t>
    </rPh>
    <rPh sb="17" eb="18">
      <t>ロ</t>
    </rPh>
    <rPh sb="21" eb="23">
      <t>コツザイ</t>
    </rPh>
    <rPh sb="23" eb="24">
      <t>マタ</t>
    </rPh>
    <rPh sb="25" eb="27">
      <t>セッカイ</t>
    </rPh>
    <rPh sb="28" eb="30">
      <t>セイゾウ</t>
    </rPh>
    <rPh sb="31" eb="32">
      <t>ヨウ</t>
    </rPh>
    <rPh sb="33" eb="34">
      <t>キョウ</t>
    </rPh>
    <phoneticPr fontId="2"/>
  </si>
  <si>
    <t>原料及び燃料</t>
    <rPh sb="0" eb="2">
      <t>ゲンリョウ</t>
    </rPh>
    <rPh sb="2" eb="3">
      <t>オヨ</t>
    </rPh>
    <rPh sb="4" eb="6">
      <t>ネンリョウ</t>
    </rPh>
    <phoneticPr fontId="2"/>
  </si>
  <si>
    <t>燃料の特別換算係数</t>
    <rPh sb="0" eb="2">
      <t>ネンリョウ</t>
    </rPh>
    <rPh sb="3" eb="5">
      <t>トクベツ</t>
    </rPh>
    <rPh sb="5" eb="7">
      <t>カンザン</t>
    </rPh>
    <rPh sb="7" eb="9">
      <t>ケイスウ</t>
    </rPh>
    <phoneticPr fontId="2"/>
  </si>
  <si>
    <t>使用状況</t>
    <phoneticPr fontId="2"/>
  </si>
  <si>
    <t>施設係数</t>
    <phoneticPr fontId="2"/>
  </si>
  <si>
    <t>許容排出量</t>
    <phoneticPr fontId="2"/>
  </si>
  <si>
    <t>総量規制基準・指導基準</t>
    <rPh sb="0" eb="2">
      <t>ソウリョウ</t>
    </rPh>
    <rPh sb="2" eb="4">
      <t>キセイ</t>
    </rPh>
    <rPh sb="4" eb="6">
      <t>キジュン</t>
    </rPh>
    <rPh sb="7" eb="9">
      <t>シドウ</t>
    </rPh>
    <rPh sb="9" eb="11">
      <t>キジュン</t>
    </rPh>
    <phoneticPr fontId="2"/>
  </si>
  <si>
    <t>NOx許容排出量Ｑ(Nm3/h)</t>
    <rPh sb="3" eb="5">
      <t>キョヨウ</t>
    </rPh>
    <rPh sb="5" eb="7">
      <t>ハイシュツ</t>
    </rPh>
    <rPh sb="7" eb="8">
      <t>リョウ</t>
    </rPh>
    <phoneticPr fontId="2"/>
  </si>
  <si>
    <t>ΣC・V、ΣCi・Vi(Nm3/h)</t>
    <phoneticPr fontId="2"/>
  </si>
  <si>
    <t>換算係数</t>
    <phoneticPr fontId="2"/>
  </si>
  <si>
    <t>原料又は燃料使用量の重油換算値</t>
    <phoneticPr fontId="2"/>
  </si>
  <si>
    <t>ボイラー</t>
  </si>
  <si>
    <t>ボイラー</t>
    <phoneticPr fontId="2"/>
  </si>
  <si>
    <t>ディーゼル機関</t>
    <rPh sb="5" eb="7">
      <t>キカン</t>
    </rPh>
    <phoneticPr fontId="2"/>
  </si>
  <si>
    <t>金属加熱炉</t>
    <rPh sb="0" eb="2">
      <t>キンゾク</t>
    </rPh>
    <rPh sb="2" eb="5">
      <t>カネツロ</t>
    </rPh>
    <phoneticPr fontId="2"/>
  </si>
  <si>
    <t>焼成炉</t>
    <rPh sb="0" eb="2">
      <t>ショウセイ</t>
    </rPh>
    <rPh sb="2" eb="3">
      <t>ロ</t>
    </rPh>
    <phoneticPr fontId="2"/>
  </si>
  <si>
    <t>◎</t>
    <phoneticPr fontId="2"/>
  </si>
  <si>
    <t>○</t>
    <phoneticPr fontId="2"/>
  </si>
  <si>
    <t>No1.2交互運転</t>
    <rPh sb="5" eb="7">
      <t>コウゴ</t>
    </rPh>
    <rPh sb="7" eb="9">
      <t>ウンテン</t>
    </rPh>
    <phoneticPr fontId="2"/>
  </si>
  <si>
    <t>No1.2交互運転</t>
    <phoneticPr fontId="2"/>
  </si>
  <si>
    <t>リーンバーン＋尿素水噴霧</t>
    <rPh sb="7" eb="9">
      <t>ニョウソ</t>
    </rPh>
    <rPh sb="9" eb="10">
      <t>ミズ</t>
    </rPh>
    <rPh sb="10" eb="12">
      <t>フンム</t>
    </rPh>
    <phoneticPr fontId="2"/>
  </si>
  <si>
    <t>施設の規模</t>
    <rPh sb="0" eb="2">
      <t>シセツ</t>
    </rPh>
    <rPh sb="3" eb="5">
      <t>キボ</t>
    </rPh>
    <phoneticPr fontId="2"/>
  </si>
  <si>
    <t>大手前産業</t>
    <phoneticPr fontId="2"/>
  </si>
  <si>
    <t>所在地</t>
    <phoneticPr fontId="2"/>
  </si>
  <si>
    <t>大阪市住之江区南港北１－１４－１６</t>
    <phoneticPr fontId="2"/>
  </si>
  <si>
    <t>伝熱面積
22.3㎡</t>
    <rPh sb="0" eb="2">
      <t>デンネツ</t>
    </rPh>
    <rPh sb="2" eb="4">
      <t>メンセキ</t>
    </rPh>
    <phoneticPr fontId="2"/>
  </si>
  <si>
    <t>伝熱面積
22.3㎡</t>
    <phoneticPr fontId="2"/>
  </si>
  <si>
    <t>伝熱面積
12㎡</t>
    <phoneticPr fontId="2"/>
  </si>
  <si>
    <t>燃料燃焼能力
66.12L/h</t>
    <rPh sb="0" eb="2">
      <t>ネンリョウ</t>
    </rPh>
    <rPh sb="2" eb="4">
      <t>ネンショウ</t>
    </rPh>
    <rPh sb="4" eb="6">
      <t>ノウリョク</t>
    </rPh>
    <phoneticPr fontId="2"/>
  </si>
  <si>
    <t>燃料燃焼能力
77.52L/h</t>
    <rPh sb="0" eb="2">
      <t>ネンリョウ</t>
    </rPh>
    <rPh sb="2" eb="4">
      <t>ネンショウ</t>
    </rPh>
    <rPh sb="4" eb="6">
      <t>ノウリョク</t>
    </rPh>
    <phoneticPr fontId="2"/>
  </si>
  <si>
    <t>伝熱面積
15㎡</t>
    <phoneticPr fontId="2"/>
  </si>
  <si>
    <r>
      <t>排出ガス量
(10</t>
    </r>
    <r>
      <rPr>
        <vertAlign val="superscript"/>
        <sz val="9"/>
        <rFont val="ＭＳ Ｐゴシック"/>
        <family val="3"/>
        <charset val="128"/>
        <scheme val="minor"/>
      </rPr>
      <t>4</t>
    </r>
    <r>
      <rPr>
        <sz val="9"/>
        <rFont val="ＭＳ Ｐゴシック"/>
        <family val="3"/>
        <charset val="128"/>
        <scheme val="minor"/>
      </rPr>
      <t>Nm</t>
    </r>
    <r>
      <rPr>
        <vertAlign val="superscript"/>
        <sz val="9"/>
        <rFont val="ＭＳ Ｐゴシック"/>
        <family val="3"/>
        <charset val="128"/>
        <scheme val="minor"/>
      </rPr>
      <t>3</t>
    </r>
    <r>
      <rPr>
        <sz val="9"/>
        <rFont val="ＭＳ Ｐゴシック"/>
        <family val="3"/>
        <charset val="128"/>
        <scheme val="minor"/>
      </rPr>
      <t>/h)</t>
    </r>
    <phoneticPr fontId="2"/>
  </si>
  <si>
    <t>様式２　窒素酸化物総量規制に係るばい煙発生施設の使用計画</t>
    <rPh sb="0" eb="2">
      <t>ヨウシキ</t>
    </rPh>
    <phoneticPr fontId="2"/>
  </si>
  <si>
    <t>令別表第１の項番号</t>
    <phoneticPr fontId="2"/>
  </si>
  <si>
    <t>施設の種類　</t>
    <rPh sb="3" eb="5">
      <t>シュルイ</t>
    </rPh>
    <phoneticPr fontId="2"/>
  </si>
  <si>
    <t>燃料燃焼能力
50.4L/h</t>
    <phoneticPr fontId="2"/>
  </si>
  <si>
    <t>Ｂ－1</t>
    <phoneticPr fontId="2"/>
  </si>
  <si>
    <t>Ｂ－２</t>
    <phoneticPr fontId="2"/>
  </si>
  <si>
    <t>Ｂ－３</t>
    <phoneticPr fontId="2"/>
  </si>
  <si>
    <t>Ｂ－４</t>
    <phoneticPr fontId="2"/>
  </si>
  <si>
    <t>SYO</t>
    <phoneticPr fontId="2"/>
  </si>
  <si>
    <t>KK</t>
    <phoneticPr fontId="2"/>
  </si>
  <si>
    <t>DL</t>
    <phoneticPr fontId="2"/>
  </si>
  <si>
    <r>
      <t xml:space="preserve">Wnox
</t>
    </r>
    <r>
      <rPr>
        <sz val="6"/>
        <rFont val="ＭＳ Ｐゴシック"/>
        <family val="3"/>
        <charset val="128"/>
        <scheme val="minor"/>
      </rPr>
      <t>(kL/h)</t>
    </r>
    <phoneticPr fontId="2"/>
  </si>
  <si>
    <r>
      <t xml:space="preserve">混焼割合
</t>
    </r>
    <r>
      <rPr>
        <sz val="8"/>
        <rFont val="ＭＳ Ｐゴシック"/>
        <family val="3"/>
        <charset val="128"/>
        <scheme val="minor"/>
      </rPr>
      <t>(％)</t>
    </r>
    <phoneticPr fontId="2"/>
  </si>
  <si>
    <r>
      <t>原料の処理能力又は燃料の燃焼能力</t>
    </r>
    <r>
      <rPr>
        <strike/>
        <sz val="9"/>
        <rFont val="ＭＳ Ｐゴシック"/>
        <family val="3"/>
        <charset val="128"/>
        <scheme val="minor"/>
      </rPr>
      <t xml:space="preserve">
</t>
    </r>
    <r>
      <rPr>
        <sz val="8"/>
        <rFont val="ＭＳ Ｐゴシック"/>
        <family val="3"/>
        <charset val="128"/>
        <scheme val="minor"/>
      </rPr>
      <t>(kL/h)
(10</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
(t/h)</t>
    </r>
    <rPh sb="3" eb="5">
      <t>ショリ</t>
    </rPh>
    <rPh sb="5" eb="7">
      <t>ノウリョク</t>
    </rPh>
    <rPh sb="7" eb="8">
      <t>マタ</t>
    </rPh>
    <rPh sb="12" eb="14">
      <t>ネンショウ</t>
    </rPh>
    <phoneticPr fontId="2"/>
  </si>
  <si>
    <r>
      <t xml:space="preserve">最大NOx排出量
</t>
    </r>
    <r>
      <rPr>
        <sz val="8"/>
        <rFont val="ＭＳ Ｐゴシック"/>
        <family val="3"/>
        <charset val="128"/>
        <scheme val="minor"/>
      </rPr>
      <t>1/100N(V+Vi)
(Nm</t>
    </r>
    <r>
      <rPr>
        <vertAlign val="superscript"/>
        <sz val="8"/>
        <rFont val="ＭＳ Ｐゴシック"/>
        <family val="3"/>
        <charset val="128"/>
        <scheme val="minor"/>
      </rPr>
      <t>3</t>
    </r>
    <r>
      <rPr>
        <sz val="8"/>
        <rFont val="ＭＳ Ｐゴシック"/>
        <family val="3"/>
        <charset val="128"/>
        <scheme val="minor"/>
      </rPr>
      <t>/h)</t>
    </r>
    <rPh sb="0" eb="2">
      <t>サイダイ</t>
    </rPh>
    <rPh sb="5" eb="7">
      <t>ハイシュツ</t>
    </rPh>
    <rPh sb="7" eb="8">
      <t>リョウ</t>
    </rPh>
    <phoneticPr fontId="2"/>
  </si>
  <si>
    <t>N値
(ppm)</t>
    <phoneticPr fontId="2"/>
  </si>
  <si>
    <t>単位乾き排ガス量
Ｇ0'</t>
    <phoneticPr fontId="2"/>
  </si>
  <si>
    <r>
      <t xml:space="preserve">
</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/h)</t>
    </r>
    <phoneticPr fontId="2"/>
  </si>
  <si>
    <t>排出ガス量乾き定格O20%換算</t>
    <phoneticPr fontId="2"/>
  </si>
  <si>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/L)
(Nm</t>
    </r>
    <r>
      <rPr>
        <vertAlign val="superscript"/>
        <sz val="8"/>
        <rFont val="ＭＳ Ｐゴシック"/>
        <family val="3"/>
        <charset val="128"/>
        <scheme val="minor"/>
      </rPr>
      <t>3</t>
    </r>
    <r>
      <rPr>
        <sz val="8"/>
        <rFont val="ＭＳ Ｐゴシック"/>
        <family val="3"/>
        <charset val="128"/>
        <scheme val="minor"/>
      </rPr>
      <t>/kg)
(Nm</t>
    </r>
    <r>
      <rPr>
        <vertAlign val="superscript"/>
        <sz val="8"/>
        <rFont val="ＭＳ Ｐゴシック"/>
        <family val="3"/>
        <charset val="128"/>
        <scheme val="minor"/>
      </rPr>
      <t>3</t>
    </r>
    <r>
      <rPr>
        <sz val="8"/>
        <rFont val="ＭＳ Ｐゴシック"/>
        <family val="3"/>
        <charset val="128"/>
        <scheme val="minor"/>
      </rPr>
      <t>/Nm</t>
    </r>
    <r>
      <rPr>
        <vertAlign val="superscript"/>
        <sz val="8"/>
        <rFont val="ＭＳ Ｐゴシック"/>
        <family val="3"/>
        <charset val="128"/>
        <scheme val="minor"/>
      </rPr>
      <t>3</t>
    </r>
    <r>
      <rPr>
        <sz val="8"/>
        <rFont val="ＭＳ Ｐゴシック"/>
        <family val="3"/>
        <charset val="128"/>
        <scheme val="minor"/>
      </rPr>
      <t>)</t>
    </r>
    <phoneticPr fontId="2"/>
  </si>
  <si>
    <t>＜参考＞非常用ガスタービン、ディーゼル機関、ガス機関、ガソリン機関</t>
    <rPh sb="1" eb="3">
      <t>サンコウ</t>
    </rPh>
    <rPh sb="4" eb="7">
      <t>ヒジョウヨウ</t>
    </rPh>
    <rPh sb="19" eb="21">
      <t>キカン</t>
    </rPh>
    <rPh sb="24" eb="26">
      <t>キカン</t>
    </rPh>
    <rPh sb="31" eb="33">
      <t>キカン</t>
    </rPh>
    <phoneticPr fontId="2"/>
  </si>
  <si>
    <t>設置年月日</t>
    <phoneticPr fontId="2"/>
  </si>
  <si>
    <t>施設の
規模</t>
    <rPh sb="0" eb="2">
      <t>シセツ</t>
    </rPh>
    <rPh sb="4" eb="6">
      <t>キボ</t>
    </rPh>
    <phoneticPr fontId="2"/>
  </si>
  <si>
    <t>燃焼能力</t>
    <rPh sb="0" eb="2">
      <t>ネンショウ</t>
    </rPh>
    <rPh sb="2" eb="4">
      <t>ノウリョク</t>
    </rPh>
    <phoneticPr fontId="2"/>
  </si>
  <si>
    <t>燃料種類</t>
    <rPh sb="0" eb="2">
      <t>ネンリョウ</t>
    </rPh>
    <rPh sb="2" eb="4">
      <t>シュルイ</t>
    </rPh>
    <phoneticPr fontId="2"/>
  </si>
  <si>
    <t>Wnox
（ｋL/h）</t>
    <phoneticPr fontId="2"/>
  </si>
  <si>
    <t>ＮＯx排出量
(Nm3/h)</t>
    <phoneticPr fontId="2"/>
  </si>
  <si>
    <t>総量規制基準適否</t>
    <rPh sb="0" eb="2">
      <t>ソウリョウ</t>
    </rPh>
    <rPh sb="2" eb="4">
      <t>キセイ</t>
    </rPh>
    <rPh sb="4" eb="6">
      <t>キジュン</t>
    </rPh>
    <rPh sb="6" eb="8">
      <t>テキヒ</t>
    </rPh>
    <phoneticPr fontId="2"/>
  </si>
  <si>
    <t>⇒</t>
    <phoneticPr fontId="2"/>
  </si>
</sst>
</file>

<file path=xl/styles.xml><?xml version="1.0" encoding="utf-8"?>
<styleSheet xmlns="http://schemas.openxmlformats.org/spreadsheetml/2006/main">
  <numFmts count="9">
    <numFmt numFmtId="176" formatCode="yyyy/m/d;@"/>
    <numFmt numFmtId="177" formatCode="0.00_);[Red]\(0.00\)"/>
    <numFmt numFmtId="178" formatCode="0.000_);[Red]\(0.000\)"/>
    <numFmt numFmtId="179" formatCode="0.0_ "/>
    <numFmt numFmtId="180" formatCode="#,##0_ "/>
    <numFmt numFmtId="181" formatCode="0.00_ "/>
    <numFmt numFmtId="182" formatCode="0.0"/>
    <numFmt numFmtId="183" formatCode="0.0_);[Red]\(0.0\)"/>
    <numFmt numFmtId="184" formatCode="[$-411]ge\.m\.d;@"/>
  </numFmts>
  <fonts count="37">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vertAlign val="superscript"/>
      <sz val="10"/>
      <name val="ＭＳ 明朝"/>
      <family val="1"/>
      <charset val="128"/>
    </font>
    <font>
      <vertAlign val="subscript"/>
      <sz val="10"/>
      <name val="ＭＳ 明朝"/>
      <family val="1"/>
      <charset val="128"/>
    </font>
    <font>
      <sz val="8"/>
      <name val="ＭＳ Ｐゴシック"/>
      <family val="3"/>
      <charset val="128"/>
      <scheme val="minor"/>
    </font>
    <font>
      <sz val="8"/>
      <color indexed="8"/>
      <name val="ＭＳ 明朝"/>
      <family val="1"/>
      <charset val="128"/>
    </font>
    <font>
      <vertAlign val="superscript"/>
      <sz val="8"/>
      <color indexed="8"/>
      <name val="ＭＳ 明朝"/>
      <family val="1"/>
      <charset val="128"/>
    </font>
    <font>
      <vertAlign val="superscript"/>
      <sz val="9"/>
      <name val="ＭＳ 明朝"/>
      <family val="1"/>
      <charset val="128"/>
    </font>
    <font>
      <u/>
      <sz val="9"/>
      <name val="ＭＳ 明朝"/>
      <family val="1"/>
      <charset val="128"/>
    </font>
    <font>
      <u/>
      <vertAlign val="subscript"/>
      <sz val="10"/>
      <name val="ＭＳ 明朝"/>
      <family val="1"/>
      <charset val="128"/>
    </font>
    <font>
      <b/>
      <sz val="9"/>
      <name val="ＭＳ 明朝"/>
      <family val="1"/>
      <charset val="128"/>
    </font>
    <font>
      <sz val="11"/>
      <name val="ＭＳ Ｐ明朝"/>
      <family val="1"/>
      <charset val="128"/>
    </font>
    <font>
      <sz val="6"/>
      <name val="ＭＳ 明朝"/>
      <family val="1"/>
      <charset val="128"/>
    </font>
    <font>
      <sz val="9"/>
      <name val="ＭＳ Ｐゴシック"/>
      <family val="3"/>
      <charset val="128"/>
    </font>
    <font>
      <sz val="11"/>
      <color rgb="FFFF0000"/>
      <name val="ＭＳ Ｐゴシック"/>
      <family val="3"/>
      <charset val="128"/>
    </font>
    <font>
      <b/>
      <sz val="10"/>
      <name val="ＭＳ Ｐゴシック"/>
      <family val="3"/>
      <charset val="128"/>
    </font>
    <font>
      <sz val="10"/>
      <name val="ＭＳ 明朝"/>
      <family val="1"/>
      <charset val="128"/>
    </font>
    <font>
      <sz val="10"/>
      <name val="ＭＳ Ｐゴシック"/>
      <family val="3"/>
      <charset val="128"/>
    </font>
    <font>
      <sz val="8"/>
      <name val="ＭＳ Ｐゴシック"/>
      <family val="3"/>
      <charset val="128"/>
    </font>
    <font>
      <sz val="9"/>
      <name val="ＭＳ Ｐゴシック"/>
      <family val="3"/>
      <charset val="128"/>
      <scheme val="minor"/>
    </font>
    <font>
      <strike/>
      <sz val="9"/>
      <name val="ＭＳ Ｐゴシック"/>
      <family val="3"/>
      <charset val="128"/>
      <scheme val="minor"/>
    </font>
    <font>
      <sz val="11"/>
      <name val="ＭＳ Ｐゴシック"/>
      <family val="3"/>
      <charset val="128"/>
      <scheme val="minor"/>
    </font>
    <font>
      <vertAlign val="superscript"/>
      <sz val="9"/>
      <name val="ＭＳ Ｐゴシック"/>
      <family val="3"/>
      <charset val="128"/>
      <scheme val="minor"/>
    </font>
    <font>
      <b/>
      <sz val="10.5"/>
      <name val="ＭＳ Ｐゴシック"/>
      <family val="3"/>
      <charset val="128"/>
      <scheme val="major"/>
    </font>
    <font>
      <b/>
      <sz val="9"/>
      <name val="ＭＳ Ｐゴシック"/>
      <family val="3"/>
      <charset val="128"/>
      <scheme val="major"/>
    </font>
    <font>
      <b/>
      <sz val="11"/>
      <name val="ＭＳ Ｐゴシック"/>
      <family val="3"/>
      <charset val="128"/>
      <scheme val="major"/>
    </font>
    <font>
      <b/>
      <sz val="9"/>
      <name val="ＭＳ Ｐゴシック"/>
      <family val="3"/>
      <charset val="128"/>
    </font>
    <font>
      <sz val="6"/>
      <name val="ＭＳ Ｐゴシック"/>
      <family val="3"/>
      <charset val="128"/>
      <scheme val="minor"/>
    </font>
    <font>
      <vertAlign val="superscript"/>
      <sz val="8"/>
      <name val="ＭＳ Ｐゴシック"/>
      <family val="3"/>
      <charset val="128"/>
      <scheme val="minor"/>
    </font>
    <font>
      <sz val="8"/>
      <color rgb="FFFF0000"/>
      <name val="ＭＳ Ｐゴシック"/>
      <family val="3"/>
      <charset val="128"/>
    </font>
    <font>
      <b/>
      <sz val="8"/>
      <name val="ＭＳ Ｐゴシック"/>
      <family val="3"/>
      <charset val="128"/>
    </font>
    <font>
      <b/>
      <sz val="11"/>
      <name val="ＭＳ Ｐゴシック"/>
      <family val="3"/>
      <charset val="128"/>
      <scheme val="minor"/>
    </font>
    <font>
      <b/>
      <sz val="9"/>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00FF00"/>
        <bgColor indexed="64"/>
      </patternFill>
    </fill>
  </fills>
  <borders count="89">
    <border>
      <left/>
      <right/>
      <top/>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hair">
        <color indexed="64"/>
      </right>
      <top/>
      <bottom/>
      <diagonal/>
    </border>
    <border>
      <left/>
      <right/>
      <top style="medium">
        <color indexed="64"/>
      </top>
      <bottom style="hair">
        <color indexed="64"/>
      </bottom>
      <diagonal/>
    </border>
    <border>
      <left/>
      <right style="medium">
        <color indexed="64"/>
      </right>
      <top/>
      <bottom/>
      <diagonal/>
    </border>
    <border>
      <left style="medium">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right style="thin">
        <color indexed="64"/>
      </right>
      <top style="hair">
        <color indexed="64"/>
      </top>
      <bottom/>
      <diagonal/>
    </border>
    <border>
      <left style="thin">
        <color indexed="64"/>
      </left>
      <right style="hair">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99">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176" fontId="1" fillId="0" borderId="0" xfId="0" applyNumberFormat="1" applyFont="1" applyBorder="1" applyAlignment="1">
      <alignment vertical="center"/>
    </xf>
    <xf numFmtId="49"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179" fontId="1" fillId="0" borderId="0" xfId="0" applyNumberFormat="1" applyFont="1" applyBorder="1" applyAlignment="1">
      <alignment vertical="center"/>
    </xf>
    <xf numFmtId="180"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vertical="center"/>
    </xf>
    <xf numFmtId="49" fontId="1" fillId="0" borderId="0" xfId="0" applyNumberFormat="1" applyFont="1">
      <alignment vertical="center"/>
    </xf>
    <xf numFmtId="181" fontId="1" fillId="0" borderId="0" xfId="0" applyNumberFormat="1" applyFont="1">
      <alignment vertical="center"/>
    </xf>
    <xf numFmtId="179" fontId="1" fillId="0" borderId="0" xfId="0" applyNumberFormat="1" applyFo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81" fontId="3" fillId="0" borderId="0" xfId="0" applyNumberFormat="1" applyFont="1" applyAlignment="1">
      <alignment horizontal="center" vertical="center" wrapText="1"/>
    </xf>
    <xf numFmtId="179" fontId="3" fillId="0" borderId="0" xfId="0" applyNumberFormat="1" applyFont="1" applyAlignment="1">
      <alignment horizontal="center" vertical="center" wrapText="1"/>
    </xf>
    <xf numFmtId="0" fontId="3" fillId="0" borderId="14" xfId="0" applyFont="1" applyBorder="1">
      <alignment vertical="center"/>
    </xf>
    <xf numFmtId="0" fontId="3" fillId="0" borderId="15" xfId="0" applyFont="1" applyBorder="1">
      <alignment vertical="center"/>
    </xf>
    <xf numFmtId="14" fontId="3" fillId="0" borderId="14" xfId="0" applyNumberFormat="1" applyFont="1" applyBorder="1">
      <alignment vertical="center"/>
    </xf>
    <xf numFmtId="49" fontId="3" fillId="0" borderId="14" xfId="0" applyNumberFormat="1" applyFont="1" applyBorder="1">
      <alignment vertical="center"/>
    </xf>
    <xf numFmtId="177" fontId="3" fillId="0" borderId="14" xfId="0" applyNumberFormat="1" applyFont="1" applyBorder="1">
      <alignment vertical="center"/>
    </xf>
    <xf numFmtId="178" fontId="3" fillId="0" borderId="14" xfId="0" applyNumberFormat="1" applyFont="1" applyBorder="1">
      <alignment vertical="center"/>
    </xf>
    <xf numFmtId="182" fontId="3" fillId="0" borderId="14" xfId="0" applyNumberFormat="1" applyFont="1" applyBorder="1">
      <alignment vertical="center"/>
    </xf>
    <xf numFmtId="0" fontId="3" fillId="0" borderId="0" xfId="0" applyFont="1">
      <alignment vertical="center"/>
    </xf>
    <xf numFmtId="49" fontId="3" fillId="0" borderId="0" xfId="0" applyNumberFormat="1" applyFont="1">
      <alignment vertical="center"/>
    </xf>
    <xf numFmtId="181" fontId="3" fillId="0" borderId="0" xfId="0" applyNumberFormat="1" applyFont="1">
      <alignment vertical="center"/>
    </xf>
    <xf numFmtId="179" fontId="3" fillId="0" borderId="0" xfId="0" applyNumberFormat="1" applyFont="1">
      <alignment vertical="center"/>
    </xf>
    <xf numFmtId="0" fontId="3" fillId="0" borderId="16" xfId="0" applyFont="1" applyBorder="1">
      <alignment vertical="center"/>
    </xf>
    <xf numFmtId="176" fontId="3" fillId="0" borderId="16" xfId="0" applyNumberFormat="1" applyFont="1" applyBorder="1">
      <alignment vertical="center"/>
    </xf>
    <xf numFmtId="49" fontId="3" fillId="0" borderId="16" xfId="0" applyNumberFormat="1" applyFont="1" applyBorder="1">
      <alignment vertical="center"/>
    </xf>
    <xf numFmtId="177" fontId="3" fillId="0" borderId="16" xfId="0" applyNumberFormat="1" applyFont="1" applyBorder="1">
      <alignment vertical="center"/>
    </xf>
    <xf numFmtId="178" fontId="3" fillId="0" borderId="16" xfId="0" applyNumberFormat="1" applyFont="1" applyBorder="1">
      <alignment vertical="center"/>
    </xf>
    <xf numFmtId="182" fontId="3" fillId="0" borderId="16" xfId="0" applyNumberFormat="1" applyFont="1" applyBorder="1">
      <alignment vertical="center"/>
    </xf>
    <xf numFmtId="0" fontId="3" fillId="0" borderId="16" xfId="0" applyFont="1" applyBorder="1" applyAlignment="1">
      <alignment vertical="center" wrapText="1"/>
    </xf>
    <xf numFmtId="0" fontId="3" fillId="0" borderId="17" xfId="0" applyFont="1" applyBorder="1">
      <alignment vertical="center"/>
    </xf>
    <xf numFmtId="49" fontId="3" fillId="0" borderId="0" xfId="0" quotePrefix="1" applyNumberFormat="1" applyFont="1">
      <alignment vertical="center"/>
    </xf>
    <xf numFmtId="14" fontId="3" fillId="0" borderId="16" xfId="0" applyNumberFormat="1" applyFont="1" applyBorder="1">
      <alignment vertical="center"/>
    </xf>
    <xf numFmtId="181" fontId="3" fillId="0" borderId="0" xfId="0" applyNumberFormat="1" applyFont="1" applyAlignment="1">
      <alignment horizontal="center" vertical="center"/>
    </xf>
    <xf numFmtId="176" fontId="3" fillId="0" borderId="18" xfId="0" applyNumberFormat="1"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178" fontId="3" fillId="0" borderId="0" xfId="0" applyNumberFormat="1" applyFont="1" applyFill="1" applyBorder="1">
      <alignment vertical="center"/>
    </xf>
    <xf numFmtId="0" fontId="3" fillId="0" borderId="0" xfId="0" applyFont="1" applyFill="1" applyBorder="1" applyAlignment="1">
      <alignment horizontal="center" vertical="center"/>
    </xf>
    <xf numFmtId="176" fontId="3" fillId="0" borderId="0" xfId="0" applyNumberFormat="1" applyFont="1">
      <alignment vertical="center"/>
    </xf>
    <xf numFmtId="177" fontId="3" fillId="0" borderId="0" xfId="0" applyNumberFormat="1" applyFont="1">
      <alignment vertical="center"/>
    </xf>
    <xf numFmtId="178" fontId="3" fillId="0" borderId="0" xfId="0" applyNumberFormat="1" applyFont="1">
      <alignment vertical="center"/>
    </xf>
    <xf numFmtId="180" fontId="3" fillId="0" borderId="0" xfId="0" applyNumberFormat="1" applyFont="1">
      <alignment vertical="center"/>
    </xf>
    <xf numFmtId="0" fontId="3"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181" fontId="4" fillId="0" borderId="0" xfId="0" applyNumberFormat="1" applyFont="1">
      <alignment vertical="center"/>
    </xf>
    <xf numFmtId="179" fontId="4" fillId="0" borderId="0" xfId="0" applyNumberFormat="1" applyFont="1">
      <alignment vertical="center"/>
    </xf>
    <xf numFmtId="0" fontId="8" fillId="0" borderId="0" xfId="0" applyFont="1" applyAlignment="1">
      <alignment horizontal="left"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lignment vertical="center"/>
    </xf>
    <xf numFmtId="180" fontId="4" fillId="0" borderId="0" xfId="0" applyNumberFormat="1" applyFont="1">
      <alignment vertical="center"/>
    </xf>
    <xf numFmtId="0" fontId="4" fillId="0" borderId="0" xfId="0" applyFont="1" applyAlignment="1">
      <alignment horizontal="center" vertical="center"/>
    </xf>
    <xf numFmtId="0" fontId="8" fillId="0" borderId="0" xfId="0" applyFont="1">
      <alignment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11" fillId="0" borderId="16" xfId="0" applyFont="1" applyBorder="1" applyAlignment="1">
      <alignment horizontal="center" vertical="center" wrapText="1"/>
    </xf>
    <xf numFmtId="0" fontId="3" fillId="0" borderId="16" xfId="0" applyFont="1" applyBorder="1" applyAlignment="1">
      <alignment vertical="center"/>
    </xf>
    <xf numFmtId="0" fontId="3" fillId="0" borderId="16" xfId="0" applyFont="1" applyBorder="1" applyAlignment="1">
      <alignment vertical="top"/>
    </xf>
    <xf numFmtId="0" fontId="3" fillId="0" borderId="16" xfId="0" applyFont="1" applyBorder="1" applyAlignment="1">
      <alignment vertical="top" wrapText="1"/>
    </xf>
    <xf numFmtId="0" fontId="0" fillId="0" borderId="23" xfId="0" applyBorder="1" applyAlignment="1">
      <alignment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179" fontId="0" fillId="0" borderId="24" xfId="0" applyNumberFormat="1" applyBorder="1" applyAlignment="1">
      <alignment horizontal="center" vertical="center"/>
    </xf>
    <xf numFmtId="179" fontId="0" fillId="0" borderId="25" xfId="0" applyNumberFormat="1" applyBorder="1" applyAlignment="1">
      <alignment horizontal="center" vertical="center"/>
    </xf>
    <xf numFmtId="0" fontId="0" fillId="0" borderId="27" xfId="0" applyBorder="1" applyAlignment="1">
      <alignment vertical="center" wrapText="1"/>
    </xf>
    <xf numFmtId="0" fontId="0" fillId="0" borderId="27" xfId="0" applyBorder="1">
      <alignment vertical="center"/>
    </xf>
    <xf numFmtId="179" fontId="0" fillId="0" borderId="27" xfId="0" applyNumberFormat="1" applyBorder="1">
      <alignment vertical="center"/>
    </xf>
    <xf numFmtId="179" fontId="0" fillId="0" borderId="28" xfId="0" applyNumberFormat="1" applyBorder="1">
      <alignment vertical="center"/>
    </xf>
    <xf numFmtId="0" fontId="0" fillId="0" borderId="26"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0" xfId="0" applyBorder="1">
      <alignment vertical="center"/>
    </xf>
    <xf numFmtId="179" fontId="0" fillId="0" borderId="30" xfId="0" applyNumberFormat="1" applyBorder="1">
      <alignment vertical="center"/>
    </xf>
    <xf numFmtId="179" fontId="0" fillId="0" borderId="31" xfId="0" applyNumberFormat="1" applyBorder="1">
      <alignment vertical="center"/>
    </xf>
    <xf numFmtId="0" fontId="0" fillId="0" borderId="0" xfId="0" applyAlignment="1">
      <alignment vertical="center" wrapText="1"/>
    </xf>
    <xf numFmtId="0" fontId="0" fillId="0" borderId="32" xfId="0" applyFill="1" applyBorder="1">
      <alignment vertical="center"/>
    </xf>
    <xf numFmtId="179" fontId="0" fillId="0" borderId="0" xfId="0" applyNumberFormat="1">
      <alignment vertical="center"/>
    </xf>
    <xf numFmtId="0" fontId="0" fillId="0" borderId="35" xfId="0" applyBorder="1" applyAlignment="1">
      <alignment vertical="center"/>
    </xf>
    <xf numFmtId="0" fontId="14" fillId="0" borderId="0" xfId="0" applyFont="1" applyAlignment="1">
      <alignment vertical="center" wrapText="1"/>
    </xf>
    <xf numFmtId="0" fontId="14" fillId="0" borderId="27" xfId="0" applyFont="1" applyBorder="1" applyAlignment="1">
      <alignment horizontal="center" vertical="center" wrapText="1"/>
    </xf>
    <xf numFmtId="179" fontId="0" fillId="0" borderId="27" xfId="0" applyNumberFormat="1" applyBorder="1" applyAlignment="1">
      <alignment horizontal="center" vertical="center"/>
    </xf>
    <xf numFmtId="0" fontId="14" fillId="0" borderId="27" xfId="0" applyFont="1" applyBorder="1" applyAlignment="1">
      <alignment vertical="center" wrapText="1"/>
    </xf>
    <xf numFmtId="179" fontId="0" fillId="0" borderId="27" xfId="0" applyNumberFormat="1" applyBorder="1" applyAlignment="1">
      <alignment horizontal="right" vertical="center"/>
    </xf>
    <xf numFmtId="0" fontId="0" fillId="0" borderId="0" xfId="0" applyAlignment="1">
      <alignment horizontal="right" vertical="center"/>
    </xf>
    <xf numFmtId="0" fontId="0" fillId="0" borderId="27" xfId="0" applyBorder="1" applyAlignment="1">
      <alignment horizontal="right" vertical="center"/>
    </xf>
    <xf numFmtId="0" fontId="0" fillId="0" borderId="0" xfId="0" applyAlignment="1">
      <alignment vertical="center"/>
    </xf>
    <xf numFmtId="0" fontId="15" fillId="0" borderId="0" xfId="0" applyFont="1" applyBorder="1">
      <alignment vertical="center"/>
    </xf>
    <xf numFmtId="0" fontId="0" fillId="0" borderId="0" xfId="0" applyBorder="1" applyAlignment="1">
      <alignment vertical="center"/>
    </xf>
    <xf numFmtId="183" fontId="3" fillId="0" borderId="15" xfId="0" applyNumberFormat="1" applyFont="1" applyBorder="1">
      <alignment vertical="center"/>
    </xf>
    <xf numFmtId="179" fontId="3" fillId="0" borderId="43" xfId="0" applyNumberFormat="1" applyFont="1" applyBorder="1">
      <alignment vertical="center"/>
    </xf>
    <xf numFmtId="179" fontId="3" fillId="0" borderId="22" xfId="0" applyNumberFormat="1" applyFont="1" applyBorder="1">
      <alignment vertical="center"/>
    </xf>
    <xf numFmtId="178" fontId="3" fillId="0" borderId="46" xfId="0" applyNumberFormat="1" applyFont="1" applyBorder="1">
      <alignment vertical="center"/>
    </xf>
    <xf numFmtId="180" fontId="3" fillId="0" borderId="15" xfId="0" applyNumberFormat="1" applyFont="1" applyBorder="1">
      <alignment vertical="center"/>
    </xf>
    <xf numFmtId="180" fontId="3" fillId="0" borderId="17" xfId="0" applyNumberFormat="1" applyFont="1" applyBorder="1">
      <alignment vertical="center"/>
    </xf>
    <xf numFmtId="178" fontId="3" fillId="0" borderId="50" xfId="0" applyNumberFormat="1" applyFont="1" applyBorder="1">
      <alignment vertical="center"/>
    </xf>
    <xf numFmtId="0" fontId="3" fillId="0" borderId="51" xfId="0" applyFont="1" applyBorder="1">
      <alignment vertical="center"/>
    </xf>
    <xf numFmtId="0" fontId="3" fillId="0" borderId="52" xfId="0" applyFont="1" applyBorder="1" applyAlignment="1">
      <alignment vertical="center" wrapText="1"/>
    </xf>
    <xf numFmtId="0" fontId="3" fillId="0" borderId="53" xfId="0" applyFont="1" applyBorder="1">
      <alignment vertical="center"/>
    </xf>
    <xf numFmtId="0" fontId="3" fillId="0" borderId="54" xfId="0" applyFont="1" applyBorder="1" applyAlignment="1">
      <alignment vertical="center" wrapText="1"/>
    </xf>
    <xf numFmtId="0" fontId="3" fillId="0" borderId="55" xfId="0" applyFont="1" applyBorder="1">
      <alignment vertical="center"/>
    </xf>
    <xf numFmtId="0" fontId="3" fillId="0" borderId="12" xfId="0" applyFont="1" applyBorder="1">
      <alignment vertical="center"/>
    </xf>
    <xf numFmtId="176" fontId="3" fillId="0" borderId="12" xfId="0" applyNumberFormat="1" applyFont="1" applyBorder="1">
      <alignment vertical="center"/>
    </xf>
    <xf numFmtId="49" fontId="3" fillId="0" borderId="12" xfId="0" applyNumberFormat="1" applyFont="1" applyBorder="1">
      <alignment vertical="center"/>
    </xf>
    <xf numFmtId="177" fontId="3" fillId="0" borderId="12" xfId="0" applyNumberFormat="1" applyFont="1" applyBorder="1">
      <alignment vertical="center"/>
    </xf>
    <xf numFmtId="183" fontId="3" fillId="0" borderId="41" xfId="0" applyNumberFormat="1" applyFont="1" applyBorder="1">
      <alignment vertical="center"/>
    </xf>
    <xf numFmtId="178" fontId="3" fillId="0" borderId="49" xfId="0" applyNumberFormat="1" applyFont="1" applyBorder="1">
      <alignment vertical="center"/>
    </xf>
    <xf numFmtId="179" fontId="3" fillId="0" borderId="57" xfId="0" applyNumberFormat="1" applyFont="1" applyBorder="1">
      <alignment vertical="center"/>
    </xf>
    <xf numFmtId="180" fontId="3" fillId="0" borderId="56" xfId="0" applyNumberFormat="1" applyFont="1" applyBorder="1">
      <alignment vertical="center"/>
    </xf>
    <xf numFmtId="0" fontId="3" fillId="0" borderId="58" xfId="0" applyFont="1" applyBorder="1" applyAlignment="1">
      <alignment vertical="center" wrapText="1"/>
    </xf>
    <xf numFmtId="0" fontId="0" fillId="0" borderId="7" xfId="0" applyBorder="1" applyAlignment="1">
      <alignment vertical="center"/>
    </xf>
    <xf numFmtId="0" fontId="3" fillId="0" borderId="7" xfId="0" applyFont="1" applyBorder="1">
      <alignment vertical="center"/>
    </xf>
    <xf numFmtId="181" fontId="1" fillId="0" borderId="0" xfId="0" applyNumberFormat="1" applyFont="1" applyBorder="1" applyAlignment="1">
      <alignment vertical="center"/>
    </xf>
    <xf numFmtId="14" fontId="1" fillId="0" borderId="0" xfId="0" applyNumberFormat="1" applyFont="1" applyBorder="1" applyAlignment="1">
      <alignment vertical="center"/>
    </xf>
    <xf numFmtId="14" fontId="3" fillId="0" borderId="0" xfId="0" applyNumberFormat="1" applyFont="1" applyFill="1" applyBorder="1" applyAlignment="1">
      <alignment horizontal="center" vertical="center"/>
    </xf>
    <xf numFmtId="178" fontId="13" fillId="0" borderId="0" xfId="0" applyNumberFormat="1" applyFont="1" applyBorder="1" applyAlignment="1">
      <alignment horizontal="right" vertical="center"/>
    </xf>
    <xf numFmtId="178" fontId="3" fillId="0" borderId="0" xfId="0" applyNumberFormat="1" applyFont="1" applyBorder="1" applyAlignment="1">
      <alignment horizontal="left" vertical="center"/>
    </xf>
    <xf numFmtId="178" fontId="3" fillId="0" borderId="0" xfId="0" applyNumberFormat="1" applyFont="1" applyFill="1" applyBorder="1" applyAlignment="1">
      <alignment horizontal="center" vertical="center"/>
    </xf>
    <xf numFmtId="14" fontId="3" fillId="0" borderId="0" xfId="0" applyNumberFormat="1" applyFont="1">
      <alignment vertical="center"/>
    </xf>
    <xf numFmtId="0" fontId="3" fillId="0" borderId="14"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178" fontId="3" fillId="0" borderId="14" xfId="0" applyNumberFormat="1" applyFont="1" applyFill="1" applyBorder="1">
      <alignment vertical="center"/>
    </xf>
    <xf numFmtId="178" fontId="3" fillId="0" borderId="16" xfId="0" applyNumberFormat="1" applyFont="1" applyFill="1" applyBorder="1">
      <alignment vertical="center"/>
    </xf>
    <xf numFmtId="176" fontId="3" fillId="0" borderId="14" xfId="0" applyNumberFormat="1" applyFont="1" applyFill="1" applyBorder="1" applyAlignment="1">
      <alignment vertical="center" wrapText="1"/>
    </xf>
    <xf numFmtId="176" fontId="3" fillId="0" borderId="16" xfId="0" applyNumberFormat="1" applyFont="1" applyFill="1" applyBorder="1" applyAlignment="1">
      <alignment vertical="center" wrapText="1"/>
    </xf>
    <xf numFmtId="0" fontId="7" fillId="2" borderId="12" xfId="0" applyFont="1" applyFill="1" applyBorder="1" applyAlignment="1">
      <alignment horizontal="center" vertical="center" wrapText="1"/>
    </xf>
    <xf numFmtId="0" fontId="7" fillId="2" borderId="45" xfId="0" applyFont="1" applyFill="1" applyBorder="1" applyAlignment="1">
      <alignment horizontal="center" vertical="center" wrapText="1"/>
    </xf>
    <xf numFmtId="180" fontId="22" fillId="2" borderId="41" xfId="0" applyNumberFormat="1" applyFont="1" applyFill="1" applyBorder="1" applyAlignment="1">
      <alignment horizontal="center" vertical="center" wrapText="1"/>
    </xf>
    <xf numFmtId="178" fontId="22" fillId="2" borderId="49" xfId="0" applyNumberFormat="1" applyFont="1" applyFill="1" applyBorder="1" applyAlignment="1">
      <alignment horizontal="center" vertical="center" wrapText="1"/>
    </xf>
    <xf numFmtId="178" fontId="22" fillId="2" borderId="12"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0" fillId="0" borderId="0" xfId="0" applyBorder="1" applyAlignment="1">
      <alignment vertical="center" wrapText="1"/>
    </xf>
    <xf numFmtId="0" fontId="17" fillId="0" borderId="0" xfId="0" applyFont="1" applyBorder="1" applyAlignment="1">
      <alignment vertical="center"/>
    </xf>
    <xf numFmtId="0" fontId="26" fillId="0" borderId="0" xfId="0" applyFont="1">
      <alignment vertical="center"/>
    </xf>
    <xf numFmtId="0" fontId="15" fillId="0" borderId="43" xfId="0" applyFont="1" applyBorder="1">
      <alignment vertical="center"/>
    </xf>
    <xf numFmtId="0" fontId="15" fillId="0" borderId="22" xfId="0" applyFont="1" applyBorder="1">
      <alignment vertical="center"/>
    </xf>
    <xf numFmtId="0" fontId="4" fillId="0" borderId="22" xfId="0" applyFont="1" applyBorder="1" applyAlignment="1">
      <alignment vertical="center" wrapText="1" shrinkToFit="1"/>
    </xf>
    <xf numFmtId="0" fontId="15" fillId="0" borderId="57" xfId="0" applyFont="1" applyBorder="1">
      <alignment vertical="center"/>
    </xf>
    <xf numFmtId="0" fontId="3" fillId="0" borderId="50" xfId="0" applyFont="1" applyFill="1" applyBorder="1">
      <alignment vertical="center"/>
    </xf>
    <xf numFmtId="0" fontId="3" fillId="0" borderId="47" xfId="0" applyFont="1" applyBorder="1">
      <alignment vertical="center"/>
    </xf>
    <xf numFmtId="0" fontId="3" fillId="0" borderId="46" xfId="0" applyFont="1" applyFill="1" applyBorder="1">
      <alignment vertical="center"/>
    </xf>
    <xf numFmtId="0" fontId="3" fillId="0" borderId="48" xfId="0" applyFont="1" applyBorder="1">
      <alignment vertical="center"/>
    </xf>
    <xf numFmtId="184" fontId="3" fillId="0" borderId="14" xfId="0" applyNumberFormat="1" applyFont="1" applyBorder="1" applyAlignment="1">
      <alignment horizontal="left" vertical="center"/>
    </xf>
    <xf numFmtId="184" fontId="3" fillId="0" borderId="16" xfId="0" applyNumberFormat="1" applyFont="1" applyBorder="1" applyAlignment="1">
      <alignment horizontal="left" vertical="center"/>
    </xf>
    <xf numFmtId="184" fontId="3" fillId="0" borderId="18" xfId="0" applyNumberFormat="1" applyFont="1" applyBorder="1" applyAlignment="1">
      <alignment horizontal="left" vertical="center"/>
    </xf>
    <xf numFmtId="184" fontId="3" fillId="0" borderId="12" xfId="0" applyNumberFormat="1" applyFont="1" applyBorder="1" applyAlignment="1">
      <alignment horizontal="left" vertical="center"/>
    </xf>
    <xf numFmtId="178" fontId="29" fillId="0" borderId="0" xfId="0" applyNumberFormat="1" applyFont="1" applyBorder="1" applyAlignment="1">
      <alignment vertical="center" wrapText="1"/>
    </xf>
    <xf numFmtId="0" fontId="29" fillId="0" borderId="0" xfId="0" applyFont="1" applyBorder="1" applyAlignment="1">
      <alignment vertical="center"/>
    </xf>
    <xf numFmtId="178" fontId="16" fillId="0" borderId="0" xfId="0" applyNumberFormat="1" applyFont="1" applyBorder="1" applyAlignment="1">
      <alignment vertical="center"/>
    </xf>
    <xf numFmtId="0" fontId="0" fillId="0" borderId="0" xfId="0" applyFont="1" applyBorder="1" applyAlignment="1">
      <alignment vertical="center"/>
    </xf>
    <xf numFmtId="179" fontId="7" fillId="2" borderId="42" xfId="0" applyNumberFormat="1" applyFont="1" applyFill="1" applyBorder="1" applyAlignment="1">
      <alignment horizontal="center" vertical="center" wrapText="1"/>
    </xf>
    <xf numFmtId="178" fontId="3" fillId="0" borderId="68" xfId="0" applyNumberFormat="1" applyFont="1" applyBorder="1">
      <alignment vertical="center"/>
    </xf>
    <xf numFmtId="0" fontId="3" fillId="0" borderId="18"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Border="1" applyAlignment="1">
      <alignment vertical="center" wrapText="1"/>
    </xf>
    <xf numFmtId="0" fontId="32" fillId="0" borderId="0" xfId="0" applyFont="1" applyBorder="1" applyAlignment="1">
      <alignment vertical="center"/>
    </xf>
    <xf numFmtId="0" fontId="21" fillId="0" borderId="0" xfId="0" applyFont="1" applyAlignment="1">
      <alignment vertical="center"/>
    </xf>
    <xf numFmtId="178" fontId="33" fillId="0" borderId="0" xfId="0" applyNumberFormat="1" applyFont="1" applyBorder="1" applyAlignment="1">
      <alignment vertical="center" wrapText="1"/>
    </xf>
    <xf numFmtId="0" fontId="33" fillId="0" borderId="0" xfId="0" applyFont="1" applyBorder="1" applyAlignment="1">
      <alignment vertical="center"/>
    </xf>
    <xf numFmtId="178" fontId="21" fillId="0" borderId="0" xfId="0" applyNumberFormat="1" applyFont="1" applyBorder="1" applyAlignment="1">
      <alignment vertical="center"/>
    </xf>
    <xf numFmtId="0" fontId="4" fillId="0" borderId="0" xfId="0" applyFont="1" applyBorder="1">
      <alignment vertical="center"/>
    </xf>
    <xf numFmtId="0" fontId="4" fillId="0" borderId="0" xfId="0" applyFont="1" applyBorder="1" applyAlignment="1">
      <alignment vertical="center" wrapText="1"/>
    </xf>
    <xf numFmtId="0" fontId="21" fillId="0" borderId="27" xfId="0" applyFont="1" applyBorder="1" applyAlignment="1">
      <alignment horizontal="center" vertical="center"/>
    </xf>
    <xf numFmtId="0" fontId="21" fillId="0" borderId="27" xfId="0" applyFont="1" applyBorder="1" applyAlignment="1">
      <alignment horizontal="center" vertical="center" wrapText="1"/>
    </xf>
    <xf numFmtId="178" fontId="3" fillId="0" borderId="18" xfId="0" applyNumberFormat="1" applyFont="1" applyBorder="1">
      <alignment vertical="center"/>
    </xf>
    <xf numFmtId="182" fontId="3" fillId="0" borderId="18" xfId="0" applyNumberFormat="1" applyFont="1" applyBorder="1">
      <alignment vertical="center"/>
    </xf>
    <xf numFmtId="178" fontId="3" fillId="0" borderId="18" xfId="0" applyNumberFormat="1" applyFont="1" applyFill="1" applyBorder="1">
      <alignment vertical="center"/>
    </xf>
    <xf numFmtId="0" fontId="3" fillId="0" borderId="68" xfId="0" applyFont="1" applyFill="1" applyBorder="1">
      <alignment vertical="center"/>
    </xf>
    <xf numFmtId="0" fontId="3" fillId="0" borderId="70" xfId="0" applyFont="1" applyBorder="1">
      <alignment vertical="center"/>
    </xf>
    <xf numFmtId="0" fontId="0" fillId="0" borderId="74" xfId="0" applyBorder="1" applyAlignment="1">
      <alignment vertical="center"/>
    </xf>
    <xf numFmtId="178" fontId="4" fillId="0" borderId="0" xfId="0" applyNumberFormat="1" applyFont="1" applyBorder="1">
      <alignment vertical="center"/>
    </xf>
    <xf numFmtId="0" fontId="3" fillId="0" borderId="0" xfId="0" applyFont="1" applyBorder="1" applyAlignment="1">
      <alignment horizontal="center" vertical="center"/>
    </xf>
    <xf numFmtId="0" fontId="34" fillId="0" borderId="0" xfId="0" applyFont="1" applyAlignment="1">
      <alignment horizontal="center" vertical="center"/>
    </xf>
    <xf numFmtId="0" fontId="35" fillId="0" borderId="0" xfId="0" applyFont="1" applyFill="1" applyBorder="1" applyAlignment="1">
      <alignment horizontal="center" vertical="center"/>
    </xf>
    <xf numFmtId="0" fontId="36" fillId="4" borderId="85"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74" xfId="0" applyFont="1" applyFill="1" applyBorder="1" applyAlignment="1">
      <alignment horizontal="center" vertical="center"/>
    </xf>
    <xf numFmtId="0" fontId="36" fillId="4" borderId="86" xfId="0" applyFont="1" applyFill="1" applyBorder="1" applyAlignment="1">
      <alignment horizontal="center" vertical="center"/>
    </xf>
    <xf numFmtId="0" fontId="36" fillId="4" borderId="87" xfId="0" applyFont="1" applyFill="1" applyBorder="1" applyAlignment="1">
      <alignment horizontal="center" vertical="center"/>
    </xf>
    <xf numFmtId="0" fontId="36" fillId="4" borderId="88" xfId="0" applyFont="1" applyFill="1" applyBorder="1" applyAlignment="1">
      <alignment horizontal="center" vertical="center"/>
    </xf>
    <xf numFmtId="0" fontId="29" fillId="3" borderId="81" xfId="0" applyFont="1" applyFill="1" applyBorder="1" applyAlignment="1">
      <alignment vertical="center" wrapText="1"/>
    </xf>
    <xf numFmtId="0" fontId="0" fillId="3" borderId="82" xfId="0" applyFill="1" applyBorder="1" applyAlignment="1">
      <alignment vertical="center"/>
    </xf>
    <xf numFmtId="0" fontId="0" fillId="3" borderId="84" xfId="0" applyFill="1" applyBorder="1" applyAlignment="1">
      <alignment vertical="center"/>
    </xf>
    <xf numFmtId="178" fontId="0" fillId="4" borderId="75" xfId="0" applyNumberFormat="1" applyFont="1" applyFill="1" applyBorder="1" applyAlignment="1">
      <alignment vertical="center"/>
    </xf>
    <xf numFmtId="0" fontId="0" fillId="4" borderId="83" xfId="0" applyFill="1" applyBorder="1" applyAlignment="1">
      <alignment vertical="center"/>
    </xf>
    <xf numFmtId="0" fontId="0" fillId="4" borderId="76" xfId="0" applyFill="1" applyBorder="1" applyAlignment="1">
      <alignment vertical="center"/>
    </xf>
    <xf numFmtId="178" fontId="29" fillId="0" borderId="23" xfId="0" applyNumberFormat="1" applyFont="1"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178" fontId="16" fillId="0" borderId="24" xfId="0" applyNumberFormat="1" applyFont="1" applyBorder="1" applyAlignment="1">
      <alignment vertical="center"/>
    </xf>
    <xf numFmtId="0" fontId="3" fillId="0" borderId="78" xfId="0" applyFont="1" applyFill="1" applyBorder="1" applyAlignment="1" applyProtection="1">
      <alignment vertical="center"/>
      <protection locked="0"/>
    </xf>
    <xf numFmtId="0" fontId="0" fillId="0" borderId="78"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0" fontId="0" fillId="0" borderId="80" xfId="0" applyBorder="1" applyAlignment="1">
      <alignment vertical="center"/>
    </xf>
    <xf numFmtId="178" fontId="29" fillId="3" borderId="26" xfId="0" applyNumberFormat="1" applyFont="1" applyFill="1" applyBorder="1" applyAlignment="1">
      <alignment vertical="center" wrapText="1"/>
    </xf>
    <xf numFmtId="0" fontId="0" fillId="3" borderId="27"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178" fontId="16" fillId="4" borderId="27" xfId="0" applyNumberFormat="1" applyFont="1" applyFill="1" applyBorder="1" applyAlignment="1">
      <alignment vertical="center"/>
    </xf>
    <xf numFmtId="0" fontId="0" fillId="4" borderId="27" xfId="0" applyFill="1" applyBorder="1" applyAlignment="1">
      <alignment vertical="center"/>
    </xf>
    <xf numFmtId="0" fontId="0" fillId="4" borderId="30" xfId="0" applyFill="1" applyBorder="1" applyAlignment="1">
      <alignment vertical="center"/>
    </xf>
    <xf numFmtId="0" fontId="29" fillId="3" borderId="27" xfId="0" applyFont="1" applyFill="1" applyBorder="1" applyAlignment="1">
      <alignment vertical="center" wrapText="1"/>
    </xf>
    <xf numFmtId="0" fontId="0" fillId="4" borderId="28" xfId="0" applyFont="1" applyFill="1" applyBorder="1" applyAlignment="1">
      <alignment vertical="center"/>
    </xf>
    <xf numFmtId="0" fontId="0" fillId="4" borderId="31" xfId="0" applyFill="1" applyBorder="1" applyAlignment="1">
      <alignment vertical="center"/>
    </xf>
    <xf numFmtId="0" fontId="22" fillId="2" borderId="8"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3" xfId="0" applyFont="1" applyFill="1" applyBorder="1" applyAlignment="1">
      <alignment horizontal="center" vertical="center" wrapText="1"/>
    </xf>
    <xf numFmtId="178" fontId="22" fillId="2" borderId="66" xfId="0" applyNumberFormat="1"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2" fillId="2" borderId="73"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0" fillId="0" borderId="71" xfId="0" applyBorder="1" applyAlignment="1">
      <alignment horizontal="center" vertical="center" wrapText="1"/>
    </xf>
    <xf numFmtId="178" fontId="22" fillId="2" borderId="50" xfId="0" applyNumberFormat="1"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2" fillId="2" borderId="72"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5"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65" xfId="0" applyFont="1" applyFill="1" applyBorder="1" applyAlignment="1">
      <alignment horizontal="center" vertical="center" wrapText="1"/>
    </xf>
    <xf numFmtId="179" fontId="22" fillId="2" borderId="8" xfId="0" applyNumberFormat="1" applyFont="1" applyFill="1" applyBorder="1" applyAlignment="1">
      <alignment horizontal="center" vertical="top" wrapText="1"/>
    </xf>
    <xf numFmtId="0" fontId="24" fillId="2" borderId="38" xfId="0" applyFont="1" applyFill="1" applyBorder="1" applyAlignment="1">
      <alignment horizontal="center" vertical="top" wrapText="1"/>
    </xf>
    <xf numFmtId="180" fontId="22" fillId="2" borderId="6" xfId="0" applyNumberFormat="1" applyFont="1" applyFill="1" applyBorder="1" applyAlignment="1">
      <alignment horizontal="center" vertical="top" wrapText="1"/>
    </xf>
    <xf numFmtId="0" fontId="24" fillId="2" borderId="37" xfId="0" applyFont="1" applyFill="1" applyBorder="1" applyAlignment="1">
      <alignment horizontal="center" vertical="top" wrapText="1"/>
    </xf>
    <xf numFmtId="0" fontId="22" fillId="2" borderId="2" xfId="0" applyFont="1" applyFill="1" applyBorder="1" applyAlignment="1">
      <alignment horizontal="center" vertical="center" textRotation="255" wrapText="1"/>
    </xf>
    <xf numFmtId="0" fontId="22" fillId="2" borderId="36" xfId="0" applyFont="1" applyFill="1" applyBorder="1" applyAlignment="1">
      <alignment horizontal="center" vertical="center" textRotation="255" wrapText="1"/>
    </xf>
    <xf numFmtId="0" fontId="22" fillId="2" borderId="10" xfId="0" applyFont="1" applyFill="1" applyBorder="1" applyAlignment="1">
      <alignment horizontal="center" vertical="center" textRotation="255" wrapText="1"/>
    </xf>
    <xf numFmtId="0" fontId="7" fillId="2" borderId="3"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11" xfId="0"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33" xfId="0" applyNumberFormat="1" applyFont="1" applyFill="1" applyBorder="1" applyAlignment="1">
      <alignment horizontal="center" vertical="center" wrapText="1"/>
    </xf>
    <xf numFmtId="176" fontId="22" fillId="2" borderId="11" xfId="0" applyNumberFormat="1"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177" fontId="22" fillId="2" borderId="4" xfId="0" applyNumberFormat="1" applyFont="1" applyFill="1" applyBorder="1" applyAlignment="1">
      <alignment horizontal="center" vertical="center" wrapText="1"/>
    </xf>
    <xf numFmtId="0" fontId="0" fillId="0" borderId="65" xfId="0" applyBorder="1" applyAlignment="1">
      <alignment horizontal="center" vertical="center" wrapText="1"/>
    </xf>
    <xf numFmtId="0" fontId="22" fillId="2" borderId="34" xfId="0" applyFont="1" applyFill="1" applyBorder="1" applyAlignment="1">
      <alignment horizontal="center" vertical="center" wrapText="1"/>
    </xf>
    <xf numFmtId="49" fontId="22" fillId="2" borderId="40" xfId="0" applyNumberFormat="1"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0" borderId="11" xfId="0" applyBorder="1" applyAlignment="1">
      <alignment horizontal="center" vertical="center" wrapText="1"/>
    </xf>
    <xf numFmtId="0" fontId="18" fillId="2" borderId="59" xfId="0" applyFont="1" applyFill="1" applyBorder="1" applyAlignment="1">
      <alignment vertical="center"/>
    </xf>
    <xf numFmtId="0" fontId="18" fillId="2" borderId="60" xfId="0" applyFont="1" applyFill="1" applyBorder="1" applyAlignment="1">
      <alignment vertical="center"/>
    </xf>
    <xf numFmtId="0" fontId="19" fillId="0" borderId="24" xfId="0" applyFont="1" applyFill="1" applyBorder="1" applyAlignment="1">
      <alignment vertical="center"/>
    </xf>
    <xf numFmtId="0" fontId="20" fillId="0" borderId="24" xfId="0" applyFont="1" applyBorder="1" applyAlignment="1">
      <alignment vertical="center"/>
    </xf>
    <xf numFmtId="0" fontId="0" fillId="0" borderId="25" xfId="0" applyBorder="1" applyAlignment="1">
      <alignment vertical="center"/>
    </xf>
    <xf numFmtId="178" fontId="27"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3" fillId="0" borderId="0" xfId="0" applyFont="1" applyBorder="1" applyAlignment="1">
      <alignment horizontal="center" vertical="center"/>
    </xf>
    <xf numFmtId="0" fontId="18" fillId="2" borderId="62" xfId="0" applyFont="1" applyFill="1" applyBorder="1" applyAlignment="1">
      <alignment vertical="center"/>
    </xf>
    <xf numFmtId="0" fontId="18" fillId="2" borderId="63" xfId="0" applyFont="1" applyFill="1" applyBorder="1" applyAlignment="1">
      <alignment vertical="center"/>
    </xf>
    <xf numFmtId="0" fontId="19" fillId="0" borderId="30" xfId="0" applyFont="1" applyFill="1" applyBorder="1" applyAlignment="1">
      <alignment vertical="center"/>
    </xf>
    <xf numFmtId="0" fontId="20" fillId="0" borderId="30" xfId="0" applyFont="1" applyBorder="1" applyAlignment="1">
      <alignment vertical="center"/>
    </xf>
    <xf numFmtId="0" fontId="0" fillId="0" borderId="31" xfId="0" applyBorder="1" applyAlignment="1">
      <alignment vertical="center"/>
    </xf>
    <xf numFmtId="0" fontId="1" fillId="0" borderId="16" xfId="0" applyFont="1" applyBorder="1" applyAlignment="1">
      <alignment vertical="center"/>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4" fillId="0" borderId="19" xfId="0" applyFont="1" applyBorder="1" applyAlignment="1">
      <alignment horizontal="left" vertical="center" wrapText="1"/>
    </xf>
    <xf numFmtId="0" fontId="14" fillId="0" borderId="32" xfId="0" applyFont="1" applyBorder="1" applyAlignment="1">
      <alignment horizontal="left" vertical="center" wrapText="1"/>
    </xf>
    <xf numFmtId="0" fontId="14" fillId="0" borderId="20" xfId="0" applyFont="1" applyBorder="1" applyAlignment="1">
      <alignment horizontal="left" vertical="center" wrapText="1"/>
    </xf>
    <xf numFmtId="0" fontId="0" fillId="0" borderId="19" xfId="0" applyBorder="1" applyAlignment="1">
      <alignment horizontal="right" vertical="center"/>
    </xf>
    <xf numFmtId="0" fontId="0" fillId="0" borderId="32" xfId="0" applyBorder="1" applyAlignment="1">
      <alignment horizontal="right" vertical="center"/>
    </xf>
    <xf numFmtId="0" fontId="0" fillId="0" borderId="20"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00FF00"/>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8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負荷-Ｏ</a:t>
            </a:r>
            <a:r>
              <a:rPr lang="ja-JP" altLang="en-US" sz="1000" b="0" i="0" u="none" strike="noStrike" baseline="-2500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0％ＮＯx濃度の特性線図</a:t>
            </a:r>
          </a:p>
        </c:rich>
      </c:tx>
      <c:layout>
        <c:manualLayout>
          <c:xMode val="edge"/>
          <c:yMode val="edge"/>
          <c:x val="0.18685157434905406"/>
          <c:y val="3.9473684210526327E-2"/>
        </c:manualLayout>
      </c:layout>
      <c:spPr>
        <a:noFill/>
        <a:ln w="25400">
          <a:noFill/>
        </a:ln>
      </c:spPr>
    </c:title>
    <c:plotArea>
      <c:layout>
        <c:manualLayout>
          <c:layoutTarget val="inner"/>
          <c:xMode val="edge"/>
          <c:yMode val="edge"/>
          <c:x val="0.20069238060320579"/>
          <c:y val="0.21052721751309589"/>
          <c:w val="0.74740610707400768"/>
          <c:h val="0.5833358318592029"/>
        </c:manualLayout>
      </c:layout>
      <c:scatterChart>
        <c:scatterStyle val="lineMarker"/>
        <c:ser>
          <c:idx val="0"/>
          <c:order val="0"/>
          <c:tx>
            <c:strRef>
              <c:f>付_N測!$K$5</c:f>
              <c:strCache>
                <c:ptCount val="1"/>
                <c:pt idx="0">
                  <c:v>Ｏ20%換算
ＮＯx濃度
(ppm)</c:v>
                </c:pt>
              </c:strCache>
            </c:strRef>
          </c:tx>
          <c:spPr>
            <a:ln w="28575">
              <a:noFill/>
            </a:ln>
          </c:spPr>
          <c:marker>
            <c:symbol val="circle"/>
            <c:size val="5"/>
            <c:spPr>
              <a:solidFill>
                <a:srgbClr val="000080"/>
              </a:solidFill>
              <a:ln>
                <a:solidFill>
                  <a:srgbClr val="000080"/>
                </a:solidFill>
                <a:prstDash val="solid"/>
              </a:ln>
            </c:spPr>
          </c:marker>
          <c:xVal>
            <c:numRef>
              <c:f>付_N測!$J$6:$J$18</c:f>
              <c:numCache>
                <c:formatCode>General</c:formatCode>
                <c:ptCount val="13"/>
              </c:numCache>
            </c:numRef>
          </c:xVal>
          <c:yVal>
            <c:numRef>
              <c:f>付_N測!$K$6:$K$18</c:f>
              <c:numCache>
                <c:formatCode>General</c:formatCode>
                <c:ptCount val="13"/>
              </c:numCache>
            </c:numRef>
          </c:yVal>
        </c:ser>
        <c:axId val="64937344"/>
        <c:axId val="68236800"/>
      </c:scatterChart>
      <c:valAx>
        <c:axId val="64937344"/>
        <c:scaling>
          <c:orientation val="minMax"/>
          <c:max val="100"/>
          <c:min val="0"/>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明朝"/>
                    <a:ea typeface="ＭＳ 明朝"/>
                  </a:rPr>
                  <a:t>負荷(％)</a:t>
                </a:r>
              </a:p>
            </c:rich>
          </c:tx>
          <c:layout>
            <c:manualLayout>
              <c:xMode val="edge"/>
              <c:yMode val="edge"/>
              <c:x val="0.49135020752163772"/>
              <c:y val="0.89912649076760121"/>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68236800"/>
        <c:crosses val="autoZero"/>
        <c:crossBetween val="midCat"/>
        <c:majorUnit val="20"/>
      </c:valAx>
      <c:valAx>
        <c:axId val="68236800"/>
        <c:scaling>
          <c:orientation val="minMax"/>
          <c:max val="25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O20%NOx濃度(ppm)</a:t>
                </a:r>
              </a:p>
            </c:rich>
          </c:tx>
          <c:layout>
            <c:manualLayout>
              <c:xMode val="edge"/>
              <c:yMode val="edge"/>
              <c:x val="1.7301038062283745E-2"/>
              <c:y val="0.31579085509048221"/>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64937344"/>
        <c:crosses val="autoZero"/>
        <c:crossBetween val="midCat"/>
        <c:minorUnit val="50"/>
      </c:valAx>
      <c:spPr>
        <a:solidFill>
          <a:srgbClr val="FFFF99"/>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paperSize="9" orientation="landscape" horizontalDpi="200" verticalDpi="20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161925</xdr:colOff>
      <xdr:row>2</xdr:row>
      <xdr:rowOff>19050</xdr:rowOff>
    </xdr:from>
    <xdr:to>
      <xdr:col>16</xdr:col>
      <xdr:colOff>171450</xdr:colOff>
      <xdr:row>14</xdr:row>
      <xdr:rowOff>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AJ41"/>
  <sheetViews>
    <sheetView tabSelected="1" view="pageBreakPreview" zoomScaleNormal="100" zoomScaleSheetLayoutView="100" workbookViewId="0">
      <selection activeCell="R9" sqref="R9"/>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166</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74" t="s">
        <v>116</v>
      </c>
      <c r="C3" s="275"/>
      <c r="D3" s="276"/>
      <c r="E3" s="277"/>
      <c r="F3" s="277"/>
      <c r="G3" s="277"/>
      <c r="H3" s="278"/>
      <c r="J3" s="25"/>
      <c r="K3" s="279"/>
      <c r="L3" s="280"/>
      <c r="M3" s="126"/>
      <c r="N3" s="46"/>
      <c r="O3" s="46"/>
      <c r="P3" s="46"/>
      <c r="Q3" s="46"/>
      <c r="R3" s="123"/>
      <c r="S3" s="25"/>
      <c r="W3" s="281"/>
      <c r="X3" s="281"/>
      <c r="Y3" s="186"/>
      <c r="Z3" s="42"/>
      <c r="AA3" s="42"/>
      <c r="AB3" s="42"/>
      <c r="AC3" s="42"/>
      <c r="AD3" s="42"/>
      <c r="AE3" s="42"/>
      <c r="AF3" s="42"/>
      <c r="AG3" s="42"/>
      <c r="AH3" s="42"/>
      <c r="AI3" s="25"/>
    </row>
    <row r="4" spans="2:36" ht="15.75" customHeight="1" thickBot="1">
      <c r="B4" s="282" t="s">
        <v>157</v>
      </c>
      <c r="C4" s="283"/>
      <c r="D4" s="284"/>
      <c r="E4" s="285"/>
      <c r="F4" s="285"/>
      <c r="G4" s="285"/>
      <c r="H4" s="286"/>
      <c r="J4" s="25"/>
      <c r="K4" s="124"/>
      <c r="L4" s="125"/>
      <c r="M4" s="42"/>
      <c r="N4" s="25"/>
      <c r="O4" s="46"/>
      <c r="P4" s="46"/>
      <c r="Q4" s="46"/>
      <c r="R4" s="123"/>
      <c r="S4" s="45"/>
      <c r="T4" s="126"/>
      <c r="U4" s="124"/>
      <c r="V4" s="125"/>
      <c r="W4" s="186"/>
      <c r="X4" s="186"/>
      <c r="Y4" s="186"/>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50" t="s">
        <v>0</v>
      </c>
      <c r="C6" s="253" t="s">
        <v>167</v>
      </c>
      <c r="D6" s="256" t="s">
        <v>1</v>
      </c>
      <c r="E6" s="256" t="s">
        <v>168</v>
      </c>
      <c r="F6" s="259" t="s">
        <v>113</v>
      </c>
      <c r="G6" s="259" t="s">
        <v>155</v>
      </c>
      <c r="H6" s="256" t="s">
        <v>179</v>
      </c>
      <c r="I6" s="264" t="s">
        <v>2</v>
      </c>
      <c r="J6" s="265"/>
      <c r="K6" s="266" t="s">
        <v>143</v>
      </c>
      <c r="L6" s="267"/>
      <c r="M6" s="244" t="s">
        <v>144</v>
      </c>
      <c r="N6" s="268"/>
      <c r="O6" s="268"/>
      <c r="P6" s="245"/>
      <c r="Q6" s="246" t="s">
        <v>182</v>
      </c>
      <c r="R6" s="248" t="s">
        <v>184</v>
      </c>
      <c r="S6" s="241" t="s">
        <v>140</v>
      </c>
      <c r="T6" s="242"/>
      <c r="U6" s="242"/>
      <c r="V6" s="242"/>
      <c r="W6" s="242"/>
      <c r="X6" s="242"/>
      <c r="Y6" s="242"/>
      <c r="Z6" s="242"/>
      <c r="AA6" s="243"/>
      <c r="AB6" s="244" t="s">
        <v>114</v>
      </c>
      <c r="AC6" s="245"/>
      <c r="AD6" s="221" t="s">
        <v>3</v>
      </c>
      <c r="AE6" s="224" t="s">
        <v>5</v>
      </c>
      <c r="AH6" s="15"/>
      <c r="AI6" s="16"/>
      <c r="AJ6" s="17"/>
    </row>
    <row r="7" spans="2:36" s="14" customFormat="1" ht="17.25" customHeight="1">
      <c r="B7" s="251"/>
      <c r="C7" s="254"/>
      <c r="D7" s="257"/>
      <c r="E7" s="257"/>
      <c r="F7" s="260"/>
      <c r="G7" s="262"/>
      <c r="H7" s="257"/>
      <c r="I7" s="269" t="s">
        <v>6</v>
      </c>
      <c r="J7" s="271" t="s">
        <v>178</v>
      </c>
      <c r="K7" s="272" t="s">
        <v>135</v>
      </c>
      <c r="L7" s="235" t="s">
        <v>136</v>
      </c>
      <c r="M7" s="237" t="s">
        <v>177</v>
      </c>
      <c r="N7" s="230" t="s">
        <v>4</v>
      </c>
      <c r="O7" s="231"/>
      <c r="P7" s="232"/>
      <c r="Q7" s="247"/>
      <c r="R7" s="249"/>
      <c r="S7" s="227" t="s">
        <v>165</v>
      </c>
      <c r="T7" s="228"/>
      <c r="U7" s="229" t="s">
        <v>138</v>
      </c>
      <c r="V7" s="228"/>
      <c r="W7" s="229" t="s">
        <v>139</v>
      </c>
      <c r="X7" s="228"/>
      <c r="Y7" s="230" t="s">
        <v>4</v>
      </c>
      <c r="Z7" s="231"/>
      <c r="AA7" s="232"/>
      <c r="AB7" s="233" t="s">
        <v>181</v>
      </c>
      <c r="AC7" s="239" t="s">
        <v>180</v>
      </c>
      <c r="AD7" s="222"/>
      <c r="AE7" s="225"/>
      <c r="AH7" s="15"/>
      <c r="AI7" s="16"/>
      <c r="AJ7" s="17"/>
    </row>
    <row r="8" spans="2:36" s="14" customFormat="1" ht="35.25" customHeight="1" thickBot="1">
      <c r="B8" s="252"/>
      <c r="C8" s="255"/>
      <c r="D8" s="258"/>
      <c r="E8" s="258"/>
      <c r="F8" s="261"/>
      <c r="G8" s="263"/>
      <c r="H8" s="258"/>
      <c r="I8" s="270"/>
      <c r="J8" s="263"/>
      <c r="K8" s="273"/>
      <c r="L8" s="236"/>
      <c r="M8" s="238"/>
      <c r="N8" s="136" t="s">
        <v>13</v>
      </c>
      <c r="O8" s="136" t="s">
        <v>14</v>
      </c>
      <c r="P8" s="137" t="s">
        <v>15</v>
      </c>
      <c r="Q8" s="161" t="s">
        <v>185</v>
      </c>
      <c r="R8" s="138" t="s">
        <v>183</v>
      </c>
      <c r="S8" s="139" t="s">
        <v>7</v>
      </c>
      <c r="T8" s="140" t="s">
        <v>8</v>
      </c>
      <c r="U8" s="141" t="s">
        <v>9</v>
      </c>
      <c r="V8" s="141" t="s">
        <v>10</v>
      </c>
      <c r="W8" s="141" t="s">
        <v>11</v>
      </c>
      <c r="X8" s="141" t="s">
        <v>12</v>
      </c>
      <c r="Y8" s="136" t="s">
        <v>13</v>
      </c>
      <c r="Z8" s="136" t="s">
        <v>14</v>
      </c>
      <c r="AA8" s="137" t="s">
        <v>15</v>
      </c>
      <c r="AB8" s="234"/>
      <c r="AC8" s="240"/>
      <c r="AD8" s="223"/>
      <c r="AE8" s="226"/>
      <c r="AH8" s="15" t="s">
        <v>16</v>
      </c>
      <c r="AI8" s="16" t="s">
        <v>17</v>
      </c>
      <c r="AJ8" s="17" t="s">
        <v>18</v>
      </c>
    </row>
    <row r="9" spans="2:36" ht="24.75" customHeight="1">
      <c r="B9" s="105"/>
      <c r="C9" s="18"/>
      <c r="D9" s="19"/>
      <c r="E9" s="20"/>
      <c r="F9" s="153"/>
      <c r="G9" s="134"/>
      <c r="H9" s="18"/>
      <c r="I9" s="21"/>
      <c r="J9" s="18"/>
      <c r="K9" s="22" t="str">
        <f t="shared" ref="K9:K24" si="0">IF(I9="","",VLOOKUP(I9,$AH$9:$AI$23,2,FALSE))</f>
        <v/>
      </c>
      <c r="L9" s="98" t="str">
        <f>IF(D9="","",IF(D9&gt;58,VLOOKUP(D9,'告示別表第３　特別の換算係数'!$A$3:$D$18,4,TRUE),1))</f>
        <v/>
      </c>
      <c r="M9" s="101" t="str">
        <f>IF(H9="","",ROUNDDOWN(H9*K9*L9,3))</f>
        <v/>
      </c>
      <c r="N9" s="128"/>
      <c r="O9" s="128"/>
      <c r="P9" s="129"/>
      <c r="Q9" s="99" t="str">
        <f t="shared" ref="Q9:Q16" si="1">IF(I9="","",VLOOKUP(I9,$AH$9:$AJ$23,3,FALSE))</f>
        <v/>
      </c>
      <c r="R9" s="102" t="str">
        <f t="shared" ref="R9:R24" si="2">IF(H9="","",H9*1000*Q9)</f>
        <v/>
      </c>
      <c r="S9" s="104" t="str">
        <f>IF($F9&lt;30256,IF(R9="","",ROUNDDOWN(R9/10000,3)),"")</f>
        <v/>
      </c>
      <c r="T9" s="23" t="str">
        <f>IF($F9&gt;=30256,IF(R9="","",ROUNDDOWN(R9/10000,3)),"")</f>
        <v/>
      </c>
      <c r="U9" s="24" t="str">
        <f>IF(D9="","",IF($F9&lt;30256,VLOOKUP(D9,'NOx総量規制　告示別表第４　施設係数'!$F$2:$H$64,2,FALSE),""))</f>
        <v/>
      </c>
      <c r="V9" s="24" t="str">
        <f>IF(D9="","",IF($F9&gt;=30256,VLOOKUP(D9,'NOx総量規制　告示別表第４　施設係数'!$F$2:$H$64,3,FALSE),""))</f>
        <v/>
      </c>
      <c r="W9" s="23" t="str">
        <f>IF(S9="","",ROUNDDOWN(U9*S9,3))</f>
        <v/>
      </c>
      <c r="X9" s="132" t="str">
        <f>IF(T9="","",ROUNDDOWN(V9*T9,3))</f>
        <v/>
      </c>
      <c r="Y9" s="128"/>
      <c r="Z9" s="128"/>
      <c r="AA9" s="129"/>
      <c r="AB9" s="149"/>
      <c r="AC9" s="150"/>
      <c r="AD9" s="145"/>
      <c r="AE9" s="106"/>
      <c r="AG9" s="25"/>
      <c r="AH9" s="26" t="s">
        <v>20</v>
      </c>
      <c r="AI9" s="27">
        <v>1</v>
      </c>
      <c r="AJ9" s="28">
        <v>8.9</v>
      </c>
    </row>
    <row r="10" spans="2:36" ht="24.75" customHeight="1">
      <c r="B10" s="107"/>
      <c r="C10" s="29"/>
      <c r="D10" s="29"/>
      <c r="E10" s="38"/>
      <c r="F10" s="154"/>
      <c r="G10" s="135"/>
      <c r="H10" s="29"/>
      <c r="I10" s="31"/>
      <c r="J10" s="29"/>
      <c r="K10" s="32" t="str">
        <f t="shared" si="0"/>
        <v/>
      </c>
      <c r="L10" s="98" t="str">
        <f>IF(D10="","",IF(D10&gt;58,VLOOKUP(D10,'告示別表第３　特別の換算係数'!$A$3:$D$18,4,TRUE),1))</f>
        <v/>
      </c>
      <c r="M10" s="101" t="str">
        <f t="shared" ref="M10:M12" si="3">IF(H10="","",ROUNDDOWN(H10*K10*L10,3))</f>
        <v/>
      </c>
      <c r="N10" s="130"/>
      <c r="O10" s="130"/>
      <c r="P10" s="131"/>
      <c r="Q10" s="100" t="str">
        <f t="shared" si="1"/>
        <v/>
      </c>
      <c r="R10" s="103" t="str">
        <f t="shared" si="2"/>
        <v/>
      </c>
      <c r="S10" s="101" t="str">
        <f>IF($F10&lt;30256,IF(R10="","",ROUNDDOWN(R10/10000,3)),"")</f>
        <v/>
      </c>
      <c r="T10" s="33" t="str">
        <f>IF($F10&gt;=30256,IF(R10="","",ROUNDDOWN(R10/10000,3)),"")</f>
        <v/>
      </c>
      <c r="U10" s="34" t="str">
        <f>IF(D10="","",IF($F10&lt;30256,VLOOKUP(D10,'NOx総量規制　告示別表第４　施設係数'!$F$2:$H$64,2,FALSE),""))</f>
        <v/>
      </c>
      <c r="V10" s="34" t="str">
        <f>IF(D10="","",IF($F10&gt;=30256,VLOOKUP(D10,'NOx総量規制　告示別表第４　施設係数'!$F$2:$H$64,3,FALSE),""))</f>
        <v/>
      </c>
      <c r="W10" s="33" t="str">
        <f>IF(S10="","",ROUNDDOWN(U10*S10,3))</f>
        <v/>
      </c>
      <c r="X10" s="133" t="str">
        <f>IF(T10="","",ROUNDDOWN(V10*T10,3))</f>
        <v/>
      </c>
      <c r="Y10" s="130"/>
      <c r="Z10" s="130"/>
      <c r="AA10" s="131"/>
      <c r="AB10" s="151"/>
      <c r="AC10" s="152"/>
      <c r="AD10" s="146"/>
      <c r="AE10" s="108"/>
      <c r="AG10" s="25"/>
      <c r="AH10" s="37" t="s">
        <v>24</v>
      </c>
      <c r="AI10" s="27">
        <v>1</v>
      </c>
      <c r="AJ10" s="28">
        <v>8.9</v>
      </c>
    </row>
    <row r="11" spans="2:36" ht="24.75" customHeight="1">
      <c r="B11" s="107"/>
      <c r="C11" s="29"/>
      <c r="D11" s="29"/>
      <c r="E11" s="29"/>
      <c r="F11" s="154"/>
      <c r="G11" s="135"/>
      <c r="H11" s="29"/>
      <c r="I11" s="31"/>
      <c r="J11" s="29"/>
      <c r="K11" s="32" t="str">
        <f t="shared" si="0"/>
        <v/>
      </c>
      <c r="L11" s="98" t="str">
        <f>IF(D11="","",IF(D11&gt;58,VLOOKUP(D11,'告示別表第３　特別の換算係数'!$A$3:$D$18,4,TRUE),1))</f>
        <v/>
      </c>
      <c r="M11" s="101" t="str">
        <f t="shared" si="3"/>
        <v/>
      </c>
      <c r="N11" s="130"/>
      <c r="O11" s="130"/>
      <c r="P11" s="131"/>
      <c r="Q11" s="100" t="str">
        <f t="shared" si="1"/>
        <v/>
      </c>
      <c r="R11" s="103" t="str">
        <f t="shared" si="2"/>
        <v/>
      </c>
      <c r="S11" s="101" t="str">
        <f t="shared" ref="S11:S24" si="4">IF($F11&lt;30256,IF(R11="","",ROUNDDOWN(R11/10000,3)),"")</f>
        <v/>
      </c>
      <c r="T11" s="33" t="str">
        <f t="shared" ref="T11:T24" si="5">IF($F11&gt;=30256,IF(R11="","",ROUNDDOWN(R11/10000,3)),"")</f>
        <v/>
      </c>
      <c r="U11" s="34" t="str">
        <f>IF(D11="","",IF($F11&lt;30256,VLOOKUP(D11,'NOx総量規制　告示別表第４　施設係数'!$F$2:$H$64,2,FALSE),""))</f>
        <v/>
      </c>
      <c r="V11" s="34" t="str">
        <f>IF(D11="","",IF($F11&gt;=30256,VLOOKUP(D11,'NOx総量規制　告示別表第４　施設係数'!$F$2:$H$64,3,FALSE),""))</f>
        <v/>
      </c>
      <c r="W11" s="33" t="str">
        <f t="shared" ref="W11:X24" si="6">IF(S11="","",ROUNDDOWN(U11*S11,3))</f>
        <v/>
      </c>
      <c r="X11" s="133" t="str">
        <f t="shared" si="6"/>
        <v/>
      </c>
      <c r="Y11" s="130"/>
      <c r="Z11" s="130"/>
      <c r="AA11" s="131"/>
      <c r="AB11" s="151"/>
      <c r="AC11" s="152"/>
      <c r="AD11" s="146"/>
      <c r="AE11" s="108"/>
      <c r="AG11" s="25"/>
      <c r="AH11" s="26" t="s">
        <v>21</v>
      </c>
      <c r="AI11" s="27">
        <v>1</v>
      </c>
      <c r="AJ11" s="28">
        <v>9.3000000000000007</v>
      </c>
    </row>
    <row r="12" spans="2:36" ht="24.75" customHeight="1">
      <c r="B12" s="107"/>
      <c r="C12" s="29"/>
      <c r="D12" s="36"/>
      <c r="E12" s="29"/>
      <c r="F12" s="154"/>
      <c r="G12" s="135"/>
      <c r="H12" s="29"/>
      <c r="I12" s="31"/>
      <c r="J12" s="29"/>
      <c r="K12" s="32" t="str">
        <f t="shared" si="0"/>
        <v/>
      </c>
      <c r="L12" s="98" t="str">
        <f>IF(D12="","",IF(D12&gt;58,VLOOKUP(D12,'告示別表第３　特別の換算係数'!$A$3:$D$18,4,TRUE),1))</f>
        <v/>
      </c>
      <c r="M12" s="101" t="str">
        <f t="shared" si="3"/>
        <v/>
      </c>
      <c r="N12" s="130"/>
      <c r="O12" s="130"/>
      <c r="P12" s="131"/>
      <c r="Q12" s="100" t="str">
        <f t="shared" si="1"/>
        <v/>
      </c>
      <c r="R12" s="103" t="str">
        <f t="shared" si="2"/>
        <v/>
      </c>
      <c r="S12" s="101" t="str">
        <f t="shared" si="4"/>
        <v/>
      </c>
      <c r="T12" s="33" t="str">
        <f t="shared" si="5"/>
        <v/>
      </c>
      <c r="U12" s="34" t="str">
        <f>IF(D12="","",IF($F12&lt;30256,VLOOKUP(D12,'NOx総量規制　告示別表第４　施設係数'!$F$2:$H$64,2,FALSE),""))</f>
        <v/>
      </c>
      <c r="V12" s="34" t="str">
        <f>IF(D12="","",IF($F12&gt;=30256,VLOOKUP(D12,'NOx総量規制　告示別表第４　施設係数'!$F$2:$H$64,3,FALSE),""))</f>
        <v/>
      </c>
      <c r="W12" s="33" t="str">
        <f t="shared" si="6"/>
        <v/>
      </c>
      <c r="X12" s="133" t="str">
        <f t="shared" si="6"/>
        <v/>
      </c>
      <c r="Y12" s="130"/>
      <c r="Z12" s="130"/>
      <c r="AA12" s="131"/>
      <c r="AB12" s="151"/>
      <c r="AC12" s="152"/>
      <c r="AD12" s="147"/>
      <c r="AE12" s="108"/>
      <c r="AG12" s="25"/>
      <c r="AH12" s="37" t="s">
        <v>23</v>
      </c>
      <c r="AI12" s="27">
        <v>1</v>
      </c>
      <c r="AJ12" s="28">
        <v>9.5</v>
      </c>
    </row>
    <row r="13" spans="2:36" ht="24.75" customHeight="1">
      <c r="B13" s="107"/>
      <c r="C13" s="29"/>
      <c r="D13" s="36"/>
      <c r="E13" s="29"/>
      <c r="F13" s="154"/>
      <c r="G13" s="135"/>
      <c r="H13" s="29"/>
      <c r="I13" s="31"/>
      <c r="J13" s="29"/>
      <c r="K13" s="32" t="str">
        <f t="shared" si="0"/>
        <v/>
      </c>
      <c r="L13" s="98" t="str">
        <f>IF(D13="","",IF(D13&gt;58,VLOOKUP(D13,'告示別表第３　特別の換算係数'!$A$3:$D$18,4,TRUE),1))</f>
        <v/>
      </c>
      <c r="M13" s="101" t="str">
        <f>IF(H13="","",ROUNDDOWN(H13*K13*L13,3))</f>
        <v/>
      </c>
      <c r="N13" s="130"/>
      <c r="O13" s="130"/>
      <c r="P13" s="131"/>
      <c r="Q13" s="100" t="str">
        <f t="shared" si="1"/>
        <v/>
      </c>
      <c r="R13" s="103" t="str">
        <f t="shared" si="2"/>
        <v/>
      </c>
      <c r="S13" s="101" t="str">
        <f t="shared" si="4"/>
        <v/>
      </c>
      <c r="T13" s="33" t="str">
        <f t="shared" si="5"/>
        <v/>
      </c>
      <c r="U13" s="34" t="str">
        <f>IF(D13="","",IF($F13&lt;30256,VLOOKUP(D13,'NOx総量規制　告示別表第４　施設係数'!$F$2:$H$64,2,FALSE),""))</f>
        <v/>
      </c>
      <c r="V13" s="34" t="str">
        <f>IF(D13="","",IF($F13&gt;=30256,VLOOKUP(D13,'NOx総量規制　告示別表第４　施設係数'!$F$2:$H$64,3,FALSE),""))</f>
        <v/>
      </c>
      <c r="W13" s="33" t="str">
        <f t="shared" si="6"/>
        <v/>
      </c>
      <c r="X13" s="133" t="str">
        <f t="shared" si="6"/>
        <v/>
      </c>
      <c r="Y13" s="130"/>
      <c r="Z13" s="130"/>
      <c r="AA13" s="131"/>
      <c r="AB13" s="151"/>
      <c r="AC13" s="152"/>
      <c r="AD13" s="146"/>
      <c r="AE13" s="108"/>
      <c r="AG13" s="25"/>
      <c r="AH13" s="26" t="s">
        <v>25</v>
      </c>
      <c r="AI13" s="27">
        <v>0.95</v>
      </c>
      <c r="AJ13" s="28">
        <v>8.8000000000000007</v>
      </c>
    </row>
    <row r="14" spans="2:36" ht="24.75" customHeight="1">
      <c r="B14" s="107"/>
      <c r="C14" s="29"/>
      <c r="D14" s="29"/>
      <c r="E14" s="29"/>
      <c r="F14" s="154"/>
      <c r="G14" s="135"/>
      <c r="H14" s="29"/>
      <c r="I14" s="31"/>
      <c r="J14" s="29"/>
      <c r="K14" s="32" t="str">
        <f t="shared" si="0"/>
        <v/>
      </c>
      <c r="L14" s="98" t="str">
        <f>IF(D14="","",IF(D14&gt;58,VLOOKUP(D14,'告示別表第３　特別の換算係数'!$A$3:$D$18,4,TRUE),1))</f>
        <v/>
      </c>
      <c r="M14" s="101" t="str">
        <f>IF(H14="","",ROUNDDOWN(H14*K14*L14,3))</f>
        <v/>
      </c>
      <c r="N14" s="130"/>
      <c r="O14" s="130"/>
      <c r="P14" s="131"/>
      <c r="Q14" s="100" t="str">
        <f t="shared" si="1"/>
        <v/>
      </c>
      <c r="R14" s="103" t="str">
        <f t="shared" si="2"/>
        <v/>
      </c>
      <c r="S14" s="101" t="str">
        <f t="shared" si="4"/>
        <v/>
      </c>
      <c r="T14" s="33" t="str">
        <f t="shared" si="5"/>
        <v/>
      </c>
      <c r="U14" s="34" t="str">
        <f>IF(D14="","",IF($F14&lt;30256,VLOOKUP(D14,'NOx総量規制　告示別表第４　施設係数'!$F$2:$H$64,2,FALSE),""))</f>
        <v/>
      </c>
      <c r="V14" s="34" t="str">
        <f>IF(D14="","",IF($F14&gt;=30256,VLOOKUP(D14,'NOx総量規制　告示別表第４　施設係数'!$F$2:$H$64,3,FALSE),""))</f>
        <v/>
      </c>
      <c r="W14" s="33" t="str">
        <f t="shared" si="6"/>
        <v/>
      </c>
      <c r="X14" s="133" t="str">
        <f t="shared" si="6"/>
        <v/>
      </c>
      <c r="Y14" s="130"/>
      <c r="Z14" s="130"/>
      <c r="AA14" s="131"/>
      <c r="AB14" s="151"/>
      <c r="AC14" s="152"/>
      <c r="AD14" s="146"/>
      <c r="AE14" s="108"/>
      <c r="AG14" s="25"/>
      <c r="AH14" s="37" t="s">
        <v>26</v>
      </c>
      <c r="AI14" s="27">
        <v>0.9</v>
      </c>
      <c r="AJ14" s="28">
        <v>8.4</v>
      </c>
    </row>
    <row r="15" spans="2:36" ht="24.75" customHeight="1">
      <c r="B15" s="107"/>
      <c r="C15" s="29"/>
      <c r="D15" s="36"/>
      <c r="E15" s="29"/>
      <c r="F15" s="154"/>
      <c r="G15" s="135"/>
      <c r="H15" s="29"/>
      <c r="I15" s="31"/>
      <c r="J15" s="29"/>
      <c r="K15" s="32" t="str">
        <f t="shared" si="0"/>
        <v/>
      </c>
      <c r="L15" s="98" t="str">
        <f>IF(D15="","",IF(D15&gt;58,VLOOKUP(D15,'告示別表第３　特別の換算係数'!$A$3:$D$18,4,TRUE),1))</f>
        <v/>
      </c>
      <c r="M15" s="101" t="str">
        <f>IF(H15="","",ROUNDDOWN(H15*K15*L15,3))</f>
        <v/>
      </c>
      <c r="N15" s="130"/>
      <c r="O15" s="130"/>
      <c r="P15" s="131"/>
      <c r="Q15" s="100" t="str">
        <f t="shared" si="1"/>
        <v/>
      </c>
      <c r="R15" s="103" t="str">
        <f t="shared" si="2"/>
        <v/>
      </c>
      <c r="S15" s="101" t="str">
        <f t="shared" si="4"/>
        <v/>
      </c>
      <c r="T15" s="33" t="str">
        <f t="shared" si="5"/>
        <v/>
      </c>
      <c r="U15" s="34" t="str">
        <f>IF(D15="","",IF($F15&lt;30256,VLOOKUP(D15,'NOx総量規制　告示別表第４　施設係数'!$F$2:$H$64,2,FALSE),""))</f>
        <v/>
      </c>
      <c r="V15" s="34" t="str">
        <f>IF(D15="","",IF($F15&gt;=30256,VLOOKUP(D15,'NOx総量規制　告示別表第４　施設係数'!$F$2:$H$64,3,FALSE),""))</f>
        <v/>
      </c>
      <c r="W15" s="33" t="str">
        <f t="shared" si="6"/>
        <v/>
      </c>
      <c r="X15" s="133" t="str">
        <f t="shared" si="6"/>
        <v/>
      </c>
      <c r="Y15" s="130"/>
      <c r="Z15" s="130"/>
      <c r="AA15" s="131"/>
      <c r="AB15" s="151"/>
      <c r="AC15" s="152"/>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4" si="7">IF(H16="","",ROUNDDOWN(H16*K16,3*L16))</f>
        <v/>
      </c>
      <c r="N16" s="130"/>
      <c r="O16" s="130"/>
      <c r="P16" s="131"/>
      <c r="Q16" s="100" t="str">
        <f t="shared" si="1"/>
        <v/>
      </c>
      <c r="R16" s="103" t="str">
        <f t="shared" si="2"/>
        <v/>
      </c>
      <c r="S16" s="101" t="str">
        <f t="shared" si="4"/>
        <v/>
      </c>
      <c r="T16" s="33" t="str">
        <f t="shared" si="5"/>
        <v/>
      </c>
      <c r="U16" s="34" t="str">
        <f>IF(D16="","",IF($F16&lt;30256,VLOOKUP(D16,'NOx総量規制　告示別表第４　施設係数'!$F$2:$H$64,2,FALSE),""))</f>
        <v/>
      </c>
      <c r="V16" s="34" t="str">
        <f>IF(D16="","",IF($F16&gt;=30256,VLOOKUP(D16,'NOx総量規制　告示別表第４　施設係数'!$F$2:$H$64,3,FALSE),""))</f>
        <v/>
      </c>
      <c r="W16" s="33" t="str">
        <f t="shared" si="6"/>
        <v/>
      </c>
      <c r="X16" s="133" t="str">
        <f t="shared" si="6"/>
        <v/>
      </c>
      <c r="Y16" s="130"/>
      <c r="Z16" s="130"/>
      <c r="AA16" s="131"/>
      <c r="AB16" s="151"/>
      <c r="AC16" s="152" t="str">
        <f t="shared" ref="AC16:AC24" si="8">IF(AB16="","",IF(S16="",ROUNDUP(AB16/100*(T16),3),ROUNDUP(AB16/100*S16,3)))</f>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7"/>
        <v/>
      </c>
      <c r="N17" s="130"/>
      <c r="O17" s="130"/>
      <c r="P17" s="131"/>
      <c r="Q17" s="100" t="str">
        <f t="shared" ref="Q17:Q24" si="9">IF(I17="","",VLOOKUP(I17,AG17:AI36,3,FALSE))</f>
        <v/>
      </c>
      <c r="R17" s="103" t="str">
        <f t="shared" si="2"/>
        <v/>
      </c>
      <c r="S17" s="101" t="str">
        <f t="shared" si="4"/>
        <v/>
      </c>
      <c r="T17" s="33" t="str">
        <f t="shared" si="5"/>
        <v/>
      </c>
      <c r="U17" s="34" t="str">
        <f>IF(D17="","",IF($F17&lt;30256,VLOOKUP(D17,'NOx総量規制　告示別表第４　施設係数'!$F$2:$H$64,2,FALSE),""))</f>
        <v/>
      </c>
      <c r="V17" s="34" t="str">
        <f>IF(D17="","",IF($F17&gt;=30256,VLOOKUP(D17,'NOx総量規制　告示別表第４　施設係数'!$F$2:$H$64,3,FALSE),""))</f>
        <v/>
      </c>
      <c r="W17" s="33" t="str">
        <f t="shared" si="6"/>
        <v/>
      </c>
      <c r="X17" s="133" t="str">
        <f t="shared" si="6"/>
        <v/>
      </c>
      <c r="Y17" s="130"/>
      <c r="Z17" s="130"/>
      <c r="AA17" s="131"/>
      <c r="AB17" s="151"/>
      <c r="AC17" s="152" t="str">
        <f t="shared" si="8"/>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7"/>
        <v/>
      </c>
      <c r="N18" s="130"/>
      <c r="O18" s="130"/>
      <c r="P18" s="131"/>
      <c r="Q18" s="100" t="str">
        <f t="shared" si="9"/>
        <v/>
      </c>
      <c r="R18" s="103" t="str">
        <f t="shared" si="2"/>
        <v/>
      </c>
      <c r="S18" s="101" t="str">
        <f t="shared" si="4"/>
        <v/>
      </c>
      <c r="T18" s="33" t="str">
        <f t="shared" si="5"/>
        <v/>
      </c>
      <c r="U18" s="34" t="str">
        <f>IF(D18="","",IF($F18&lt;30256,VLOOKUP(D18,'NOx総量規制　告示別表第４　施設係数'!$F$2:$H$64,2,FALSE),""))</f>
        <v/>
      </c>
      <c r="V18" s="34" t="str">
        <f>IF(D18="","",IF($F18&gt;=30256,VLOOKUP(D18,'NOx総量規制　告示別表第４　施設係数'!$F$2:$H$64,3,FALSE),""))</f>
        <v/>
      </c>
      <c r="W18" s="33" t="str">
        <f t="shared" si="6"/>
        <v/>
      </c>
      <c r="X18" s="133" t="str">
        <f t="shared" si="6"/>
        <v/>
      </c>
      <c r="Y18" s="130"/>
      <c r="Z18" s="130"/>
      <c r="AA18" s="131"/>
      <c r="AB18" s="151"/>
      <c r="AC18" s="152" t="str">
        <f t="shared" si="8"/>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7"/>
        <v/>
      </c>
      <c r="N19" s="130"/>
      <c r="O19" s="130"/>
      <c r="P19" s="131"/>
      <c r="Q19" s="100" t="str">
        <f t="shared" si="9"/>
        <v/>
      </c>
      <c r="R19" s="103" t="str">
        <f t="shared" si="2"/>
        <v/>
      </c>
      <c r="S19" s="101" t="str">
        <f t="shared" si="4"/>
        <v/>
      </c>
      <c r="T19" s="33" t="str">
        <f t="shared" si="5"/>
        <v/>
      </c>
      <c r="U19" s="34" t="str">
        <f>IF(D19="","",IF($F19&lt;30256,VLOOKUP(D19,'NOx総量規制　告示別表第４　施設係数'!$F$2:$H$64,2,FALSE),""))</f>
        <v/>
      </c>
      <c r="V19" s="34" t="str">
        <f>IF(D19="","",IF($F19&gt;=30256,VLOOKUP(D19,'NOx総量規制　告示別表第４　施設係数'!$F$2:$H$64,3,FALSE),""))</f>
        <v/>
      </c>
      <c r="W19" s="33" t="str">
        <f t="shared" si="6"/>
        <v/>
      </c>
      <c r="X19" s="133" t="str">
        <f t="shared" si="6"/>
        <v/>
      </c>
      <c r="Y19" s="130"/>
      <c r="Z19" s="130"/>
      <c r="AA19" s="131"/>
      <c r="AB19" s="151"/>
      <c r="AC19" s="152" t="str">
        <f t="shared" si="8"/>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7"/>
        <v/>
      </c>
      <c r="N20" s="130"/>
      <c r="O20" s="130"/>
      <c r="P20" s="131"/>
      <c r="Q20" s="100" t="str">
        <f t="shared" si="9"/>
        <v/>
      </c>
      <c r="R20" s="103" t="str">
        <f t="shared" si="2"/>
        <v/>
      </c>
      <c r="S20" s="101" t="str">
        <f t="shared" si="4"/>
        <v/>
      </c>
      <c r="T20" s="33" t="str">
        <f t="shared" si="5"/>
        <v/>
      </c>
      <c r="U20" s="34" t="str">
        <f>IF(D20="","",IF($F20&lt;30256,VLOOKUP(D20,'NOx総量規制　告示別表第４　施設係数'!$F$2:$H$64,2,FALSE),""))</f>
        <v/>
      </c>
      <c r="V20" s="34" t="str">
        <f>IF(D20="","",IF($F20&gt;=30256,VLOOKUP(D20,'NOx総量規制　告示別表第４　施設係数'!$F$2:$H$64,3,FALSE),""))</f>
        <v/>
      </c>
      <c r="W20" s="33" t="str">
        <f t="shared" si="6"/>
        <v/>
      </c>
      <c r="X20" s="133" t="str">
        <f t="shared" si="6"/>
        <v/>
      </c>
      <c r="Y20" s="130"/>
      <c r="Z20" s="130"/>
      <c r="AA20" s="131"/>
      <c r="AB20" s="151"/>
      <c r="AC20" s="152" t="str">
        <f t="shared" si="8"/>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si="0"/>
        <v/>
      </c>
      <c r="L21" s="98" t="str">
        <f>IF(D21="","",IF(D21&gt;58,VLOOKUP(D21,'告示別表第３　特別の換算係数'!$A$3:$D$18,4,TRUE),1))</f>
        <v/>
      </c>
      <c r="M21" s="101" t="str">
        <f t="shared" si="7"/>
        <v/>
      </c>
      <c r="N21" s="130"/>
      <c r="O21" s="130"/>
      <c r="P21" s="131"/>
      <c r="Q21" s="100" t="str">
        <f t="shared" si="9"/>
        <v/>
      </c>
      <c r="R21" s="103" t="str">
        <f t="shared" si="2"/>
        <v/>
      </c>
      <c r="S21" s="101" t="str">
        <f t="shared" si="4"/>
        <v/>
      </c>
      <c r="T21" s="33" t="str">
        <f t="shared" si="5"/>
        <v/>
      </c>
      <c r="U21" s="34" t="str">
        <f>IF(D21="","",IF($F21&lt;30256,VLOOKUP(D21,'NOx総量規制　告示別表第４　施設係数'!$F$2:$H$64,2,FALSE),""))</f>
        <v/>
      </c>
      <c r="V21" s="34" t="str">
        <f>IF(D21="","",IF($F21&gt;=30256,VLOOKUP(D21,'NOx総量規制　告示別表第４　施設係数'!$F$2:$H$64,3,FALSE),""))</f>
        <v/>
      </c>
      <c r="W21" s="33" t="str">
        <f t="shared" si="6"/>
        <v/>
      </c>
      <c r="X21" s="133" t="str">
        <f t="shared" si="6"/>
        <v/>
      </c>
      <c r="Y21" s="130"/>
      <c r="Z21" s="130"/>
      <c r="AA21" s="131"/>
      <c r="AB21" s="151"/>
      <c r="AC21" s="152" t="str">
        <f t="shared" si="8"/>
        <v/>
      </c>
      <c r="AD21" s="146"/>
      <c r="AE21" s="108"/>
      <c r="AG21" s="25"/>
      <c r="AH21" s="26" t="s">
        <v>32</v>
      </c>
      <c r="AI21" s="27">
        <v>1.2</v>
      </c>
      <c r="AJ21" s="28">
        <v>11</v>
      </c>
    </row>
    <row r="22" spans="2:36" ht="24.75" customHeight="1">
      <c r="B22" s="107"/>
      <c r="C22" s="29"/>
      <c r="D22" s="29"/>
      <c r="E22" s="29"/>
      <c r="F22" s="154"/>
      <c r="G22" s="30"/>
      <c r="H22" s="29"/>
      <c r="I22" s="31"/>
      <c r="J22" s="29"/>
      <c r="K22" s="32" t="str">
        <f t="shared" si="0"/>
        <v/>
      </c>
      <c r="L22" s="98" t="str">
        <f>IF(D22="","",IF(D22&gt;58,VLOOKUP(D22,'告示別表第３　特別の換算係数'!$A$3:$D$18,4,TRUE),1))</f>
        <v/>
      </c>
      <c r="M22" s="101" t="str">
        <f t="shared" si="7"/>
        <v/>
      </c>
      <c r="N22" s="130"/>
      <c r="O22" s="130"/>
      <c r="P22" s="131"/>
      <c r="Q22" s="100" t="str">
        <f t="shared" si="9"/>
        <v/>
      </c>
      <c r="R22" s="103" t="str">
        <f t="shared" si="2"/>
        <v/>
      </c>
      <c r="S22" s="101" t="str">
        <f t="shared" si="4"/>
        <v/>
      </c>
      <c r="T22" s="33" t="str">
        <f t="shared" si="5"/>
        <v/>
      </c>
      <c r="U22" s="34" t="str">
        <f>IF(D22="","",IF($F22&lt;30256,VLOOKUP(D22,'NOx総量規制　告示別表第４　施設係数'!$F$2:$H$64,2,FALSE),""))</f>
        <v/>
      </c>
      <c r="V22" s="34" t="str">
        <f>IF(D22="","",IF($F22&gt;=30256,VLOOKUP(D22,'NOx総量規制　告示別表第４　施設係数'!$F$2:$H$64,3,FALSE),""))</f>
        <v/>
      </c>
      <c r="W22" s="33" t="str">
        <f t="shared" si="6"/>
        <v/>
      </c>
      <c r="X22" s="133" t="str">
        <f t="shared" si="6"/>
        <v/>
      </c>
      <c r="Y22" s="130"/>
      <c r="Z22" s="130"/>
      <c r="AA22" s="131"/>
      <c r="AB22" s="151"/>
      <c r="AC22" s="152" t="str">
        <f t="shared" si="8"/>
        <v/>
      </c>
      <c r="AD22" s="146"/>
      <c r="AE22" s="108"/>
      <c r="AG22" s="25"/>
      <c r="AH22" s="26"/>
      <c r="AI22" s="27"/>
      <c r="AJ22" s="28"/>
    </row>
    <row r="23" spans="2:36" ht="24.75" customHeight="1">
      <c r="B23" s="107"/>
      <c r="C23" s="29"/>
      <c r="D23" s="36"/>
      <c r="E23" s="29"/>
      <c r="F23" s="154"/>
      <c r="G23" s="30"/>
      <c r="H23" s="29"/>
      <c r="I23" s="31"/>
      <c r="J23" s="29"/>
      <c r="K23" s="32" t="str">
        <f t="shared" si="0"/>
        <v/>
      </c>
      <c r="L23" s="98" t="str">
        <f>IF(D23="","",IF(D23&gt;58,VLOOKUP(D23,'告示別表第３　特別の換算係数'!$A$3:$D$18,4,TRUE),1))</f>
        <v/>
      </c>
      <c r="M23" s="101" t="str">
        <f t="shared" si="7"/>
        <v/>
      </c>
      <c r="N23" s="130"/>
      <c r="O23" s="130"/>
      <c r="P23" s="131"/>
      <c r="Q23" s="100" t="str">
        <f t="shared" si="9"/>
        <v/>
      </c>
      <c r="R23" s="103" t="str">
        <f t="shared" si="2"/>
        <v/>
      </c>
      <c r="S23" s="101" t="str">
        <f t="shared" si="4"/>
        <v/>
      </c>
      <c r="T23" s="33" t="str">
        <f t="shared" si="5"/>
        <v/>
      </c>
      <c r="U23" s="34" t="str">
        <f>IF(D23="","",IF($F23&lt;30256,VLOOKUP(D23,'NOx総量規制　告示別表第４　施設係数'!$F$2:$H$64,2,FALSE),""))</f>
        <v/>
      </c>
      <c r="V23" s="34" t="str">
        <f>IF(D23="","",IF($F23&gt;=30256,VLOOKUP(D23,'NOx総量規制　告示別表第４　施設係数'!$F$2:$H$64,3,FALSE),""))</f>
        <v/>
      </c>
      <c r="W23" s="33" t="str">
        <f t="shared" si="6"/>
        <v/>
      </c>
      <c r="X23" s="133" t="str">
        <f t="shared" si="6"/>
        <v/>
      </c>
      <c r="Y23" s="130"/>
      <c r="Z23" s="130"/>
      <c r="AA23" s="131"/>
      <c r="AB23" s="151"/>
      <c r="AC23" s="152" t="str">
        <f t="shared" si="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0"/>
        <v/>
      </c>
      <c r="L24" s="114" t="str">
        <f>IF(D24="","",IF(D24&gt;58,VLOOKUP(D24,'告示別表第３　特別の換算係数'!$A$3:$D$18,4,TRUE),1))</f>
        <v/>
      </c>
      <c r="M24" s="115" t="str">
        <f t="shared" si="7"/>
        <v/>
      </c>
      <c r="N24" s="163"/>
      <c r="O24" s="163"/>
      <c r="P24" s="164"/>
      <c r="Q24" s="116" t="str">
        <f t="shared" si="9"/>
        <v/>
      </c>
      <c r="R24" s="117" t="str">
        <f t="shared" si="2"/>
        <v/>
      </c>
      <c r="S24" s="162" t="str">
        <f t="shared" si="4"/>
        <v/>
      </c>
      <c r="T24" s="179" t="str">
        <f t="shared" si="5"/>
        <v/>
      </c>
      <c r="U24" s="180" t="str">
        <f>IF(D24="","",IF($F24&lt;30256,VLOOKUP(D24,'NOx総量規制　告示別表第４　施設係数'!$F$2:$H$64,2,FALSE),""))</f>
        <v/>
      </c>
      <c r="V24" s="180" t="str">
        <f>IF(D24="","",IF($F24&gt;=30256,VLOOKUP(D24,'NOx総量規制　告示別表第４　施設係数'!$F$2:$H$64,3,FALSE),""))</f>
        <v/>
      </c>
      <c r="W24" s="179" t="str">
        <f t="shared" si="6"/>
        <v/>
      </c>
      <c r="X24" s="181" t="str">
        <f t="shared" si="6"/>
        <v/>
      </c>
      <c r="Y24" s="163"/>
      <c r="Z24" s="163"/>
      <c r="AA24" s="164"/>
      <c r="AB24" s="182"/>
      <c r="AC24" s="183" t="str">
        <f t="shared" si="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191</v>
      </c>
      <c r="R25" s="198"/>
      <c r="S25" s="201" t="s">
        <v>142</v>
      </c>
      <c r="T25" s="202"/>
      <c r="U25" s="202"/>
      <c r="V25" s="202"/>
      <c r="W25" s="205"/>
      <c r="X25" s="205"/>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c r="X27" s="216"/>
      <c r="Y27" s="218" t="s">
        <v>192</v>
      </c>
      <c r="Z27" s="212"/>
      <c r="AA27" s="212"/>
      <c r="AB27" s="212"/>
      <c r="AC27" s="219"/>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186</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168</v>
      </c>
      <c r="F30" s="178" t="s">
        <v>187</v>
      </c>
      <c r="G30" s="177" t="s">
        <v>188</v>
      </c>
      <c r="H30" s="177" t="s">
        <v>189</v>
      </c>
      <c r="I30" s="177" t="s">
        <v>190</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193</v>
      </c>
      <c r="R31" s="187"/>
      <c r="S31" s="187"/>
      <c r="T31" s="188" t="s">
        <v>34</v>
      </c>
      <c r="U31" s="189" t="str">
        <f>IF(AC27="","",IF(M27&lt;=W27,"適","否"))</f>
        <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B3:C3"/>
    <mergeCell ref="D3:H3"/>
    <mergeCell ref="K3:L3"/>
    <mergeCell ref="W3:X3"/>
    <mergeCell ref="B4:C4"/>
    <mergeCell ref="D4:H4"/>
    <mergeCell ref="G6:G8"/>
    <mergeCell ref="N7:P7"/>
    <mergeCell ref="H6:H8"/>
    <mergeCell ref="I6:J6"/>
    <mergeCell ref="K6:L6"/>
    <mergeCell ref="M6:P6"/>
    <mergeCell ref="I7:I8"/>
    <mergeCell ref="J7:J8"/>
    <mergeCell ref="K7:K8"/>
    <mergeCell ref="B6:B8"/>
    <mergeCell ref="C6:C8"/>
    <mergeCell ref="D6:D8"/>
    <mergeCell ref="E6:E8"/>
    <mergeCell ref="F6:F8"/>
    <mergeCell ref="L7:L8"/>
    <mergeCell ref="M7:M8"/>
    <mergeCell ref="AC7:AC8"/>
    <mergeCell ref="S6:AA6"/>
    <mergeCell ref="AB6:AC6"/>
    <mergeCell ref="Q6:Q7"/>
    <mergeCell ref="R6:R7"/>
    <mergeCell ref="AD6:AD8"/>
    <mergeCell ref="AE6:AE8"/>
    <mergeCell ref="S7:T7"/>
    <mergeCell ref="U7:V7"/>
    <mergeCell ref="W7:X7"/>
    <mergeCell ref="Y7:AA7"/>
    <mergeCell ref="AB7:AB8"/>
    <mergeCell ref="X25:X26"/>
    <mergeCell ref="Y25:AC26"/>
    <mergeCell ref="S27:V28"/>
    <mergeCell ref="W27:X28"/>
    <mergeCell ref="Y27:AB28"/>
    <mergeCell ref="AC27:AC28"/>
    <mergeCell ref="Q31:S32"/>
    <mergeCell ref="T31:T32"/>
    <mergeCell ref="U31:W32"/>
    <mergeCell ref="Q25:Q28"/>
    <mergeCell ref="R25:R28"/>
    <mergeCell ref="S25:V26"/>
    <mergeCell ref="W25:W26"/>
  </mergeCells>
  <phoneticPr fontId="2"/>
  <dataValidations count="1">
    <dataValidation type="list" allowBlank="1" showInputMessage="1" showErrorMessage="1" sqref="I9:I24">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dimension ref="B1:AJ41"/>
  <sheetViews>
    <sheetView view="pageBreakPreview" topLeftCell="G1" zoomScaleNormal="100" zoomScaleSheetLayoutView="100" workbookViewId="0">
      <selection activeCell="U3" sqref="U3"/>
    </sheetView>
  </sheetViews>
  <sheetFormatPr defaultRowHeight="11.25"/>
  <cols>
    <col min="1" max="1" width="0.75" style="25" customWidth="1"/>
    <col min="2" max="2" width="6.125" style="25" customWidth="1"/>
    <col min="3" max="4" width="4.125" style="25" customWidth="1"/>
    <col min="5" max="5" width="13.25" style="25" customWidth="1"/>
    <col min="6" max="6" width="9.25" style="47" customWidth="1"/>
    <col min="7" max="7" width="10.625" style="25" customWidth="1"/>
    <col min="8" max="8" width="7.5" style="26" customWidth="1"/>
    <col min="9" max="9" width="7.25" style="25" customWidth="1"/>
    <col min="10" max="10" width="4.375" style="48" customWidth="1"/>
    <col min="11" max="11" width="5.375" style="25" customWidth="1"/>
    <col min="12" max="12" width="4.5" style="49" customWidth="1"/>
    <col min="13" max="13" width="7" style="51" customWidth="1"/>
    <col min="14" max="15" width="2.375" style="51" customWidth="1"/>
    <col min="16" max="16" width="2.375" style="28" customWidth="1"/>
    <col min="17" max="17" width="7" style="50" customWidth="1"/>
    <col min="18" max="18" width="7" style="49" customWidth="1"/>
    <col min="19" max="19" width="6" style="49" bestFit="1" customWidth="1"/>
    <col min="20" max="20" width="6" style="25" bestFit="1" customWidth="1"/>
    <col min="21" max="21" width="4.625" style="25" bestFit="1" customWidth="1"/>
    <col min="22" max="22" width="3.875" style="25" bestFit="1" customWidth="1"/>
    <col min="23" max="23" width="6" style="25" bestFit="1" customWidth="1"/>
    <col min="24" max="24" width="6" style="51" bestFit="1" customWidth="1"/>
    <col min="25" max="26" width="2.25" style="51" customWidth="1"/>
    <col min="27" max="27" width="2.25" style="25" customWidth="1"/>
    <col min="28" max="28" width="4.75" style="25" customWidth="1"/>
    <col min="29" max="29" width="8.5" style="25" customWidth="1"/>
    <col min="30" max="30" width="13.5" style="25" customWidth="1"/>
    <col min="31" max="31" width="17.25" style="25" customWidth="1"/>
    <col min="32" max="32" width="2.125" style="25" customWidth="1"/>
    <col min="33" max="33" width="9" style="26"/>
    <col min="34" max="34" width="6.25" style="27" customWidth="1"/>
    <col min="35" max="35" width="5.5" style="28" customWidth="1"/>
    <col min="36" max="16384" width="9" style="25"/>
  </cols>
  <sheetData>
    <row r="1" spans="2:36" s="1" customFormat="1" ht="14.25" customHeight="1">
      <c r="B1" s="144" t="s">
        <v>166</v>
      </c>
      <c r="C1" s="2"/>
      <c r="D1" s="2"/>
      <c r="E1" s="2"/>
      <c r="F1" s="3"/>
      <c r="G1" s="3"/>
      <c r="H1" s="2"/>
      <c r="I1" s="4"/>
      <c r="J1" s="2"/>
      <c r="K1" s="5"/>
      <c r="L1" s="2"/>
      <c r="M1" s="6"/>
      <c r="N1" s="9"/>
      <c r="O1" s="9"/>
      <c r="P1" s="9"/>
      <c r="Q1" s="7"/>
      <c r="R1" s="8"/>
      <c r="S1" s="6"/>
      <c r="T1" s="6"/>
      <c r="U1" s="2"/>
      <c r="V1" s="2"/>
      <c r="W1" s="2"/>
      <c r="X1" s="2"/>
      <c r="Y1" s="9"/>
      <c r="Z1" s="9"/>
      <c r="AA1" s="9"/>
      <c r="AB1" s="2"/>
      <c r="AC1" s="2"/>
      <c r="AD1" s="2"/>
      <c r="AE1" s="2"/>
      <c r="AF1" s="10"/>
      <c r="AH1" s="11"/>
      <c r="AI1" s="12"/>
      <c r="AJ1" s="13"/>
    </row>
    <row r="2" spans="2:36" s="1" customFormat="1" ht="14.25" customHeight="1" thickBot="1">
      <c r="C2" s="2"/>
      <c r="D2" s="2"/>
      <c r="E2" s="2"/>
      <c r="F2" s="2"/>
      <c r="G2" s="2"/>
      <c r="H2" s="2"/>
      <c r="I2" s="2"/>
      <c r="J2" s="2"/>
      <c r="K2" s="2"/>
      <c r="L2" s="2"/>
      <c r="M2" s="2"/>
      <c r="N2" s="2"/>
      <c r="O2" s="2"/>
      <c r="P2" s="2"/>
      <c r="Q2" s="121"/>
      <c r="R2" s="122"/>
      <c r="S2" s="6"/>
      <c r="T2" s="6"/>
      <c r="U2" s="6"/>
      <c r="V2" s="6"/>
      <c r="W2" s="9"/>
      <c r="X2" s="9"/>
      <c r="Y2" s="9"/>
      <c r="Z2" s="2"/>
      <c r="AA2" s="2"/>
      <c r="AB2" s="2"/>
      <c r="AC2" s="2"/>
      <c r="AD2" s="2"/>
    </row>
    <row r="3" spans="2:36" ht="15.75" customHeight="1">
      <c r="B3" s="274" t="s">
        <v>116</v>
      </c>
      <c r="C3" s="275"/>
      <c r="D3" s="276" t="s">
        <v>156</v>
      </c>
      <c r="E3" s="277"/>
      <c r="F3" s="277"/>
      <c r="G3" s="277"/>
      <c r="H3" s="278"/>
      <c r="J3" s="25"/>
      <c r="K3" s="279"/>
      <c r="L3" s="280"/>
      <c r="M3" s="126"/>
      <c r="N3" s="46"/>
      <c r="O3" s="46"/>
      <c r="P3" s="46"/>
      <c r="Q3" s="46"/>
      <c r="R3" s="123"/>
      <c r="S3" s="25"/>
      <c r="W3" s="281"/>
      <c r="X3" s="281"/>
      <c r="Y3" s="41"/>
      <c r="Z3" s="42"/>
      <c r="AA3" s="42"/>
      <c r="AB3" s="42"/>
      <c r="AC3" s="42"/>
      <c r="AD3" s="42"/>
      <c r="AE3" s="42"/>
      <c r="AF3" s="42"/>
      <c r="AG3" s="42"/>
      <c r="AH3" s="42"/>
      <c r="AI3" s="25"/>
    </row>
    <row r="4" spans="2:36" ht="15.75" customHeight="1" thickBot="1">
      <c r="B4" s="282" t="s">
        <v>157</v>
      </c>
      <c r="C4" s="283"/>
      <c r="D4" s="284" t="s">
        <v>158</v>
      </c>
      <c r="E4" s="285"/>
      <c r="F4" s="285"/>
      <c r="G4" s="285"/>
      <c r="H4" s="286"/>
      <c r="J4" s="25"/>
      <c r="K4" s="124"/>
      <c r="L4" s="125"/>
      <c r="M4" s="42"/>
      <c r="N4" s="25"/>
      <c r="O4" s="46"/>
      <c r="P4" s="46"/>
      <c r="Q4" s="46"/>
      <c r="R4" s="123"/>
      <c r="S4" s="45"/>
      <c r="T4" s="126"/>
      <c r="U4" s="124"/>
      <c r="V4" s="125"/>
      <c r="W4" s="41"/>
      <c r="X4" s="41"/>
      <c r="Y4" s="41"/>
      <c r="Z4" s="42"/>
      <c r="AA4" s="42"/>
      <c r="AB4" s="42"/>
      <c r="AC4" s="42"/>
      <c r="AD4" s="42"/>
      <c r="AE4" s="42"/>
      <c r="AF4" s="42"/>
      <c r="AG4" s="42"/>
      <c r="AH4" s="42"/>
      <c r="AI4" s="25"/>
    </row>
    <row r="5" spans="2:36" ht="25.5" customHeight="1" thickBot="1">
      <c r="F5" s="25"/>
      <c r="J5" s="25"/>
      <c r="L5" s="25"/>
      <c r="M5" s="25"/>
      <c r="N5" s="25"/>
      <c r="O5" s="25"/>
      <c r="P5" s="25"/>
      <c r="Q5" s="25"/>
      <c r="R5" s="27"/>
      <c r="S5" s="127"/>
      <c r="T5" s="49"/>
      <c r="U5" s="49"/>
      <c r="V5" s="49"/>
      <c r="W5" s="49"/>
      <c r="AG5" s="25"/>
      <c r="AH5" s="25"/>
      <c r="AI5" s="25"/>
    </row>
    <row r="6" spans="2:36" s="14" customFormat="1" ht="27" customHeight="1">
      <c r="B6" s="250" t="s">
        <v>0</v>
      </c>
      <c r="C6" s="253" t="s">
        <v>167</v>
      </c>
      <c r="D6" s="256" t="s">
        <v>1</v>
      </c>
      <c r="E6" s="256" t="s">
        <v>168</v>
      </c>
      <c r="F6" s="259" t="s">
        <v>113</v>
      </c>
      <c r="G6" s="259" t="s">
        <v>155</v>
      </c>
      <c r="H6" s="256" t="s">
        <v>179</v>
      </c>
      <c r="I6" s="264" t="s">
        <v>2</v>
      </c>
      <c r="J6" s="265"/>
      <c r="K6" s="266" t="s">
        <v>143</v>
      </c>
      <c r="L6" s="267"/>
      <c r="M6" s="244" t="s">
        <v>144</v>
      </c>
      <c r="N6" s="268"/>
      <c r="O6" s="268"/>
      <c r="P6" s="245"/>
      <c r="Q6" s="246" t="s">
        <v>182</v>
      </c>
      <c r="R6" s="248" t="s">
        <v>184</v>
      </c>
      <c r="S6" s="241" t="s">
        <v>140</v>
      </c>
      <c r="T6" s="242"/>
      <c r="U6" s="242"/>
      <c r="V6" s="242"/>
      <c r="W6" s="242"/>
      <c r="X6" s="242"/>
      <c r="Y6" s="242"/>
      <c r="Z6" s="242"/>
      <c r="AA6" s="243"/>
      <c r="AB6" s="244" t="s">
        <v>114</v>
      </c>
      <c r="AC6" s="245"/>
      <c r="AD6" s="221" t="s">
        <v>3</v>
      </c>
      <c r="AE6" s="224" t="s">
        <v>5</v>
      </c>
      <c r="AH6" s="15"/>
      <c r="AI6" s="16"/>
      <c r="AJ6" s="17"/>
    </row>
    <row r="7" spans="2:36" s="14" customFormat="1" ht="17.25" customHeight="1">
      <c r="B7" s="251"/>
      <c r="C7" s="254"/>
      <c r="D7" s="257"/>
      <c r="E7" s="257"/>
      <c r="F7" s="260"/>
      <c r="G7" s="262"/>
      <c r="H7" s="257"/>
      <c r="I7" s="269" t="s">
        <v>6</v>
      </c>
      <c r="J7" s="271" t="s">
        <v>178</v>
      </c>
      <c r="K7" s="272" t="s">
        <v>135</v>
      </c>
      <c r="L7" s="235" t="s">
        <v>136</v>
      </c>
      <c r="M7" s="237" t="s">
        <v>177</v>
      </c>
      <c r="N7" s="230" t="s">
        <v>137</v>
      </c>
      <c r="O7" s="231"/>
      <c r="P7" s="232"/>
      <c r="Q7" s="247"/>
      <c r="R7" s="249"/>
      <c r="S7" s="227" t="s">
        <v>165</v>
      </c>
      <c r="T7" s="228"/>
      <c r="U7" s="229" t="s">
        <v>138</v>
      </c>
      <c r="V7" s="228"/>
      <c r="W7" s="229" t="s">
        <v>139</v>
      </c>
      <c r="X7" s="228"/>
      <c r="Y7" s="230" t="s">
        <v>137</v>
      </c>
      <c r="Z7" s="231"/>
      <c r="AA7" s="232"/>
      <c r="AB7" s="233" t="s">
        <v>181</v>
      </c>
      <c r="AC7" s="239" t="s">
        <v>180</v>
      </c>
      <c r="AD7" s="222"/>
      <c r="AE7" s="225"/>
      <c r="AH7" s="15"/>
      <c r="AI7" s="16"/>
      <c r="AJ7" s="17"/>
    </row>
    <row r="8" spans="2:36" s="14" customFormat="1" ht="35.25" customHeight="1" thickBot="1">
      <c r="B8" s="252"/>
      <c r="C8" s="255"/>
      <c r="D8" s="258"/>
      <c r="E8" s="258"/>
      <c r="F8" s="261"/>
      <c r="G8" s="263"/>
      <c r="H8" s="258"/>
      <c r="I8" s="270"/>
      <c r="J8" s="263"/>
      <c r="K8" s="273"/>
      <c r="L8" s="236"/>
      <c r="M8" s="238"/>
      <c r="N8" s="136" t="s">
        <v>13</v>
      </c>
      <c r="O8" s="136" t="s">
        <v>14</v>
      </c>
      <c r="P8" s="137" t="s">
        <v>15</v>
      </c>
      <c r="Q8" s="161" t="s">
        <v>185</v>
      </c>
      <c r="R8" s="138" t="s">
        <v>183</v>
      </c>
      <c r="S8" s="139" t="s">
        <v>7</v>
      </c>
      <c r="T8" s="140" t="s">
        <v>8</v>
      </c>
      <c r="U8" s="141" t="s">
        <v>9</v>
      </c>
      <c r="V8" s="141" t="s">
        <v>10</v>
      </c>
      <c r="W8" s="141" t="s">
        <v>11</v>
      </c>
      <c r="X8" s="141" t="s">
        <v>12</v>
      </c>
      <c r="Y8" s="136" t="s">
        <v>13</v>
      </c>
      <c r="Z8" s="136" t="s">
        <v>14</v>
      </c>
      <c r="AA8" s="137" t="s">
        <v>15</v>
      </c>
      <c r="AB8" s="234"/>
      <c r="AC8" s="240"/>
      <c r="AD8" s="223"/>
      <c r="AE8" s="226"/>
      <c r="AH8" s="15" t="s">
        <v>16</v>
      </c>
      <c r="AI8" s="16" t="s">
        <v>17</v>
      </c>
      <c r="AJ8" s="17" t="s">
        <v>18</v>
      </c>
    </row>
    <row r="9" spans="2:36" ht="24.75" customHeight="1">
      <c r="B9" s="105" t="s">
        <v>170</v>
      </c>
      <c r="C9" s="18">
        <v>1</v>
      </c>
      <c r="D9" s="19">
        <v>4</v>
      </c>
      <c r="E9" s="20" t="s">
        <v>145</v>
      </c>
      <c r="F9" s="153">
        <v>25904</v>
      </c>
      <c r="G9" s="134" t="s">
        <v>159</v>
      </c>
      <c r="H9" s="18">
        <v>0.95</v>
      </c>
      <c r="I9" s="21" t="s">
        <v>19</v>
      </c>
      <c r="J9" s="18">
        <v>100</v>
      </c>
      <c r="K9" s="22">
        <f t="shared" ref="K9:K20" si="0">IF(I9="","",VLOOKUP(I9,$AH$9:$AI$23,2,FALSE))</f>
        <v>0.9</v>
      </c>
      <c r="L9" s="98">
        <f>IF(D9="","",IF(D9&gt;58,VLOOKUP(D9,'告示別表第３　特別の換算係数'!$A$3:$D$18,4,TRUE),1))</f>
        <v>1</v>
      </c>
      <c r="M9" s="101">
        <f>IF(H9="","",ROUNDDOWN(H9*K9*L9,3))</f>
        <v>0.85499999999999998</v>
      </c>
      <c r="N9" s="128"/>
      <c r="O9" s="128" t="s">
        <v>151</v>
      </c>
      <c r="P9" s="129"/>
      <c r="Q9" s="99">
        <f t="shared" ref="Q9:Q16" si="1">IF(I9="","",VLOOKUP(I9,$AH$9:$AJ$23,3,FALSE))</f>
        <v>8.4</v>
      </c>
      <c r="R9" s="102">
        <f t="shared" ref="R9:R20" si="2">IF(H9="","",H9*1000*Q9)</f>
        <v>7980</v>
      </c>
      <c r="S9" s="104">
        <f>IF($F9&lt;30256,IF(R9="","",ROUNDDOWN(R9/10000,3)),"")</f>
        <v>0.79800000000000004</v>
      </c>
      <c r="T9" s="23" t="str">
        <f>IF($F9&gt;=30256,IF(R9="","",ROUNDDOWN(R9/10000,3)),"")</f>
        <v/>
      </c>
      <c r="U9" s="24">
        <f>IF(D9="","",IF($F9&lt;30256,VLOOKUP(D9,'NOx総量規制　告示別表第４　施設係数'!$F$2:$H$64,2,FALSE),""))</f>
        <v>3.1</v>
      </c>
      <c r="V9" s="24" t="str">
        <f>IF(D9="","",IF($F9&gt;=30256,VLOOKUP(D9,'NOx総量規制　告示別表第４　施設係数'!$F$2:$H$64,3,FALSE),""))</f>
        <v/>
      </c>
      <c r="W9" s="23">
        <f>IF(S9="","",ROUNDDOWN(U9*S9,3))</f>
        <v>2.4729999999999999</v>
      </c>
      <c r="X9" s="132" t="str">
        <f>IF(T9="","",ROUNDDOWN(V9*T9,3))</f>
        <v/>
      </c>
      <c r="Y9" s="128"/>
      <c r="Z9" s="128" t="s">
        <v>150</v>
      </c>
      <c r="AA9" s="129"/>
      <c r="AB9" s="149">
        <v>74</v>
      </c>
      <c r="AC9" s="150">
        <f t="shared" ref="AC9:AC20" si="3">IF(AB9="","",IF(S9="",ROUNDUP(AB9/100*(T9),3),ROUNDUP(AB9/100*S9,3)))</f>
        <v>0.59099999999999997</v>
      </c>
      <c r="AD9" s="145"/>
      <c r="AE9" s="106" t="s">
        <v>153</v>
      </c>
      <c r="AG9" s="25"/>
      <c r="AH9" s="26" t="s">
        <v>20</v>
      </c>
      <c r="AI9" s="27">
        <v>1</v>
      </c>
      <c r="AJ9" s="28">
        <v>8.9</v>
      </c>
    </row>
    <row r="10" spans="2:36" ht="24.75" customHeight="1">
      <c r="B10" s="107" t="s">
        <v>171</v>
      </c>
      <c r="C10" s="29">
        <v>1</v>
      </c>
      <c r="D10" s="29">
        <v>1</v>
      </c>
      <c r="E10" s="38" t="s">
        <v>145</v>
      </c>
      <c r="F10" s="154">
        <v>38039</v>
      </c>
      <c r="G10" s="135" t="s">
        <v>160</v>
      </c>
      <c r="H10" s="29">
        <v>0.91</v>
      </c>
      <c r="I10" s="31" t="s">
        <v>22</v>
      </c>
      <c r="J10" s="29">
        <v>100</v>
      </c>
      <c r="K10" s="32">
        <f t="shared" si="0"/>
        <v>1.1399999999999999</v>
      </c>
      <c r="L10" s="98">
        <f>IF(D10="","",IF(D10&gt;58,VLOOKUP(D10,'告示別表第３　特別の換算係数'!$A$3:$D$18,4,TRUE),1))</f>
        <v>1</v>
      </c>
      <c r="M10" s="101">
        <f t="shared" ref="M10:M12" si="4">IF(H10="","",ROUNDDOWN(H10*K10*L10,3))</f>
        <v>1.0369999999999999</v>
      </c>
      <c r="N10" s="130"/>
      <c r="O10" s="130" t="s">
        <v>150</v>
      </c>
      <c r="P10" s="131"/>
      <c r="Q10" s="100">
        <f t="shared" si="1"/>
        <v>9.6</v>
      </c>
      <c r="R10" s="103">
        <f t="shared" si="2"/>
        <v>8736</v>
      </c>
      <c r="S10" s="101" t="str">
        <f>IF($F10&lt;30256,IF(R10="","",ROUNDDOWN(R10/10000,3)),"")</f>
        <v/>
      </c>
      <c r="T10" s="33">
        <f>IF($F10&gt;=30256,IF(R10="","",ROUNDDOWN(R10/10000,3)),"")</f>
        <v>0.873</v>
      </c>
      <c r="U10" s="34" t="str">
        <f>IF(D10="","",IF($F10&lt;30256,VLOOKUP(D10,'NOx総量規制　告示別表第４　施設係数'!$F$2:$H$64,2,FALSE),""))</f>
        <v/>
      </c>
      <c r="V10" s="34">
        <f>IF(D10="","",IF($F10&gt;=30256,VLOOKUP(D10,'NOx総量規制　告示別表第４　施設係数'!$F$2:$H$64,3,FALSE),""))</f>
        <v>1.6</v>
      </c>
      <c r="W10" s="33" t="str">
        <f>IF(S10="","",ROUNDDOWN(U10*S10,3))</f>
        <v/>
      </c>
      <c r="X10" s="133">
        <f>IF(T10="","",ROUNDDOWN(V10*T10,3))</f>
        <v>1.3959999999999999</v>
      </c>
      <c r="Y10" s="130"/>
      <c r="Z10" s="130" t="s">
        <v>151</v>
      </c>
      <c r="AA10" s="131"/>
      <c r="AB10" s="151">
        <v>60</v>
      </c>
      <c r="AC10" s="152">
        <f t="shared" si="3"/>
        <v>0.52400000000000002</v>
      </c>
      <c r="AD10" s="146"/>
      <c r="AE10" s="108" t="s">
        <v>152</v>
      </c>
      <c r="AG10" s="25"/>
      <c r="AH10" s="37" t="s">
        <v>24</v>
      </c>
      <c r="AI10" s="27">
        <v>1</v>
      </c>
      <c r="AJ10" s="28">
        <v>8.9</v>
      </c>
    </row>
    <row r="11" spans="2:36" ht="24.75" customHeight="1">
      <c r="B11" s="107" t="s">
        <v>172</v>
      </c>
      <c r="C11" s="29">
        <v>1</v>
      </c>
      <c r="D11" s="29">
        <v>4</v>
      </c>
      <c r="E11" s="29" t="s">
        <v>145</v>
      </c>
      <c r="F11" s="154">
        <v>27765</v>
      </c>
      <c r="G11" s="135" t="s">
        <v>161</v>
      </c>
      <c r="H11" s="29">
        <v>0.56000000000000005</v>
      </c>
      <c r="I11" s="31" t="s">
        <v>20</v>
      </c>
      <c r="J11" s="29">
        <v>100</v>
      </c>
      <c r="K11" s="32">
        <f t="shared" si="0"/>
        <v>1</v>
      </c>
      <c r="L11" s="98">
        <f>IF(D11="","",IF(D11&gt;58,VLOOKUP(D11,'告示別表第３　特別の換算係数'!$A$3:$D$18,4,TRUE),1))</f>
        <v>1</v>
      </c>
      <c r="M11" s="101">
        <f t="shared" si="4"/>
        <v>0.56000000000000005</v>
      </c>
      <c r="N11" s="130"/>
      <c r="O11" s="130"/>
      <c r="P11" s="131"/>
      <c r="Q11" s="100">
        <f t="shared" si="1"/>
        <v>8.9</v>
      </c>
      <c r="R11" s="103">
        <f t="shared" si="2"/>
        <v>4984</v>
      </c>
      <c r="S11" s="101">
        <f t="shared" ref="S11:S20" si="5">IF($F11&lt;30256,IF(R11="","",ROUNDDOWN(R11/10000,3)),"")</f>
        <v>0.498</v>
      </c>
      <c r="T11" s="33" t="str">
        <f t="shared" ref="T11:T20" si="6">IF($F11&gt;=30256,IF(R11="","",ROUNDDOWN(R11/10000,3)),"")</f>
        <v/>
      </c>
      <c r="U11" s="34">
        <f>IF(D11="","",IF($F11&lt;30256,VLOOKUP(D11,'NOx総量規制　告示別表第４　施設係数'!$F$2:$H$64,2,FALSE),""))</f>
        <v>3.1</v>
      </c>
      <c r="V11" s="34" t="str">
        <f>IF(D11="","",IF($F11&gt;=30256,VLOOKUP(D11,'NOx総量規制　告示別表第４　施設係数'!$F$2:$H$64,3,FALSE),""))</f>
        <v/>
      </c>
      <c r="W11" s="33">
        <f t="shared" ref="W11:W20" si="7">IF(S11="","",ROUNDDOWN(U11*S11,3))</f>
        <v>1.5429999999999999</v>
      </c>
      <c r="X11" s="133" t="str">
        <f t="shared" ref="X11:X20" si="8">IF(T11="","",ROUNDDOWN(V11*T11,3))</f>
        <v/>
      </c>
      <c r="Y11" s="130"/>
      <c r="Z11" s="130"/>
      <c r="AA11" s="131"/>
      <c r="AB11" s="151">
        <v>81</v>
      </c>
      <c r="AC11" s="152">
        <f t="shared" si="3"/>
        <v>0.40400000000000003</v>
      </c>
      <c r="AD11" s="146"/>
      <c r="AE11" s="108"/>
      <c r="AG11" s="25"/>
      <c r="AH11" s="26" t="s">
        <v>21</v>
      </c>
      <c r="AI11" s="27">
        <v>1</v>
      </c>
      <c r="AJ11" s="28">
        <v>9.3000000000000007</v>
      </c>
    </row>
    <row r="12" spans="2:36" ht="24.75" customHeight="1">
      <c r="B12" s="107" t="s">
        <v>176</v>
      </c>
      <c r="C12" s="29">
        <v>30</v>
      </c>
      <c r="D12" s="36">
        <v>59</v>
      </c>
      <c r="E12" s="29" t="s">
        <v>147</v>
      </c>
      <c r="F12" s="154">
        <v>26734</v>
      </c>
      <c r="G12" s="135" t="s">
        <v>169</v>
      </c>
      <c r="H12" s="29">
        <v>5.6000000000000001E-2</v>
      </c>
      <c r="I12" s="31" t="s">
        <v>25</v>
      </c>
      <c r="J12" s="29">
        <v>100</v>
      </c>
      <c r="K12" s="32">
        <f t="shared" si="0"/>
        <v>0.95</v>
      </c>
      <c r="L12" s="98">
        <f>IF(D12="","",IF(D12&gt;58,VLOOKUP(D12,'告示別表第３　特別の換算係数'!$A$3:$D$18,4,TRUE),1))</f>
        <v>20</v>
      </c>
      <c r="M12" s="101">
        <f t="shared" si="4"/>
        <v>1.0640000000000001</v>
      </c>
      <c r="N12" s="130"/>
      <c r="O12" s="130"/>
      <c r="P12" s="131"/>
      <c r="Q12" s="100">
        <f t="shared" si="1"/>
        <v>8.8000000000000007</v>
      </c>
      <c r="R12" s="103">
        <f t="shared" si="2"/>
        <v>492.80000000000007</v>
      </c>
      <c r="S12" s="101">
        <f t="shared" si="5"/>
        <v>4.9000000000000002E-2</v>
      </c>
      <c r="T12" s="33" t="str">
        <f t="shared" si="6"/>
        <v/>
      </c>
      <c r="U12" s="34">
        <f>IF(D12="","",IF($F12&lt;30256,VLOOKUP(D12,'NOx総量規制　告示別表第４　施設係数'!$F$2:$H$64,2,FALSE),""))</f>
        <v>49</v>
      </c>
      <c r="V12" s="34" t="str">
        <f>IF(D12="","",IF($F12&gt;=30256,VLOOKUP(D12,'NOx総量規制　告示別表第４　施設係数'!$F$2:$H$64,3,FALSE),""))</f>
        <v/>
      </c>
      <c r="W12" s="33">
        <f t="shared" si="7"/>
        <v>2.4009999999999998</v>
      </c>
      <c r="X12" s="133" t="str">
        <f t="shared" si="8"/>
        <v/>
      </c>
      <c r="Y12" s="130"/>
      <c r="Z12" s="130"/>
      <c r="AA12" s="131"/>
      <c r="AB12" s="151">
        <v>350</v>
      </c>
      <c r="AC12" s="152">
        <f t="shared" si="3"/>
        <v>0.17200000000000001</v>
      </c>
      <c r="AD12" s="147" t="s">
        <v>154</v>
      </c>
      <c r="AE12" s="108"/>
      <c r="AG12" s="25"/>
      <c r="AH12" s="37" t="s">
        <v>23</v>
      </c>
      <c r="AI12" s="27">
        <v>1</v>
      </c>
      <c r="AJ12" s="28">
        <v>9.5</v>
      </c>
    </row>
    <row r="13" spans="2:36" ht="24.75" customHeight="1">
      <c r="B13" s="107" t="s">
        <v>175</v>
      </c>
      <c r="C13" s="29">
        <v>6</v>
      </c>
      <c r="D13" s="36">
        <v>16</v>
      </c>
      <c r="E13" s="29" t="s">
        <v>148</v>
      </c>
      <c r="F13" s="154">
        <v>31599</v>
      </c>
      <c r="G13" s="135" t="s">
        <v>162</v>
      </c>
      <c r="H13" s="29">
        <v>5.8000000000000003E-2</v>
      </c>
      <c r="I13" s="31" t="s">
        <v>22</v>
      </c>
      <c r="J13" s="29">
        <v>100</v>
      </c>
      <c r="K13" s="32">
        <f t="shared" si="0"/>
        <v>1.1399999999999999</v>
      </c>
      <c r="L13" s="98">
        <f>IF(D13="","",IF(D13&gt;58,VLOOKUP(D13,'告示別表第３　特別の換算係数'!$A$3:$D$18,4,TRUE),1))</f>
        <v>1</v>
      </c>
      <c r="M13" s="101">
        <f>IF(H13="","",ROUNDDOWN(H13*K13*L13,3))</f>
        <v>6.6000000000000003E-2</v>
      </c>
      <c r="N13" s="130" t="s">
        <v>115</v>
      </c>
      <c r="O13" s="130"/>
      <c r="P13" s="131"/>
      <c r="Q13" s="100">
        <f t="shared" si="1"/>
        <v>9.6</v>
      </c>
      <c r="R13" s="103">
        <f t="shared" si="2"/>
        <v>556.79999999999995</v>
      </c>
      <c r="S13" s="101" t="str">
        <f t="shared" si="5"/>
        <v/>
      </c>
      <c r="T13" s="33">
        <f t="shared" si="6"/>
        <v>5.5E-2</v>
      </c>
      <c r="U13" s="34" t="str">
        <f>IF(D13="","",IF($F13&lt;30256,VLOOKUP(D13,'NOx総量規制　告示別表第４　施設係数'!$F$2:$H$64,2,FALSE),""))</f>
        <v/>
      </c>
      <c r="V13" s="34">
        <f>IF(D13="","",IF($F13&gt;=30256,VLOOKUP(D13,'NOx総量規制　告示別表第４　施設係数'!$F$2:$H$64,3,FALSE),""))</f>
        <v>2.7</v>
      </c>
      <c r="W13" s="33" t="str">
        <f t="shared" si="7"/>
        <v/>
      </c>
      <c r="X13" s="133">
        <f t="shared" si="8"/>
        <v>0.14799999999999999</v>
      </c>
      <c r="Y13" s="130" t="s">
        <v>115</v>
      </c>
      <c r="Z13" s="130"/>
      <c r="AA13" s="131"/>
      <c r="AB13" s="151">
        <v>315</v>
      </c>
      <c r="AC13" s="152">
        <f t="shared" si="3"/>
        <v>0.17399999999999999</v>
      </c>
      <c r="AD13" s="146"/>
      <c r="AE13" s="108"/>
      <c r="AG13" s="25"/>
      <c r="AH13" s="26" t="s">
        <v>25</v>
      </c>
      <c r="AI13" s="27">
        <v>0.95</v>
      </c>
      <c r="AJ13" s="28">
        <v>8.8000000000000007</v>
      </c>
    </row>
    <row r="14" spans="2:36" ht="24.75" customHeight="1">
      <c r="B14" s="107" t="s">
        <v>174</v>
      </c>
      <c r="C14" s="29">
        <v>9</v>
      </c>
      <c r="D14" s="29">
        <v>29</v>
      </c>
      <c r="E14" s="29" t="s">
        <v>149</v>
      </c>
      <c r="F14" s="154">
        <v>31593</v>
      </c>
      <c r="G14" s="135" t="s">
        <v>163</v>
      </c>
      <c r="H14" s="29">
        <v>6.8000000000000005E-2</v>
      </c>
      <c r="I14" s="31" t="s">
        <v>22</v>
      </c>
      <c r="J14" s="29">
        <v>100</v>
      </c>
      <c r="K14" s="32">
        <f t="shared" si="0"/>
        <v>1.1399999999999999</v>
      </c>
      <c r="L14" s="98">
        <f>IF(D14="","",IF(D14&gt;58,VLOOKUP(D14,'告示別表第３　特別の換算係数'!$A$3:$D$18,4,TRUE),1))</f>
        <v>1</v>
      </c>
      <c r="M14" s="101">
        <f>IF(H14="","",ROUNDDOWN(H14*K14*L14,3))</f>
        <v>7.6999999999999999E-2</v>
      </c>
      <c r="N14" s="130"/>
      <c r="O14" s="130"/>
      <c r="P14" s="131"/>
      <c r="Q14" s="100">
        <f t="shared" si="1"/>
        <v>9.6</v>
      </c>
      <c r="R14" s="103">
        <f t="shared" si="2"/>
        <v>652.79999999999995</v>
      </c>
      <c r="S14" s="101" t="str">
        <f t="shared" si="5"/>
        <v/>
      </c>
      <c r="T14" s="33">
        <f t="shared" si="6"/>
        <v>6.5000000000000002E-2</v>
      </c>
      <c r="U14" s="34" t="str">
        <f>IF(D14="","",IF($F14&lt;30256,VLOOKUP(D14,'NOx総量規制　告示別表第４　施設係数'!$F$2:$H$64,2,FALSE),""))</f>
        <v/>
      </c>
      <c r="V14" s="34">
        <f>IF(D14="","",IF($F14&gt;=30256,VLOOKUP(D14,'NOx総量規制　告示別表第４　施設係数'!$F$2:$H$64,3,FALSE),""))</f>
        <v>2.8</v>
      </c>
      <c r="W14" s="33" t="str">
        <f t="shared" si="7"/>
        <v/>
      </c>
      <c r="X14" s="133">
        <f t="shared" si="8"/>
        <v>0.182</v>
      </c>
      <c r="Y14" s="130"/>
      <c r="Z14" s="130"/>
      <c r="AA14" s="131"/>
      <c r="AB14" s="151">
        <v>90</v>
      </c>
      <c r="AC14" s="152">
        <f t="shared" si="3"/>
        <v>5.9000000000000004E-2</v>
      </c>
      <c r="AD14" s="146"/>
      <c r="AE14" s="108"/>
      <c r="AG14" s="25"/>
      <c r="AH14" s="37" t="s">
        <v>26</v>
      </c>
      <c r="AI14" s="27">
        <v>0.9</v>
      </c>
      <c r="AJ14" s="28">
        <v>8.4</v>
      </c>
    </row>
    <row r="15" spans="2:36" ht="24.75" customHeight="1">
      <c r="B15" s="107" t="s">
        <v>173</v>
      </c>
      <c r="C15" s="29">
        <v>1</v>
      </c>
      <c r="D15" s="36">
        <v>1</v>
      </c>
      <c r="E15" s="29" t="s">
        <v>146</v>
      </c>
      <c r="F15" s="154">
        <v>30015</v>
      </c>
      <c r="G15" s="135" t="s">
        <v>164</v>
      </c>
      <c r="H15" s="29">
        <v>0.26</v>
      </c>
      <c r="I15" s="31" t="s">
        <v>22</v>
      </c>
      <c r="J15" s="29">
        <v>100</v>
      </c>
      <c r="K15" s="32">
        <f t="shared" si="0"/>
        <v>1.1399999999999999</v>
      </c>
      <c r="L15" s="98">
        <f>IF(D15="","",IF(D15&gt;58,VLOOKUP(D15,'告示別表第３　特別の換算係数'!$A$3:$D$18,4,TRUE),1))</f>
        <v>1</v>
      </c>
      <c r="M15" s="101">
        <f>IF(H15="","",ROUNDDOWN(H15*K15*L15,3))</f>
        <v>0.29599999999999999</v>
      </c>
      <c r="N15" s="130"/>
      <c r="O15" s="130"/>
      <c r="P15" s="131" t="s">
        <v>115</v>
      </c>
      <c r="Q15" s="100">
        <f t="shared" si="1"/>
        <v>9.6</v>
      </c>
      <c r="R15" s="103">
        <f t="shared" si="2"/>
        <v>2496</v>
      </c>
      <c r="S15" s="101">
        <f t="shared" si="5"/>
        <v>0.249</v>
      </c>
      <c r="T15" s="33" t="str">
        <f t="shared" si="6"/>
        <v/>
      </c>
      <c r="U15" s="34">
        <f>IF(D15="","",IF($F15&lt;30256,VLOOKUP(D15,'NOx総量規制　告示別表第４　施設係数'!$F$2:$H$64,2,FALSE),""))</f>
        <v>2.5</v>
      </c>
      <c r="V15" s="34" t="str">
        <f>IF(D15="","",IF($F15&gt;=30256,VLOOKUP(D15,'NOx総量規制　告示別表第４　施設係数'!$F$2:$H$64,3,FALSE),""))</f>
        <v/>
      </c>
      <c r="W15" s="33">
        <f t="shared" si="7"/>
        <v>0.622</v>
      </c>
      <c r="X15" s="133" t="str">
        <f t="shared" si="8"/>
        <v/>
      </c>
      <c r="Y15" s="130"/>
      <c r="Z15" s="130"/>
      <c r="AA15" s="131" t="s">
        <v>115</v>
      </c>
      <c r="AB15" s="151">
        <v>90</v>
      </c>
      <c r="AC15" s="152">
        <f t="shared" si="3"/>
        <v>0.22500000000000001</v>
      </c>
      <c r="AD15" s="146"/>
      <c r="AE15" s="108"/>
      <c r="AG15" s="25"/>
      <c r="AH15" s="26" t="s">
        <v>27</v>
      </c>
      <c r="AI15" s="27"/>
      <c r="AJ15" s="28">
        <v>7.2</v>
      </c>
    </row>
    <row r="16" spans="2:36" ht="24.75" customHeight="1">
      <c r="B16" s="107"/>
      <c r="C16" s="29"/>
      <c r="D16" s="29"/>
      <c r="E16" s="29"/>
      <c r="F16" s="154"/>
      <c r="G16" s="30"/>
      <c r="H16" s="29"/>
      <c r="I16" s="31"/>
      <c r="J16" s="29"/>
      <c r="K16" s="32" t="str">
        <f t="shared" si="0"/>
        <v/>
      </c>
      <c r="L16" s="98" t="str">
        <f>IF(D16="","",IF(D16&gt;58,VLOOKUP(D16,'告示別表第３　特別の換算係数'!$A$3:$D$18,4,TRUE),1))</f>
        <v/>
      </c>
      <c r="M16" s="101" t="str">
        <f t="shared" ref="M16:M20" si="9">IF(H16="","",ROUNDDOWN(H16*K16,3*L16))</f>
        <v/>
      </c>
      <c r="N16" s="130"/>
      <c r="O16" s="130"/>
      <c r="P16" s="131"/>
      <c r="Q16" s="100" t="str">
        <f t="shared" si="1"/>
        <v/>
      </c>
      <c r="R16" s="103" t="str">
        <f t="shared" si="2"/>
        <v/>
      </c>
      <c r="S16" s="101" t="str">
        <f t="shared" si="5"/>
        <v/>
      </c>
      <c r="T16" s="33" t="str">
        <f t="shared" si="6"/>
        <v/>
      </c>
      <c r="U16" s="34" t="str">
        <f>IF(D16="","",IF($F16&lt;30256,VLOOKUP(D16,'NOx総量規制　告示別表第４　施設係数'!$F$2:$H$64,2,FALSE),""))</f>
        <v/>
      </c>
      <c r="V16" s="34" t="str">
        <f>IF(D16="","",IF($F16&gt;=30256,VLOOKUP(D16,'NOx総量規制　告示別表第４　施設係数'!$F$2:$H$64,3,FALSE),""))</f>
        <v/>
      </c>
      <c r="W16" s="33" t="str">
        <f t="shared" si="7"/>
        <v/>
      </c>
      <c r="X16" s="133" t="str">
        <f t="shared" si="8"/>
        <v/>
      </c>
      <c r="Y16" s="130"/>
      <c r="Z16" s="130"/>
      <c r="AA16" s="131"/>
      <c r="AB16" s="151"/>
      <c r="AC16" s="152" t="str">
        <f t="shared" si="3"/>
        <v/>
      </c>
      <c r="AD16" s="146"/>
      <c r="AE16" s="108"/>
      <c r="AG16" s="25"/>
      <c r="AH16" s="26" t="s">
        <v>28</v>
      </c>
      <c r="AI16" s="39"/>
      <c r="AJ16" s="28">
        <v>7.2</v>
      </c>
    </row>
    <row r="17" spans="2:36" ht="24.75" customHeight="1">
      <c r="B17" s="107"/>
      <c r="C17" s="29"/>
      <c r="D17" s="36"/>
      <c r="E17" s="29"/>
      <c r="F17" s="154"/>
      <c r="G17" s="30"/>
      <c r="H17" s="29"/>
      <c r="I17" s="31"/>
      <c r="J17" s="29"/>
      <c r="K17" s="32" t="str">
        <f t="shared" si="0"/>
        <v/>
      </c>
      <c r="L17" s="98" t="str">
        <f>IF(D17="","",IF(D17&gt;58,VLOOKUP(D17,'告示別表第３　特別の換算係数'!$A$3:$D$18,4,TRUE),1))</f>
        <v/>
      </c>
      <c r="M17" s="101" t="str">
        <f t="shared" si="9"/>
        <v/>
      </c>
      <c r="N17" s="130"/>
      <c r="O17" s="130"/>
      <c r="P17" s="131"/>
      <c r="Q17" s="100" t="str">
        <f t="shared" ref="Q17:Q24" si="10">IF(I17="","",VLOOKUP(I17,AG17:AI36,3,FALSE))</f>
        <v/>
      </c>
      <c r="R17" s="103" t="str">
        <f t="shared" si="2"/>
        <v/>
      </c>
      <c r="S17" s="101" t="str">
        <f t="shared" si="5"/>
        <v/>
      </c>
      <c r="T17" s="33" t="str">
        <f t="shared" si="6"/>
        <v/>
      </c>
      <c r="U17" s="34" t="str">
        <f>IF(D17="","",IF($F17&lt;30256,VLOOKUP(D17,'NOx総量規制　告示別表第４　施設係数'!$F$2:$H$64,2,FALSE),""))</f>
        <v/>
      </c>
      <c r="V17" s="34" t="str">
        <f>IF(D17="","",IF($F17&gt;=30256,VLOOKUP(D17,'NOx総量規制　告示別表第４　施設係数'!$F$2:$H$64,3,FALSE),""))</f>
        <v/>
      </c>
      <c r="W17" s="33" t="str">
        <f t="shared" si="7"/>
        <v/>
      </c>
      <c r="X17" s="133" t="str">
        <f t="shared" si="8"/>
        <v/>
      </c>
      <c r="Y17" s="130"/>
      <c r="Z17" s="130"/>
      <c r="AA17" s="131"/>
      <c r="AB17" s="151"/>
      <c r="AC17" s="152" t="str">
        <f t="shared" si="3"/>
        <v/>
      </c>
      <c r="AD17" s="146"/>
      <c r="AE17" s="108"/>
      <c r="AG17" s="25"/>
      <c r="AH17" s="26" t="s">
        <v>29</v>
      </c>
      <c r="AI17" s="27"/>
      <c r="AJ17" s="28">
        <v>3.5</v>
      </c>
    </row>
    <row r="18" spans="2:36" ht="24.75" customHeight="1">
      <c r="B18" s="107"/>
      <c r="C18" s="29"/>
      <c r="D18" s="29"/>
      <c r="E18" s="29"/>
      <c r="F18" s="154"/>
      <c r="G18" s="30"/>
      <c r="H18" s="29"/>
      <c r="I18" s="31"/>
      <c r="J18" s="29"/>
      <c r="K18" s="32" t="str">
        <f t="shared" si="0"/>
        <v/>
      </c>
      <c r="L18" s="98" t="str">
        <f>IF(D18="","",IF(D18&gt;58,VLOOKUP(D18,'告示別表第３　特別の換算係数'!$A$3:$D$18,4,TRUE),1))</f>
        <v/>
      </c>
      <c r="M18" s="101" t="str">
        <f t="shared" si="9"/>
        <v/>
      </c>
      <c r="N18" s="130"/>
      <c r="O18" s="130"/>
      <c r="P18" s="131"/>
      <c r="Q18" s="100" t="str">
        <f t="shared" si="10"/>
        <v/>
      </c>
      <c r="R18" s="103" t="str">
        <f t="shared" si="2"/>
        <v/>
      </c>
      <c r="S18" s="101" t="str">
        <f t="shared" si="5"/>
        <v/>
      </c>
      <c r="T18" s="33" t="str">
        <f t="shared" si="6"/>
        <v/>
      </c>
      <c r="U18" s="34" t="str">
        <f>IF(D18="","",IF($F18&lt;30256,VLOOKUP(D18,'NOx総量規制　告示別表第４　施設係数'!$F$2:$H$64,2,FALSE),""))</f>
        <v/>
      </c>
      <c r="V18" s="34" t="str">
        <f>IF(D18="","",IF($F18&gt;=30256,VLOOKUP(D18,'NOx総量規制　告示別表第４　施設係数'!$F$2:$H$64,3,FALSE),""))</f>
        <v/>
      </c>
      <c r="W18" s="33" t="str">
        <f t="shared" si="7"/>
        <v/>
      </c>
      <c r="X18" s="133" t="str">
        <f t="shared" si="8"/>
        <v/>
      </c>
      <c r="Y18" s="130"/>
      <c r="Z18" s="130"/>
      <c r="AA18" s="131"/>
      <c r="AB18" s="151"/>
      <c r="AC18" s="152" t="str">
        <f t="shared" si="3"/>
        <v/>
      </c>
      <c r="AD18" s="146"/>
      <c r="AE18" s="108"/>
      <c r="AG18" s="25"/>
      <c r="AH18" s="26" t="s">
        <v>30</v>
      </c>
      <c r="AI18" s="27"/>
      <c r="AJ18" s="28">
        <v>7.6</v>
      </c>
    </row>
    <row r="19" spans="2:36" ht="24.75" customHeight="1">
      <c r="B19" s="107"/>
      <c r="C19" s="29"/>
      <c r="D19" s="36"/>
      <c r="E19" s="29"/>
      <c r="F19" s="154"/>
      <c r="G19" s="30"/>
      <c r="H19" s="29"/>
      <c r="I19" s="31"/>
      <c r="J19" s="29"/>
      <c r="K19" s="32" t="str">
        <f t="shared" si="0"/>
        <v/>
      </c>
      <c r="L19" s="98" t="str">
        <f>IF(D19="","",IF(D19&gt;58,VLOOKUP(D19,'告示別表第３　特別の換算係数'!$A$3:$D$18,4,TRUE),1))</f>
        <v/>
      </c>
      <c r="M19" s="101" t="str">
        <f t="shared" si="9"/>
        <v/>
      </c>
      <c r="N19" s="130"/>
      <c r="O19" s="130"/>
      <c r="P19" s="131"/>
      <c r="Q19" s="100" t="str">
        <f t="shared" si="10"/>
        <v/>
      </c>
      <c r="R19" s="103" t="str">
        <f t="shared" si="2"/>
        <v/>
      </c>
      <c r="S19" s="101" t="str">
        <f t="shared" si="5"/>
        <v/>
      </c>
      <c r="T19" s="33" t="str">
        <f t="shared" si="6"/>
        <v/>
      </c>
      <c r="U19" s="34" t="str">
        <f>IF(D19="","",IF($F19&lt;30256,VLOOKUP(D19,'NOx総量規制　告示別表第４　施設係数'!$F$2:$H$64,2,FALSE),""))</f>
        <v/>
      </c>
      <c r="V19" s="34" t="str">
        <f>IF(D19="","",IF($F19&gt;=30256,VLOOKUP(D19,'NOx総量規制　告示別表第４　施設係数'!$F$2:$H$64,3,FALSE),""))</f>
        <v/>
      </c>
      <c r="W19" s="33" t="str">
        <f t="shared" si="7"/>
        <v/>
      </c>
      <c r="X19" s="133" t="str">
        <f t="shared" si="8"/>
        <v/>
      </c>
      <c r="Y19" s="130"/>
      <c r="Z19" s="130"/>
      <c r="AA19" s="131"/>
      <c r="AB19" s="151"/>
      <c r="AC19" s="152" t="str">
        <f t="shared" si="3"/>
        <v/>
      </c>
      <c r="AD19" s="146"/>
      <c r="AE19" s="108"/>
      <c r="AG19" s="25"/>
      <c r="AH19" s="26" t="s">
        <v>22</v>
      </c>
      <c r="AI19" s="27">
        <v>1.1399999999999999</v>
      </c>
      <c r="AJ19" s="28">
        <v>9.6</v>
      </c>
    </row>
    <row r="20" spans="2:36" ht="24.75" customHeight="1">
      <c r="B20" s="107"/>
      <c r="C20" s="29"/>
      <c r="D20" s="29"/>
      <c r="E20" s="29"/>
      <c r="F20" s="155"/>
      <c r="G20" s="40"/>
      <c r="H20" s="29"/>
      <c r="I20" s="31"/>
      <c r="J20" s="29"/>
      <c r="K20" s="32" t="str">
        <f t="shared" si="0"/>
        <v/>
      </c>
      <c r="L20" s="98" t="str">
        <f>IF(D20="","",IF(D20&gt;58,VLOOKUP(D20,'告示別表第３　特別の換算係数'!$A$3:$D$18,4,TRUE),1))</f>
        <v/>
      </c>
      <c r="M20" s="101" t="str">
        <f t="shared" si="9"/>
        <v/>
      </c>
      <c r="N20" s="130"/>
      <c r="O20" s="130"/>
      <c r="P20" s="131"/>
      <c r="Q20" s="100" t="str">
        <f t="shared" si="10"/>
        <v/>
      </c>
      <c r="R20" s="103" t="str">
        <f t="shared" si="2"/>
        <v/>
      </c>
      <c r="S20" s="101" t="str">
        <f t="shared" si="5"/>
        <v/>
      </c>
      <c r="T20" s="33" t="str">
        <f t="shared" si="6"/>
        <v/>
      </c>
      <c r="U20" s="34" t="str">
        <f>IF(D20="","",IF($F20&lt;30256,VLOOKUP(D20,'NOx総量規制　告示別表第４　施設係数'!$F$2:$H$64,2,FALSE),""))</f>
        <v/>
      </c>
      <c r="V20" s="34" t="str">
        <f>IF(D20="","",IF($F20&gt;=30256,VLOOKUP(D20,'NOx総量規制　告示別表第４　施設係数'!$F$2:$H$64,3,FALSE),""))</f>
        <v/>
      </c>
      <c r="W20" s="33" t="str">
        <f t="shared" si="7"/>
        <v/>
      </c>
      <c r="X20" s="133" t="str">
        <f t="shared" si="8"/>
        <v/>
      </c>
      <c r="Y20" s="130"/>
      <c r="Z20" s="130"/>
      <c r="AA20" s="131"/>
      <c r="AB20" s="151"/>
      <c r="AC20" s="152" t="str">
        <f t="shared" si="3"/>
        <v/>
      </c>
      <c r="AD20" s="146"/>
      <c r="AE20" s="108"/>
      <c r="AG20" s="25"/>
      <c r="AH20" s="26" t="s">
        <v>31</v>
      </c>
      <c r="AI20" s="27">
        <v>1.3</v>
      </c>
      <c r="AJ20" s="28">
        <v>9.8000000000000007</v>
      </c>
    </row>
    <row r="21" spans="2:36" ht="24.75" customHeight="1">
      <c r="B21" s="107"/>
      <c r="C21" s="29"/>
      <c r="D21" s="29"/>
      <c r="E21" s="29"/>
      <c r="F21" s="154"/>
      <c r="G21" s="30"/>
      <c r="H21" s="29"/>
      <c r="I21" s="31"/>
      <c r="J21" s="29"/>
      <c r="K21" s="32" t="str">
        <f t="shared" ref="K21:K24" si="11">IF(I21="","",VLOOKUP(I21,$AH$9:$AI$23,2,FALSE))</f>
        <v/>
      </c>
      <c r="L21" s="98" t="str">
        <f>IF(D21="","",IF(D21&gt;58,VLOOKUP(D21,'告示別表第３　特別の換算係数'!$A$3:$D$18,4,TRUE),1))</f>
        <v/>
      </c>
      <c r="M21" s="101" t="str">
        <f t="shared" ref="M21:M24" si="12">IF(H21="","",ROUNDDOWN(H21*K21,3*L21))</f>
        <v/>
      </c>
      <c r="N21" s="130"/>
      <c r="O21" s="130"/>
      <c r="P21" s="131"/>
      <c r="Q21" s="100" t="str">
        <f t="shared" si="10"/>
        <v/>
      </c>
      <c r="R21" s="103" t="str">
        <f t="shared" ref="R21:R24" si="13">IF(H21="","",H21*1000*Q21)</f>
        <v/>
      </c>
      <c r="S21" s="101" t="str">
        <f t="shared" ref="S21:S24" si="14">IF($F21&lt;30256,IF(R21="","",ROUNDDOWN(R21/10000,3)),"")</f>
        <v/>
      </c>
      <c r="T21" s="33" t="str">
        <f t="shared" ref="T21:T24" si="15">IF($F21&gt;=30256,IF(R21="","",ROUNDDOWN(R21/10000,3)),"")</f>
        <v/>
      </c>
      <c r="U21" s="34" t="str">
        <f>IF(D21="","",IF($F21&lt;30256,VLOOKUP(D21,'NOx総量規制　告示別表第４　施設係数'!$F$2:$H$64,2,FALSE),""))</f>
        <v/>
      </c>
      <c r="V21" s="34" t="str">
        <f>IF(D21="","",IF($F21&gt;=30256,VLOOKUP(D21,'NOx総量規制　告示別表第４　施設係数'!$F$2:$H$64,3,FALSE),""))</f>
        <v/>
      </c>
      <c r="W21" s="33" t="str">
        <f t="shared" ref="W21:W24" si="16">IF(S21="","",ROUNDDOWN(U21*S21,3))</f>
        <v/>
      </c>
      <c r="X21" s="133" t="str">
        <f t="shared" ref="X21:X24" si="17">IF(T21="","",ROUNDDOWN(V21*T21,3))</f>
        <v/>
      </c>
      <c r="Y21" s="130"/>
      <c r="Z21" s="130"/>
      <c r="AA21" s="131"/>
      <c r="AB21" s="151"/>
      <c r="AC21" s="152" t="str">
        <f t="shared" ref="AC21:AC24" si="18">IF(AB21="","",IF(S21="",ROUNDUP(AB21/100*(T21),3),ROUNDUP(AB21/100*S21,3)))</f>
        <v/>
      </c>
      <c r="AD21" s="146"/>
      <c r="AE21" s="108"/>
      <c r="AG21" s="25"/>
      <c r="AH21" s="26" t="s">
        <v>32</v>
      </c>
      <c r="AI21" s="27">
        <v>1.2</v>
      </c>
      <c r="AJ21" s="28">
        <v>11</v>
      </c>
    </row>
    <row r="22" spans="2:36" ht="24.75" customHeight="1">
      <c r="B22" s="107"/>
      <c r="C22" s="29"/>
      <c r="D22" s="29"/>
      <c r="E22" s="29"/>
      <c r="F22" s="154"/>
      <c r="G22" s="30"/>
      <c r="H22" s="29"/>
      <c r="I22" s="31"/>
      <c r="J22" s="29"/>
      <c r="K22" s="32" t="str">
        <f t="shared" si="11"/>
        <v/>
      </c>
      <c r="L22" s="98" t="str">
        <f>IF(D22="","",IF(D22&gt;58,VLOOKUP(D22,'告示別表第３　特別の換算係数'!$A$3:$D$18,4,TRUE),1))</f>
        <v/>
      </c>
      <c r="M22" s="101" t="str">
        <f t="shared" si="12"/>
        <v/>
      </c>
      <c r="N22" s="130"/>
      <c r="O22" s="130"/>
      <c r="P22" s="131"/>
      <c r="Q22" s="100" t="str">
        <f t="shared" si="10"/>
        <v/>
      </c>
      <c r="R22" s="103" t="str">
        <f t="shared" si="13"/>
        <v/>
      </c>
      <c r="S22" s="101" t="str">
        <f t="shared" si="14"/>
        <v/>
      </c>
      <c r="T22" s="33" t="str">
        <f t="shared" si="15"/>
        <v/>
      </c>
      <c r="U22" s="34" t="str">
        <f>IF(D22="","",IF($F22&lt;30256,VLOOKUP(D22,'NOx総量規制　告示別表第４　施設係数'!$F$2:$H$64,2,FALSE),""))</f>
        <v/>
      </c>
      <c r="V22" s="34" t="str">
        <f>IF(D22="","",IF($F22&gt;=30256,VLOOKUP(D22,'NOx総量規制　告示別表第４　施設係数'!$F$2:$H$64,3,FALSE),""))</f>
        <v/>
      </c>
      <c r="W22" s="33" t="str">
        <f t="shared" si="16"/>
        <v/>
      </c>
      <c r="X22" s="133" t="str">
        <f t="shared" si="17"/>
        <v/>
      </c>
      <c r="Y22" s="130"/>
      <c r="Z22" s="130"/>
      <c r="AA22" s="131"/>
      <c r="AB22" s="151"/>
      <c r="AC22" s="152" t="str">
        <f t="shared" si="18"/>
        <v/>
      </c>
      <c r="AD22" s="146"/>
      <c r="AE22" s="108"/>
      <c r="AG22" s="25"/>
      <c r="AH22" s="26"/>
      <c r="AI22" s="27"/>
      <c r="AJ22" s="28"/>
    </row>
    <row r="23" spans="2:36" ht="24.75" customHeight="1">
      <c r="B23" s="107"/>
      <c r="C23" s="29"/>
      <c r="D23" s="36"/>
      <c r="E23" s="29"/>
      <c r="F23" s="154"/>
      <c r="G23" s="30"/>
      <c r="H23" s="29"/>
      <c r="I23" s="31"/>
      <c r="J23" s="29"/>
      <c r="K23" s="32" t="str">
        <f t="shared" si="11"/>
        <v/>
      </c>
      <c r="L23" s="98" t="str">
        <f>IF(D23="","",IF(D23&gt;58,VLOOKUP(D23,'告示別表第３　特別の換算係数'!$A$3:$D$18,4,TRUE),1))</f>
        <v/>
      </c>
      <c r="M23" s="101" t="str">
        <f t="shared" si="12"/>
        <v/>
      </c>
      <c r="N23" s="130"/>
      <c r="O23" s="130"/>
      <c r="P23" s="131"/>
      <c r="Q23" s="100" t="str">
        <f t="shared" si="10"/>
        <v/>
      </c>
      <c r="R23" s="103" t="str">
        <f t="shared" si="13"/>
        <v/>
      </c>
      <c r="S23" s="101" t="str">
        <f t="shared" si="14"/>
        <v/>
      </c>
      <c r="T23" s="33" t="str">
        <f t="shared" si="15"/>
        <v/>
      </c>
      <c r="U23" s="34" t="str">
        <f>IF(D23="","",IF($F23&lt;30256,VLOOKUP(D23,'NOx総量規制　告示別表第４　施設係数'!$F$2:$H$64,2,FALSE),""))</f>
        <v/>
      </c>
      <c r="V23" s="34" t="str">
        <f>IF(D23="","",IF($F23&gt;=30256,VLOOKUP(D23,'NOx総量規制　告示別表第４　施設係数'!$F$2:$H$64,3,FALSE),""))</f>
        <v/>
      </c>
      <c r="W23" s="33" t="str">
        <f t="shared" si="16"/>
        <v/>
      </c>
      <c r="X23" s="133" t="str">
        <f t="shared" si="17"/>
        <v/>
      </c>
      <c r="Y23" s="130"/>
      <c r="Z23" s="130"/>
      <c r="AA23" s="131"/>
      <c r="AB23" s="151"/>
      <c r="AC23" s="152" t="str">
        <f t="shared" si="18"/>
        <v/>
      </c>
      <c r="AD23" s="146"/>
      <c r="AE23" s="108"/>
      <c r="AG23" s="25"/>
      <c r="AH23" s="26" t="s">
        <v>33</v>
      </c>
      <c r="AI23" s="27">
        <v>0.28000000000000003</v>
      </c>
      <c r="AJ23" s="28">
        <v>1.4</v>
      </c>
    </row>
    <row r="24" spans="2:36" ht="24.75" customHeight="1" thickBot="1">
      <c r="B24" s="109"/>
      <c r="C24" s="110"/>
      <c r="D24" s="110"/>
      <c r="E24" s="110"/>
      <c r="F24" s="156"/>
      <c r="G24" s="111"/>
      <c r="H24" s="110"/>
      <c r="I24" s="112"/>
      <c r="J24" s="110"/>
      <c r="K24" s="113" t="str">
        <f t="shared" si="11"/>
        <v/>
      </c>
      <c r="L24" s="114" t="str">
        <f>IF(D24="","",IF(D24&gt;58,VLOOKUP(D24,'告示別表第３　特別の換算係数'!$A$3:$D$18,4,TRUE),1))</f>
        <v/>
      </c>
      <c r="M24" s="115" t="str">
        <f t="shared" si="12"/>
        <v/>
      </c>
      <c r="N24" s="163"/>
      <c r="O24" s="163"/>
      <c r="P24" s="164"/>
      <c r="Q24" s="116" t="str">
        <f t="shared" si="10"/>
        <v/>
      </c>
      <c r="R24" s="117" t="str">
        <f t="shared" si="13"/>
        <v/>
      </c>
      <c r="S24" s="162" t="str">
        <f t="shared" si="14"/>
        <v/>
      </c>
      <c r="T24" s="179" t="str">
        <f t="shared" si="15"/>
        <v/>
      </c>
      <c r="U24" s="180" t="str">
        <f>IF(D24="","",IF($F24&lt;30256,VLOOKUP(D24,'NOx総量規制　告示別表第４　施設係数'!$F$2:$H$64,2,FALSE),""))</f>
        <v/>
      </c>
      <c r="V24" s="180" t="str">
        <f>IF(D24="","",IF($F24&gt;=30256,VLOOKUP(D24,'NOx総量規制　告示別表第４　施設係数'!$F$2:$H$64,3,FALSE),""))</f>
        <v/>
      </c>
      <c r="W24" s="179" t="str">
        <f t="shared" si="16"/>
        <v/>
      </c>
      <c r="X24" s="181" t="str">
        <f t="shared" si="17"/>
        <v/>
      </c>
      <c r="Y24" s="163"/>
      <c r="Z24" s="163"/>
      <c r="AA24" s="164"/>
      <c r="AB24" s="182"/>
      <c r="AC24" s="183" t="str">
        <f t="shared" si="18"/>
        <v/>
      </c>
      <c r="AD24" s="148"/>
      <c r="AE24" s="118"/>
      <c r="AG24" s="25"/>
      <c r="AH24" s="26"/>
      <c r="AI24" s="27"/>
      <c r="AJ24" s="28"/>
    </row>
    <row r="25" spans="2:36" ht="11.25" customHeight="1">
      <c r="B25" s="56" t="s">
        <v>35</v>
      </c>
      <c r="C25" s="97"/>
      <c r="D25" s="97"/>
      <c r="E25" s="97"/>
      <c r="F25" s="43"/>
      <c r="G25" s="97"/>
      <c r="H25" s="97"/>
      <c r="I25" s="97"/>
      <c r="J25" s="25"/>
      <c r="L25" s="25"/>
      <c r="M25" s="120"/>
      <c r="N25" s="119"/>
      <c r="O25" s="119"/>
      <c r="P25" s="184"/>
      <c r="Q25" s="195" t="s">
        <v>191</v>
      </c>
      <c r="R25" s="198">
        <v>2.738</v>
      </c>
      <c r="S25" s="201" t="s">
        <v>142</v>
      </c>
      <c r="T25" s="202"/>
      <c r="U25" s="202"/>
      <c r="V25" s="202"/>
      <c r="W25" s="205">
        <v>6.4169999999999998</v>
      </c>
      <c r="X25" s="205">
        <v>7.0000000000000007E-2</v>
      </c>
      <c r="Y25" s="206"/>
      <c r="Z25" s="207"/>
      <c r="AA25" s="207"/>
      <c r="AB25" s="207"/>
      <c r="AC25" s="208"/>
      <c r="AD25" s="96"/>
      <c r="AE25" s="44"/>
      <c r="AG25" s="25"/>
      <c r="AH25" s="26"/>
      <c r="AI25" s="27"/>
      <c r="AJ25" s="28"/>
    </row>
    <row r="26" spans="2:36" ht="11.25" customHeight="1">
      <c r="B26" s="56" t="s">
        <v>36</v>
      </c>
      <c r="D26" s="97"/>
      <c r="E26" s="52"/>
      <c r="F26" s="25"/>
      <c r="G26" s="57"/>
      <c r="H26" s="52"/>
      <c r="I26" s="53"/>
      <c r="J26" s="52"/>
      <c r="K26" s="58"/>
      <c r="L26" s="52"/>
      <c r="M26" s="97"/>
      <c r="N26" s="97"/>
      <c r="O26" s="97"/>
      <c r="P26" s="87"/>
      <c r="Q26" s="196"/>
      <c r="R26" s="199"/>
      <c r="S26" s="203"/>
      <c r="T26" s="204"/>
      <c r="U26" s="204"/>
      <c r="V26" s="204"/>
      <c r="W26" s="204"/>
      <c r="X26" s="204"/>
      <c r="Y26" s="209"/>
      <c r="Z26" s="209"/>
      <c r="AA26" s="209"/>
      <c r="AB26" s="209"/>
      <c r="AC26" s="210"/>
      <c r="AD26" s="96"/>
      <c r="AE26" s="44"/>
      <c r="AG26" s="25"/>
      <c r="AH26" s="26"/>
      <c r="AI26" s="27"/>
      <c r="AJ26" s="28"/>
    </row>
    <row r="27" spans="2:36" ht="11.25" customHeight="1">
      <c r="B27" s="62" t="s">
        <v>37</v>
      </c>
      <c r="D27" s="97"/>
      <c r="E27" s="52"/>
      <c r="F27" s="25"/>
      <c r="G27" s="57"/>
      <c r="H27" s="52"/>
      <c r="I27" s="53"/>
      <c r="J27" s="52"/>
      <c r="K27" s="58"/>
      <c r="L27" s="52"/>
      <c r="M27" s="42"/>
      <c r="N27" s="97"/>
      <c r="O27" s="97"/>
      <c r="P27" s="87"/>
      <c r="Q27" s="196"/>
      <c r="R27" s="199"/>
      <c r="S27" s="211" t="s">
        <v>141</v>
      </c>
      <c r="T27" s="212"/>
      <c r="U27" s="212"/>
      <c r="V27" s="212"/>
      <c r="W27" s="215">
        <f>ROUNDDOWN(0.6*(W25+X25)^0.95,3)</f>
        <v>3.544</v>
      </c>
      <c r="X27" s="216"/>
      <c r="Y27" s="218" t="s">
        <v>192</v>
      </c>
      <c r="Z27" s="212"/>
      <c r="AA27" s="212"/>
      <c r="AB27" s="212"/>
      <c r="AC27" s="219">
        <v>1.226</v>
      </c>
      <c r="AD27" s="96"/>
      <c r="AE27" s="44"/>
      <c r="AG27" s="25"/>
      <c r="AH27" s="26"/>
      <c r="AI27" s="27"/>
      <c r="AJ27" s="28"/>
    </row>
    <row r="28" spans="2:36" ht="18" customHeight="1" thickBot="1">
      <c r="B28" s="97"/>
      <c r="D28" s="97"/>
      <c r="E28" s="52"/>
      <c r="F28" s="25"/>
      <c r="G28" s="47"/>
      <c r="H28" s="52"/>
      <c r="I28" s="53"/>
      <c r="J28" s="52"/>
      <c r="K28" s="58"/>
      <c r="L28" s="52"/>
      <c r="M28" s="185"/>
      <c r="N28" s="97"/>
      <c r="O28" s="97"/>
      <c r="P28" s="87"/>
      <c r="Q28" s="197"/>
      <c r="R28" s="200"/>
      <c r="S28" s="213"/>
      <c r="T28" s="214"/>
      <c r="U28" s="214"/>
      <c r="V28" s="214"/>
      <c r="W28" s="217"/>
      <c r="X28" s="217"/>
      <c r="Y28" s="214"/>
      <c r="Z28" s="214"/>
      <c r="AA28" s="214"/>
      <c r="AB28" s="214"/>
      <c r="AC28" s="220"/>
      <c r="AD28" s="96"/>
      <c r="AE28" s="44"/>
      <c r="AG28" s="25"/>
      <c r="AH28" s="26"/>
      <c r="AI28" s="27"/>
      <c r="AJ28" s="28"/>
    </row>
    <row r="29" spans="2:36" s="52" customFormat="1" ht="11.25" customHeight="1">
      <c r="B29" s="165"/>
      <c r="D29" s="165"/>
      <c r="E29" s="166" t="s">
        <v>186</v>
      </c>
      <c r="F29" s="167"/>
      <c r="G29" s="168"/>
      <c r="H29" s="168"/>
      <c r="I29" s="168"/>
      <c r="J29" s="169"/>
      <c r="K29" s="169"/>
      <c r="L29" s="169"/>
      <c r="M29" s="170"/>
      <c r="N29" s="165"/>
      <c r="O29" s="165"/>
      <c r="P29" s="165"/>
      <c r="Q29" s="171"/>
      <c r="R29" s="165"/>
      <c r="S29" s="172"/>
      <c r="T29" s="173"/>
      <c r="U29" s="173"/>
      <c r="V29" s="173"/>
      <c r="W29" s="174"/>
      <c r="X29" s="165"/>
      <c r="Y29" s="173"/>
      <c r="Z29" s="173"/>
      <c r="AA29" s="173"/>
      <c r="AB29" s="173"/>
      <c r="AC29" s="165"/>
      <c r="AD29" s="175"/>
      <c r="AE29" s="176"/>
      <c r="AH29" s="53"/>
      <c r="AI29" s="54"/>
      <c r="AJ29" s="55"/>
    </row>
    <row r="30" spans="2:36" s="52" customFormat="1" ht="11.25" customHeight="1" thickBot="1">
      <c r="B30" s="165"/>
      <c r="C30" s="165"/>
      <c r="D30" s="165"/>
      <c r="E30" s="177" t="s">
        <v>168</v>
      </c>
      <c r="F30" s="178" t="s">
        <v>187</v>
      </c>
      <c r="G30" s="177" t="s">
        <v>188</v>
      </c>
      <c r="H30" s="177" t="s">
        <v>189</v>
      </c>
      <c r="I30" s="177" t="s">
        <v>190</v>
      </c>
      <c r="J30" s="169"/>
      <c r="K30" s="169"/>
      <c r="L30" s="169"/>
      <c r="M30" s="170"/>
      <c r="N30" s="165"/>
      <c r="O30" s="165"/>
      <c r="P30" s="165"/>
      <c r="Q30" s="171"/>
      <c r="R30" s="165"/>
      <c r="S30" s="172"/>
      <c r="T30" s="173"/>
      <c r="U30" s="173"/>
      <c r="V30" s="173"/>
      <c r="W30" s="174"/>
      <c r="X30" s="165"/>
      <c r="Y30" s="173"/>
      <c r="Z30" s="173"/>
      <c r="AA30" s="173"/>
      <c r="AB30" s="173"/>
      <c r="AC30" s="165"/>
      <c r="AD30" s="175"/>
      <c r="AE30" s="176"/>
      <c r="AH30" s="53"/>
      <c r="AI30" s="54"/>
      <c r="AJ30" s="55"/>
    </row>
    <row r="31" spans="2:36" s="52" customFormat="1" ht="11.25" customHeight="1">
      <c r="B31" s="165"/>
      <c r="C31" s="165"/>
      <c r="D31" s="165"/>
      <c r="E31" s="177"/>
      <c r="F31" s="177"/>
      <c r="G31" s="177"/>
      <c r="H31" s="177"/>
      <c r="I31" s="177"/>
      <c r="J31" s="169"/>
      <c r="K31" s="169"/>
      <c r="L31" s="169"/>
      <c r="M31" s="170"/>
      <c r="N31" s="165"/>
      <c r="O31" s="165"/>
      <c r="P31" s="165"/>
      <c r="Q31" s="187" t="s">
        <v>193</v>
      </c>
      <c r="R31" s="187"/>
      <c r="S31" s="187"/>
      <c r="T31" s="188" t="s">
        <v>194</v>
      </c>
      <c r="U31" s="189" t="str">
        <f>IF(AC27="","",IF(M27&lt;=W27,"適","否"))</f>
        <v>適</v>
      </c>
      <c r="V31" s="190"/>
      <c r="W31" s="191"/>
      <c r="X31" s="165"/>
      <c r="Y31" s="173"/>
      <c r="Z31" s="173"/>
      <c r="AA31" s="173"/>
      <c r="AB31" s="173"/>
      <c r="AC31" s="165"/>
      <c r="AD31" s="175"/>
      <c r="AE31" s="176"/>
      <c r="AH31" s="53"/>
      <c r="AI31" s="54"/>
      <c r="AJ31" s="55"/>
    </row>
    <row r="32" spans="2:36" s="52" customFormat="1" ht="11.25" customHeight="1" thickBot="1">
      <c r="B32" s="165"/>
      <c r="C32" s="165"/>
      <c r="D32" s="165"/>
      <c r="E32" s="177"/>
      <c r="F32" s="177"/>
      <c r="G32" s="177"/>
      <c r="H32" s="177"/>
      <c r="I32" s="177"/>
      <c r="J32" s="169"/>
      <c r="K32" s="169"/>
      <c r="L32" s="169"/>
      <c r="M32" s="170"/>
      <c r="N32" s="165"/>
      <c r="O32" s="165"/>
      <c r="P32" s="165"/>
      <c r="Q32" s="187"/>
      <c r="R32" s="187"/>
      <c r="S32" s="187"/>
      <c r="T32" s="188"/>
      <c r="U32" s="192"/>
      <c r="V32" s="193"/>
      <c r="W32" s="194"/>
      <c r="X32" s="165"/>
      <c r="Y32" s="173"/>
      <c r="Z32" s="173"/>
      <c r="AA32" s="173"/>
      <c r="AB32" s="173"/>
      <c r="AC32" s="165"/>
      <c r="AD32" s="175"/>
      <c r="AE32" s="176"/>
      <c r="AH32" s="53"/>
      <c r="AI32" s="54"/>
      <c r="AJ32" s="55"/>
    </row>
    <row r="33" spans="2:36" s="52" customFormat="1" ht="11.25" customHeight="1">
      <c r="B33" s="165"/>
      <c r="C33" s="165"/>
      <c r="D33" s="165"/>
      <c r="E33" s="177"/>
      <c r="F33" s="177"/>
      <c r="G33" s="177"/>
      <c r="H33" s="177"/>
      <c r="I33" s="177"/>
      <c r="J33" s="169"/>
      <c r="K33" s="169"/>
      <c r="L33" s="169"/>
      <c r="M33" s="170"/>
      <c r="N33" s="165"/>
      <c r="O33" s="165"/>
      <c r="P33" s="165"/>
      <c r="Q33" s="171"/>
      <c r="R33" s="165"/>
      <c r="S33" s="172"/>
      <c r="T33" s="173"/>
      <c r="U33" s="173"/>
      <c r="V33" s="173"/>
      <c r="W33" s="174"/>
      <c r="X33" s="165"/>
      <c r="Y33" s="173"/>
      <c r="Z33" s="173"/>
      <c r="AA33" s="173"/>
      <c r="AB33" s="173"/>
      <c r="AC33" s="165"/>
      <c r="AD33" s="175"/>
      <c r="AE33" s="176"/>
      <c r="AH33" s="53"/>
      <c r="AI33" s="54"/>
      <c r="AJ33" s="55"/>
    </row>
    <row r="34" spans="2:36" s="52" customFormat="1" ht="11.25" customHeight="1">
      <c r="B34" s="165"/>
      <c r="C34" s="165"/>
      <c r="D34" s="165"/>
      <c r="E34" s="177"/>
      <c r="F34" s="177"/>
      <c r="G34" s="177"/>
      <c r="H34" s="177"/>
      <c r="I34" s="177"/>
      <c r="J34" s="169"/>
      <c r="K34" s="169"/>
      <c r="L34" s="169"/>
      <c r="M34" s="170"/>
      <c r="N34" s="165"/>
      <c r="O34" s="165"/>
      <c r="P34" s="165"/>
      <c r="Q34" s="171"/>
      <c r="R34" s="165"/>
      <c r="S34" s="172"/>
      <c r="T34" s="173"/>
      <c r="U34" s="173"/>
      <c r="V34" s="173"/>
      <c r="W34" s="174"/>
      <c r="X34" s="165"/>
      <c r="Y34" s="173"/>
      <c r="Z34" s="173"/>
      <c r="AA34" s="173"/>
      <c r="AB34" s="173"/>
      <c r="AC34" s="165"/>
      <c r="AD34" s="175"/>
      <c r="AE34" s="176"/>
      <c r="AH34" s="53"/>
      <c r="AI34" s="54"/>
      <c r="AJ34" s="55"/>
    </row>
    <row r="35" spans="2:36" s="52" customFormat="1" ht="11.25" customHeight="1">
      <c r="B35" s="165"/>
      <c r="C35" s="165"/>
      <c r="D35" s="165"/>
      <c r="E35" s="177"/>
      <c r="F35" s="177"/>
      <c r="G35" s="177"/>
      <c r="H35" s="177"/>
      <c r="I35" s="177"/>
      <c r="J35" s="169"/>
      <c r="K35" s="169"/>
      <c r="L35" s="169"/>
      <c r="M35" s="170"/>
      <c r="N35" s="165"/>
      <c r="O35" s="165"/>
      <c r="P35" s="165"/>
      <c r="Q35" s="171"/>
      <c r="R35" s="165"/>
      <c r="S35" s="172"/>
      <c r="T35" s="173"/>
      <c r="U35" s="173"/>
      <c r="V35" s="173"/>
      <c r="W35" s="174"/>
      <c r="X35" s="165"/>
      <c r="Y35" s="173"/>
      <c r="Z35" s="173"/>
      <c r="AA35" s="173"/>
      <c r="AB35" s="173"/>
      <c r="AC35" s="165"/>
      <c r="AD35" s="175"/>
      <c r="AE35" s="176"/>
      <c r="AH35" s="53"/>
      <c r="AI35" s="54"/>
      <c r="AJ35" s="55"/>
    </row>
    <row r="36" spans="2:36" s="52" customFormat="1" ht="11.25" customHeight="1">
      <c r="B36" s="165"/>
      <c r="C36" s="165"/>
      <c r="D36" s="165"/>
      <c r="E36" s="177"/>
      <c r="F36" s="177"/>
      <c r="G36" s="177"/>
      <c r="H36" s="177"/>
      <c r="I36" s="177"/>
      <c r="J36" s="169"/>
      <c r="K36" s="169"/>
      <c r="L36" s="169"/>
      <c r="M36" s="170"/>
      <c r="N36" s="165"/>
      <c r="O36" s="165"/>
      <c r="P36" s="165"/>
      <c r="Q36" s="171"/>
      <c r="R36" s="165"/>
      <c r="S36" s="172"/>
      <c r="T36" s="173"/>
      <c r="U36" s="173"/>
      <c r="V36" s="173"/>
      <c r="W36" s="174"/>
      <c r="X36" s="165"/>
      <c r="Y36" s="173"/>
      <c r="Z36" s="173"/>
      <c r="AA36" s="173"/>
      <c r="AB36" s="173"/>
      <c r="AC36" s="165"/>
      <c r="AD36" s="175"/>
      <c r="AE36" s="176"/>
      <c r="AG36" s="53"/>
      <c r="AH36" s="54"/>
      <c r="AI36" s="55"/>
    </row>
    <row r="37" spans="2:36" s="52" customFormat="1" ht="11.25" customHeight="1">
      <c r="B37" s="97"/>
      <c r="C37" s="97"/>
      <c r="D37" s="97"/>
      <c r="J37" s="142"/>
      <c r="K37" s="142"/>
      <c r="L37" s="142"/>
      <c r="M37" s="143"/>
      <c r="N37" s="97"/>
      <c r="O37" s="97"/>
      <c r="P37" s="97"/>
      <c r="Q37" s="95"/>
      <c r="R37" s="97"/>
      <c r="S37" s="157"/>
      <c r="T37" s="158"/>
      <c r="U37" s="158"/>
      <c r="V37" s="158"/>
      <c r="W37" s="159"/>
      <c r="X37" s="160"/>
      <c r="Y37" s="158"/>
      <c r="Z37" s="158"/>
      <c r="AA37" s="158"/>
      <c r="AB37" s="158"/>
      <c r="AC37" s="160"/>
      <c r="AD37" s="96"/>
      <c r="AE37" s="44"/>
      <c r="AG37" s="26"/>
      <c r="AH37" s="27"/>
      <c r="AI37" s="28"/>
    </row>
    <row r="38" spans="2:36" ht="11.25" customHeight="1">
      <c r="B38" s="97"/>
      <c r="C38" s="97"/>
      <c r="D38" s="97"/>
      <c r="F38" s="25"/>
      <c r="H38" s="25"/>
      <c r="J38" s="142"/>
      <c r="K38" s="142"/>
      <c r="L38" s="142"/>
      <c r="M38" s="143"/>
      <c r="N38" s="97"/>
      <c r="O38" s="97"/>
      <c r="P38" s="97"/>
      <c r="Q38" s="95"/>
      <c r="R38" s="97"/>
      <c r="S38" s="157"/>
      <c r="T38" s="158"/>
      <c r="U38" s="158"/>
      <c r="V38" s="158"/>
      <c r="W38" s="159"/>
      <c r="X38" s="160"/>
      <c r="Y38" s="158"/>
      <c r="Z38" s="158"/>
      <c r="AA38" s="158"/>
      <c r="AB38" s="158"/>
      <c r="AC38" s="160"/>
      <c r="AD38" s="96"/>
      <c r="AE38" s="44"/>
    </row>
    <row r="39" spans="2:36">
      <c r="B39" s="52"/>
      <c r="C39" s="52"/>
      <c r="M39" s="61"/>
      <c r="N39" s="61"/>
      <c r="O39" s="61"/>
      <c r="P39" s="55"/>
      <c r="Q39" s="60"/>
      <c r="R39" s="59"/>
      <c r="S39" s="59"/>
      <c r="T39" s="52"/>
      <c r="U39" s="52"/>
      <c r="V39" s="52"/>
      <c r="W39" s="52"/>
      <c r="X39" s="61"/>
      <c r="Y39" s="61"/>
      <c r="Z39" s="61"/>
      <c r="AA39" s="52"/>
      <c r="AB39" s="52"/>
      <c r="AC39" s="52"/>
      <c r="AD39" s="52"/>
      <c r="AE39" s="52"/>
    </row>
    <row r="40" spans="2:36">
      <c r="B40" s="52"/>
      <c r="C40" s="52"/>
      <c r="M40" s="61"/>
      <c r="N40" s="61"/>
      <c r="O40" s="61"/>
      <c r="P40" s="55"/>
      <c r="Q40" s="60"/>
      <c r="R40" s="59"/>
      <c r="S40" s="59"/>
      <c r="T40" s="52"/>
      <c r="U40" s="52"/>
      <c r="V40" s="59"/>
      <c r="W40" s="52"/>
      <c r="X40" s="61"/>
      <c r="Y40" s="61"/>
      <c r="Z40" s="61"/>
      <c r="AA40" s="52"/>
      <c r="AB40" s="52"/>
      <c r="AC40" s="52"/>
      <c r="AD40" s="52"/>
      <c r="AE40" s="52"/>
    </row>
    <row r="41" spans="2:36">
      <c r="B41" s="52"/>
      <c r="C41" s="52"/>
      <c r="M41" s="61"/>
      <c r="N41" s="61"/>
      <c r="O41" s="61"/>
      <c r="P41" s="55"/>
      <c r="Q41" s="60"/>
      <c r="R41" s="59"/>
      <c r="S41" s="59"/>
      <c r="T41" s="52"/>
      <c r="U41" s="52"/>
      <c r="V41" s="52"/>
      <c r="W41" s="52"/>
      <c r="X41" s="61"/>
      <c r="Y41" s="61"/>
      <c r="Z41" s="61"/>
      <c r="AA41" s="52"/>
      <c r="AB41" s="52"/>
      <c r="AC41" s="52"/>
      <c r="AD41" s="52"/>
      <c r="AE41" s="52"/>
    </row>
  </sheetData>
  <mergeCells count="47">
    <mergeCell ref="Q31:S32"/>
    <mergeCell ref="T31:T32"/>
    <mergeCell ref="U31:W32"/>
    <mergeCell ref="AE6:AE8"/>
    <mergeCell ref="AB6:AC6"/>
    <mergeCell ref="AD6:AD8"/>
    <mergeCell ref="Y7:AA7"/>
    <mergeCell ref="S6:AA6"/>
    <mergeCell ref="W7:X7"/>
    <mergeCell ref="AC7:AC8"/>
    <mergeCell ref="AB7:AB8"/>
    <mergeCell ref="S7:T7"/>
    <mergeCell ref="U7:V7"/>
    <mergeCell ref="Q25:Q28"/>
    <mergeCell ref="R25:R28"/>
    <mergeCell ref="S25:V26"/>
    <mergeCell ref="W3:X3"/>
    <mergeCell ref="B4:C4"/>
    <mergeCell ref="D4:H4"/>
    <mergeCell ref="K3:L3"/>
    <mergeCell ref="H6:H8"/>
    <mergeCell ref="B6:B8"/>
    <mergeCell ref="C6:C8"/>
    <mergeCell ref="D6:D8"/>
    <mergeCell ref="E6:E8"/>
    <mergeCell ref="F6:F8"/>
    <mergeCell ref="G6:G8"/>
    <mergeCell ref="Q6:Q7"/>
    <mergeCell ref="R6:R7"/>
    <mergeCell ref="I7:I8"/>
    <mergeCell ref="J7:J8"/>
    <mergeCell ref="I6:J6"/>
    <mergeCell ref="K7:K8"/>
    <mergeCell ref="L7:L8"/>
    <mergeCell ref="B3:C3"/>
    <mergeCell ref="D3:H3"/>
    <mergeCell ref="N7:P7"/>
    <mergeCell ref="M6:P6"/>
    <mergeCell ref="M7:M8"/>
    <mergeCell ref="K6:L6"/>
    <mergeCell ref="W25:W26"/>
    <mergeCell ref="X25:X26"/>
    <mergeCell ref="Y25:AC26"/>
    <mergeCell ref="S27:V28"/>
    <mergeCell ref="Y27:AB28"/>
    <mergeCell ref="W27:X28"/>
    <mergeCell ref="AC27:AC28"/>
  </mergeCells>
  <phoneticPr fontId="2"/>
  <dataValidations count="1">
    <dataValidation type="list" allowBlank="1" showInputMessage="1" showErrorMessage="1" sqref="I9:I24">
      <formula1>$AH$9:$AH$23</formula1>
    </dataValidation>
  </dataValidations>
  <printOptions horizontalCentered="1"/>
  <pageMargins left="0.23622047244094491" right="0.23622047244094491"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dimension ref="B1:L19"/>
  <sheetViews>
    <sheetView topLeftCell="A4" zoomScaleNormal="100" workbookViewId="0">
      <selection activeCell="J4" sqref="J4"/>
    </sheetView>
  </sheetViews>
  <sheetFormatPr defaultRowHeight="11.25"/>
  <cols>
    <col min="1" max="1" width="0.75" style="25" customWidth="1"/>
    <col min="2" max="2" width="9" style="25"/>
    <col min="3" max="3" width="11.75" style="25" customWidth="1"/>
    <col min="4" max="4" width="7.5" style="25" customWidth="1"/>
    <col min="5" max="5" width="7.25" style="25" customWidth="1"/>
    <col min="6" max="6" width="5.375" style="25" customWidth="1"/>
    <col min="7" max="7" width="9" style="25"/>
    <col min="8" max="8" width="7.375" style="25" customWidth="1"/>
    <col min="9" max="9" width="7.125" style="25" customWidth="1"/>
    <col min="10" max="10" width="6" style="25" customWidth="1"/>
    <col min="11" max="11" width="8.875" style="25" customWidth="1"/>
    <col min="12" max="16" width="9" style="25"/>
    <col min="17" max="17" width="4.75" style="25" customWidth="1"/>
    <col min="18" max="16384" width="9" style="25"/>
  </cols>
  <sheetData>
    <row r="1" spans="2:12" s="1" customFormat="1" ht="12.75">
      <c r="B1" s="1" t="s">
        <v>38</v>
      </c>
      <c r="C1" s="1" t="s">
        <v>39</v>
      </c>
    </row>
    <row r="3" spans="2:12" ht="12.75">
      <c r="B3" s="29" t="s">
        <v>40</v>
      </c>
      <c r="C3" s="287"/>
      <c r="D3" s="287"/>
      <c r="E3" s="287"/>
      <c r="F3" s="287"/>
      <c r="G3" s="29" t="s">
        <v>41</v>
      </c>
      <c r="H3" s="287"/>
      <c r="I3" s="287"/>
      <c r="J3" s="287"/>
      <c r="K3" s="287"/>
      <c r="L3" s="287"/>
    </row>
    <row r="5" spans="2:12" s="51" customFormat="1" ht="47.25">
      <c r="B5" s="63" t="s">
        <v>42</v>
      </c>
      <c r="C5" s="63" t="s">
        <v>43</v>
      </c>
      <c r="D5" s="63" t="s">
        <v>44</v>
      </c>
      <c r="E5" s="63" t="s">
        <v>45</v>
      </c>
      <c r="F5" s="64" t="s">
        <v>46</v>
      </c>
      <c r="G5" s="63" t="s">
        <v>47</v>
      </c>
      <c r="H5" s="63" t="s">
        <v>48</v>
      </c>
      <c r="I5" s="63" t="s">
        <v>49</v>
      </c>
      <c r="J5" s="63" t="s">
        <v>50</v>
      </c>
      <c r="K5" s="65" t="s">
        <v>51</v>
      </c>
      <c r="L5" s="63" t="s">
        <v>52</v>
      </c>
    </row>
    <row r="6" spans="2:12" s="51" customFormat="1">
      <c r="B6" s="66"/>
      <c r="C6" s="66"/>
      <c r="D6" s="64"/>
      <c r="E6" s="64"/>
      <c r="F6" s="64"/>
      <c r="G6" s="35"/>
      <c r="H6" s="35"/>
      <c r="I6" s="35"/>
      <c r="J6" s="35"/>
      <c r="K6" s="35"/>
      <c r="L6" s="66"/>
    </row>
    <row r="7" spans="2:12">
      <c r="B7" s="29"/>
      <c r="C7" s="29"/>
      <c r="D7" s="29"/>
      <c r="E7" s="29"/>
      <c r="F7" s="29"/>
      <c r="G7" s="29"/>
      <c r="H7" s="29"/>
      <c r="I7" s="29"/>
      <c r="J7" s="29"/>
      <c r="K7" s="29"/>
      <c r="L7" s="29"/>
    </row>
    <row r="8" spans="2:12">
      <c r="B8" s="29"/>
      <c r="C8" s="29"/>
      <c r="D8" s="29"/>
      <c r="E8" s="29"/>
      <c r="F8" s="29"/>
      <c r="G8" s="29"/>
      <c r="H8" s="29"/>
      <c r="I8" s="29"/>
      <c r="J8" s="29"/>
      <c r="K8" s="29"/>
      <c r="L8" s="29"/>
    </row>
    <row r="9" spans="2:12">
      <c r="B9" s="29"/>
      <c r="C9" s="29"/>
      <c r="D9" s="29"/>
      <c r="E9" s="29"/>
      <c r="F9" s="29"/>
      <c r="G9" s="29"/>
      <c r="H9" s="29"/>
      <c r="I9" s="29"/>
      <c r="J9" s="29"/>
      <c r="K9" s="29"/>
      <c r="L9" s="29"/>
    </row>
    <row r="10" spans="2:12">
      <c r="B10" s="29"/>
      <c r="C10" s="29"/>
      <c r="D10" s="29"/>
      <c r="E10" s="29"/>
      <c r="F10" s="29"/>
      <c r="G10" s="29"/>
      <c r="H10" s="29"/>
      <c r="I10" s="29"/>
      <c r="J10" s="29"/>
      <c r="K10" s="29"/>
      <c r="L10" s="29"/>
    </row>
    <row r="11" spans="2:12">
      <c r="B11" s="29"/>
      <c r="C11" s="29"/>
      <c r="D11" s="29"/>
      <c r="E11" s="29"/>
      <c r="F11" s="29"/>
      <c r="G11" s="29"/>
      <c r="H11" s="29"/>
      <c r="I11" s="29"/>
      <c r="J11" s="29"/>
      <c r="K11" s="29"/>
      <c r="L11" s="29"/>
    </row>
    <row r="12" spans="2:12">
      <c r="B12" s="29"/>
      <c r="C12" s="29"/>
      <c r="D12" s="29"/>
      <c r="E12" s="29"/>
      <c r="F12" s="29"/>
      <c r="G12" s="29"/>
      <c r="H12" s="29"/>
      <c r="I12" s="29"/>
      <c r="J12" s="29"/>
      <c r="K12" s="29"/>
      <c r="L12" s="29"/>
    </row>
    <row r="13" spans="2:12">
      <c r="B13" s="29"/>
      <c r="C13" s="29"/>
      <c r="D13" s="29"/>
      <c r="E13" s="29"/>
      <c r="F13" s="29"/>
      <c r="G13" s="29"/>
      <c r="H13" s="29"/>
      <c r="I13" s="29"/>
      <c r="J13" s="29"/>
      <c r="K13" s="29"/>
      <c r="L13" s="29"/>
    </row>
    <row r="14" spans="2:12">
      <c r="B14" s="29"/>
      <c r="C14" s="29"/>
      <c r="D14" s="29"/>
      <c r="E14" s="29"/>
      <c r="F14" s="29"/>
      <c r="G14" s="29"/>
      <c r="H14" s="29"/>
      <c r="I14" s="29"/>
      <c r="J14" s="29"/>
      <c r="K14" s="29"/>
      <c r="L14" s="29"/>
    </row>
    <row r="15" spans="2:12">
      <c r="B15" s="29"/>
      <c r="C15" s="29"/>
      <c r="D15" s="29"/>
      <c r="E15" s="29"/>
      <c r="F15" s="29"/>
      <c r="G15" s="29"/>
      <c r="H15" s="29"/>
      <c r="I15" s="29"/>
      <c r="J15" s="29"/>
      <c r="K15" s="29"/>
      <c r="L15" s="29"/>
    </row>
    <row r="16" spans="2:12">
      <c r="B16" s="29"/>
      <c r="C16" s="29"/>
      <c r="D16" s="29"/>
      <c r="E16" s="29"/>
      <c r="F16" s="29"/>
      <c r="G16" s="29"/>
      <c r="H16" s="29"/>
      <c r="I16" s="29"/>
      <c r="J16" s="29"/>
      <c r="K16" s="29"/>
      <c r="L16" s="29"/>
    </row>
    <row r="17" spans="2:12">
      <c r="B17" s="29"/>
      <c r="C17" s="29"/>
      <c r="D17" s="29"/>
      <c r="E17" s="29"/>
      <c r="F17" s="29"/>
      <c r="G17" s="29"/>
      <c r="H17" s="29"/>
      <c r="I17" s="29"/>
      <c r="J17" s="29"/>
      <c r="K17" s="29"/>
      <c r="L17" s="29"/>
    </row>
    <row r="18" spans="2:12">
      <c r="B18" s="29"/>
      <c r="C18" s="29"/>
      <c r="D18" s="29"/>
      <c r="E18" s="29"/>
      <c r="F18" s="29"/>
      <c r="G18" s="29"/>
      <c r="H18" s="29"/>
      <c r="I18" s="29"/>
      <c r="J18" s="29"/>
      <c r="K18" s="29"/>
      <c r="L18" s="29"/>
    </row>
    <row r="19" spans="2:12" ht="67.5">
      <c r="B19" s="67"/>
      <c r="C19" s="288" t="s">
        <v>53</v>
      </c>
      <c r="D19" s="289"/>
      <c r="E19" s="289"/>
      <c r="F19" s="290"/>
      <c r="G19" s="67"/>
      <c r="H19" s="67"/>
      <c r="I19" s="67"/>
      <c r="J19" s="67"/>
      <c r="K19" s="68" t="s">
        <v>54</v>
      </c>
      <c r="L19" s="67"/>
    </row>
  </sheetData>
  <mergeCells count="3">
    <mergeCell ref="C3:F3"/>
    <mergeCell ref="H3:L3"/>
    <mergeCell ref="C19:F19"/>
  </mergeCells>
  <phoneticPr fontId="2"/>
  <pageMargins left="0.75" right="0.75" top="1" bottom="1" header="0.51200000000000001" footer="0.5120000000000000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H63"/>
  <sheetViews>
    <sheetView workbookViewId="0">
      <pane xSplit="2" ySplit="1" topLeftCell="C2" activePane="bottomRight" state="frozen"/>
      <selection activeCell="J4" sqref="J4"/>
      <selection pane="topRight" activeCell="J4" sqref="J4"/>
      <selection pane="bottomLeft" activeCell="J4" sqref="J4"/>
      <selection pane="bottomRight" activeCell="J56" sqref="J56"/>
    </sheetView>
  </sheetViews>
  <sheetFormatPr defaultRowHeight="13.5"/>
  <cols>
    <col min="1" max="1" width="4" customWidth="1"/>
    <col min="2" max="4" width="21.75" style="84" customWidth="1"/>
    <col min="5" max="6" width="6.625" customWidth="1"/>
    <col min="7" max="8" width="9" style="86"/>
  </cols>
  <sheetData>
    <row r="1" spans="1:8" ht="44.25" customHeight="1">
      <c r="B1" s="69"/>
      <c r="C1" s="70"/>
      <c r="D1" s="70"/>
      <c r="E1" s="71" t="s">
        <v>55</v>
      </c>
      <c r="F1" s="71" t="s">
        <v>56</v>
      </c>
      <c r="G1" s="72" t="s">
        <v>57</v>
      </c>
      <c r="H1" s="73" t="s">
        <v>58</v>
      </c>
    </row>
    <row r="2" spans="1:8">
      <c r="A2" s="87"/>
      <c r="B2" s="291" t="s">
        <v>59</v>
      </c>
      <c r="C2" s="74" t="s">
        <v>60</v>
      </c>
      <c r="D2" s="74"/>
      <c r="E2" s="75"/>
      <c r="F2" s="75">
        <v>1</v>
      </c>
      <c r="G2" s="76">
        <v>2.5</v>
      </c>
      <c r="H2" s="77">
        <v>1.6</v>
      </c>
    </row>
    <row r="3" spans="1:8">
      <c r="A3" s="87"/>
      <c r="B3" s="291"/>
      <c r="C3" s="74" t="s">
        <v>61</v>
      </c>
      <c r="D3" s="74"/>
      <c r="E3" s="75"/>
      <c r="F3" s="75">
        <v>2</v>
      </c>
      <c r="G3" s="76">
        <v>6.5</v>
      </c>
      <c r="H3" s="77">
        <v>4.5999999999999996</v>
      </c>
    </row>
    <row r="4" spans="1:8" ht="40.5">
      <c r="A4" s="87"/>
      <c r="B4" s="291"/>
      <c r="C4" s="292" t="s">
        <v>62</v>
      </c>
      <c r="D4" s="74" t="s">
        <v>63</v>
      </c>
      <c r="E4" s="75"/>
      <c r="F4" s="75">
        <v>3</v>
      </c>
      <c r="G4" s="76">
        <v>5</v>
      </c>
      <c r="H4" s="77">
        <v>3.2</v>
      </c>
    </row>
    <row r="5" spans="1:8">
      <c r="A5" s="87"/>
      <c r="B5" s="291"/>
      <c r="C5" s="292"/>
      <c r="D5" s="74" t="s">
        <v>64</v>
      </c>
      <c r="E5" s="75"/>
      <c r="F5" s="75">
        <v>4</v>
      </c>
      <c r="G5" s="76">
        <v>3.1</v>
      </c>
      <c r="H5" s="77">
        <v>2.2000000000000002</v>
      </c>
    </row>
    <row r="6" spans="1:8" ht="54">
      <c r="B6" s="291" t="s">
        <v>65</v>
      </c>
      <c r="C6" s="74" t="s">
        <v>66</v>
      </c>
      <c r="D6" s="74"/>
      <c r="E6" s="75"/>
      <c r="F6" s="75">
        <v>5</v>
      </c>
      <c r="G6" s="76">
        <v>4.5</v>
      </c>
      <c r="H6" s="77">
        <v>3.2</v>
      </c>
    </row>
    <row r="7" spans="1:8" ht="27">
      <c r="B7" s="291"/>
      <c r="C7" s="74" t="s">
        <v>67</v>
      </c>
      <c r="D7" s="74"/>
      <c r="E7" s="75"/>
      <c r="F7" s="75">
        <v>6</v>
      </c>
      <c r="G7" s="76">
        <v>3</v>
      </c>
      <c r="H7" s="77">
        <v>2.1</v>
      </c>
    </row>
    <row r="8" spans="1:8">
      <c r="B8" s="291" t="s">
        <v>68</v>
      </c>
      <c r="C8" s="74" t="s">
        <v>69</v>
      </c>
      <c r="D8" s="74"/>
      <c r="E8" s="75"/>
      <c r="F8" s="75">
        <v>7</v>
      </c>
      <c r="G8" s="76">
        <v>9.5</v>
      </c>
      <c r="H8" s="77">
        <v>6.7</v>
      </c>
    </row>
    <row r="9" spans="1:8">
      <c r="B9" s="291"/>
      <c r="C9" s="74" t="s">
        <v>64</v>
      </c>
      <c r="D9" s="74"/>
      <c r="E9" s="75"/>
      <c r="F9" s="75">
        <v>8</v>
      </c>
      <c r="G9" s="76">
        <v>2.9</v>
      </c>
      <c r="H9" s="77">
        <v>2</v>
      </c>
    </row>
    <row r="10" spans="1:8">
      <c r="B10" s="78" t="s">
        <v>70</v>
      </c>
      <c r="C10" s="74"/>
      <c r="D10" s="74"/>
      <c r="E10" s="75"/>
      <c r="F10" s="75">
        <v>9</v>
      </c>
      <c r="G10" s="76">
        <v>11</v>
      </c>
      <c r="H10" s="77">
        <v>7.7</v>
      </c>
    </row>
    <row r="11" spans="1:8" ht="27">
      <c r="B11" s="291" t="s">
        <v>71</v>
      </c>
      <c r="C11" s="74" t="s">
        <v>72</v>
      </c>
      <c r="D11" s="74"/>
      <c r="E11" s="75"/>
      <c r="F11" s="75">
        <v>10</v>
      </c>
      <c r="G11" s="76">
        <v>6.5</v>
      </c>
      <c r="H11" s="77">
        <v>4.5999999999999996</v>
      </c>
    </row>
    <row r="12" spans="1:8" ht="27">
      <c r="B12" s="291"/>
      <c r="C12" s="74" t="s">
        <v>73</v>
      </c>
      <c r="D12" s="74"/>
      <c r="E12" s="75"/>
      <c r="F12" s="75">
        <v>11</v>
      </c>
      <c r="G12" s="76">
        <v>2</v>
      </c>
      <c r="H12" s="77">
        <v>1.4</v>
      </c>
    </row>
    <row r="13" spans="1:8">
      <c r="B13" s="78" t="s">
        <v>74</v>
      </c>
      <c r="C13" s="74"/>
      <c r="D13" s="74"/>
      <c r="E13" s="75"/>
      <c r="F13" s="75">
        <v>12</v>
      </c>
      <c r="G13" s="76">
        <v>2</v>
      </c>
      <c r="H13" s="77">
        <v>1.4</v>
      </c>
    </row>
    <row r="14" spans="1:8">
      <c r="B14" s="78" t="s">
        <v>75</v>
      </c>
      <c r="C14" s="74"/>
      <c r="D14" s="74"/>
      <c r="E14" s="75"/>
      <c r="F14" s="75">
        <v>13</v>
      </c>
      <c r="G14" s="76">
        <v>3</v>
      </c>
      <c r="H14" s="77">
        <v>2.2999999999999998</v>
      </c>
    </row>
    <row r="15" spans="1:8" ht="27">
      <c r="B15" s="291" t="s">
        <v>76</v>
      </c>
      <c r="C15" s="74"/>
      <c r="D15" s="74" t="s">
        <v>77</v>
      </c>
      <c r="E15" s="75"/>
      <c r="F15" s="75">
        <v>14</v>
      </c>
      <c r="G15" s="76">
        <v>5.5</v>
      </c>
      <c r="H15" s="77">
        <v>3.9</v>
      </c>
    </row>
    <row r="16" spans="1:8">
      <c r="B16" s="291"/>
      <c r="C16" s="74"/>
      <c r="D16" s="74" t="s">
        <v>64</v>
      </c>
      <c r="E16" s="75"/>
      <c r="F16" s="75">
        <v>15</v>
      </c>
      <c r="G16" s="76">
        <v>3</v>
      </c>
      <c r="H16" s="77">
        <v>2.1</v>
      </c>
    </row>
    <row r="17" spans="2:8">
      <c r="B17" s="78" t="s">
        <v>78</v>
      </c>
      <c r="C17" s="74"/>
      <c r="D17" s="74"/>
      <c r="E17" s="75"/>
      <c r="F17" s="75">
        <v>16</v>
      </c>
      <c r="G17" s="76">
        <v>3.8</v>
      </c>
      <c r="H17" s="77">
        <v>2.7</v>
      </c>
    </row>
    <row r="18" spans="2:8">
      <c r="B18" s="78" t="s">
        <v>79</v>
      </c>
      <c r="C18" s="74"/>
      <c r="D18" s="74"/>
      <c r="E18" s="75"/>
      <c r="F18" s="75">
        <v>17</v>
      </c>
      <c r="G18" s="76">
        <v>3</v>
      </c>
      <c r="H18" s="77">
        <v>2.1</v>
      </c>
    </row>
    <row r="19" spans="2:8">
      <c r="B19" s="78" t="s">
        <v>80</v>
      </c>
      <c r="C19" s="74"/>
      <c r="D19" s="74"/>
      <c r="E19" s="75"/>
      <c r="F19" s="75">
        <v>18</v>
      </c>
      <c r="G19" s="76">
        <v>2.5</v>
      </c>
      <c r="H19" s="77">
        <v>2</v>
      </c>
    </row>
    <row r="20" spans="2:8">
      <c r="B20" s="78" t="s">
        <v>81</v>
      </c>
      <c r="C20" s="74"/>
      <c r="D20" s="74"/>
      <c r="E20" s="75"/>
      <c r="F20" s="75">
        <v>19</v>
      </c>
      <c r="G20" s="76">
        <v>1.2</v>
      </c>
      <c r="H20" s="77">
        <v>0.8</v>
      </c>
    </row>
    <row r="21" spans="2:8" ht="40.5" customHeight="1">
      <c r="B21" s="291" t="s">
        <v>82</v>
      </c>
      <c r="C21" s="292" t="s">
        <v>83</v>
      </c>
      <c r="D21" s="74" t="s">
        <v>84</v>
      </c>
      <c r="E21" s="75"/>
      <c r="F21" s="75">
        <v>20</v>
      </c>
      <c r="G21" s="76">
        <v>14</v>
      </c>
      <c r="H21" s="77">
        <v>9.8000000000000007</v>
      </c>
    </row>
    <row r="22" spans="2:8">
      <c r="B22" s="291"/>
      <c r="C22" s="292"/>
      <c r="D22" s="74" t="s">
        <v>64</v>
      </c>
      <c r="E22" s="75"/>
      <c r="F22" s="75">
        <v>21</v>
      </c>
      <c r="G22" s="76">
        <v>6</v>
      </c>
      <c r="H22" s="77">
        <v>4.2</v>
      </c>
    </row>
    <row r="23" spans="2:8" ht="27">
      <c r="B23" s="291"/>
      <c r="C23" s="74" t="s">
        <v>85</v>
      </c>
      <c r="D23" s="74"/>
      <c r="E23" s="75"/>
      <c r="F23" s="75">
        <v>22</v>
      </c>
      <c r="G23" s="76">
        <v>9</v>
      </c>
      <c r="H23" s="77">
        <v>6.3</v>
      </c>
    </row>
    <row r="24" spans="2:8">
      <c r="B24" s="291"/>
      <c r="C24" s="74" t="s">
        <v>86</v>
      </c>
      <c r="D24" s="74"/>
      <c r="E24" s="75"/>
      <c r="F24" s="75">
        <v>23</v>
      </c>
      <c r="G24" s="76">
        <v>10</v>
      </c>
      <c r="H24" s="77">
        <v>7</v>
      </c>
    </row>
    <row r="25" spans="2:8" ht="40.5">
      <c r="B25" s="291"/>
      <c r="C25" s="74" t="s">
        <v>87</v>
      </c>
      <c r="D25" s="74"/>
      <c r="E25" s="75"/>
      <c r="F25" s="75">
        <v>24</v>
      </c>
      <c r="G25" s="76">
        <v>11</v>
      </c>
      <c r="H25" s="77">
        <v>7.7</v>
      </c>
    </row>
    <row r="26" spans="2:8" ht="40.5">
      <c r="B26" s="291" t="s">
        <v>88</v>
      </c>
      <c r="C26" s="292" t="s">
        <v>89</v>
      </c>
      <c r="D26" s="74" t="s">
        <v>90</v>
      </c>
      <c r="E26" s="75"/>
      <c r="F26" s="75">
        <v>25</v>
      </c>
      <c r="G26" s="76">
        <v>24</v>
      </c>
      <c r="H26" s="77">
        <v>16.8</v>
      </c>
    </row>
    <row r="27" spans="2:8">
      <c r="B27" s="291"/>
      <c r="C27" s="292"/>
      <c r="D27" s="74" t="s">
        <v>64</v>
      </c>
      <c r="E27" s="75"/>
      <c r="F27" s="75">
        <v>26</v>
      </c>
      <c r="G27" s="76">
        <v>20.5</v>
      </c>
      <c r="H27" s="77">
        <v>14.4</v>
      </c>
    </row>
    <row r="28" spans="2:8" ht="40.5" customHeight="1">
      <c r="B28" s="291"/>
      <c r="C28" s="292" t="s">
        <v>91</v>
      </c>
      <c r="D28" s="74" t="s">
        <v>92</v>
      </c>
      <c r="E28" s="75"/>
      <c r="F28" s="75">
        <v>27</v>
      </c>
      <c r="G28" s="76">
        <v>70</v>
      </c>
      <c r="H28" s="77">
        <v>49</v>
      </c>
    </row>
    <row r="29" spans="2:8">
      <c r="B29" s="291"/>
      <c r="C29" s="292"/>
      <c r="D29" s="74" t="s">
        <v>64</v>
      </c>
      <c r="E29" s="75"/>
      <c r="F29" s="75">
        <v>28</v>
      </c>
      <c r="G29" s="76">
        <v>22.4</v>
      </c>
      <c r="H29" s="77">
        <v>15.7</v>
      </c>
    </row>
    <row r="30" spans="2:8" ht="40.5">
      <c r="B30" s="291"/>
      <c r="C30" s="74" t="s">
        <v>93</v>
      </c>
      <c r="D30" s="74"/>
      <c r="E30" s="75"/>
      <c r="F30" s="75">
        <v>29</v>
      </c>
      <c r="G30" s="76">
        <v>4</v>
      </c>
      <c r="H30" s="77">
        <v>2.8</v>
      </c>
    </row>
    <row r="31" spans="2:8">
      <c r="B31" s="78" t="s">
        <v>94</v>
      </c>
      <c r="C31" s="74"/>
      <c r="D31" s="74"/>
      <c r="E31" s="75"/>
      <c r="F31" s="75">
        <v>30</v>
      </c>
      <c r="G31" s="76">
        <v>3</v>
      </c>
      <c r="H31" s="77">
        <v>2.1</v>
      </c>
    </row>
    <row r="32" spans="2:8">
      <c r="B32" s="78" t="s">
        <v>95</v>
      </c>
      <c r="C32" s="74"/>
      <c r="D32" s="74"/>
      <c r="E32" s="75"/>
      <c r="F32" s="75">
        <v>31</v>
      </c>
      <c r="G32" s="76">
        <v>3.7</v>
      </c>
      <c r="H32" s="77">
        <v>2.6</v>
      </c>
    </row>
    <row r="33" spans="2:8">
      <c r="B33" s="78" t="s">
        <v>96</v>
      </c>
      <c r="C33" s="74"/>
      <c r="D33" s="74"/>
      <c r="E33" s="75"/>
      <c r="F33" s="75">
        <v>32</v>
      </c>
      <c r="G33" s="76">
        <v>19</v>
      </c>
      <c r="H33" s="77">
        <v>13.3</v>
      </c>
    </row>
    <row r="34" spans="2:8" ht="54">
      <c r="B34" s="291" t="s">
        <v>97</v>
      </c>
      <c r="C34" s="74"/>
      <c r="D34" s="74" t="s">
        <v>98</v>
      </c>
      <c r="E34" s="75"/>
      <c r="F34" s="75">
        <v>33</v>
      </c>
      <c r="G34" s="76">
        <v>7</v>
      </c>
      <c r="H34" s="77">
        <v>7</v>
      </c>
    </row>
    <row r="35" spans="2:8">
      <c r="B35" s="291"/>
      <c r="C35" s="74"/>
      <c r="D35" s="74"/>
      <c r="E35" s="75"/>
      <c r="F35" s="75">
        <v>34</v>
      </c>
      <c r="G35" s="76">
        <v>8.5</v>
      </c>
      <c r="H35" s="77">
        <v>7</v>
      </c>
    </row>
    <row r="36" spans="2:8">
      <c r="B36" s="78" t="s">
        <v>68</v>
      </c>
      <c r="C36" s="74"/>
      <c r="D36" s="74"/>
      <c r="E36" s="75"/>
      <c r="F36" s="75">
        <v>35</v>
      </c>
      <c r="G36" s="76">
        <v>2</v>
      </c>
      <c r="H36" s="77">
        <v>1.4</v>
      </c>
    </row>
    <row r="37" spans="2:8">
      <c r="B37" s="78" t="s">
        <v>70</v>
      </c>
      <c r="C37" s="74"/>
      <c r="D37" s="74"/>
      <c r="E37" s="75"/>
      <c r="F37" s="75">
        <v>36</v>
      </c>
      <c r="G37" s="76">
        <v>8.5</v>
      </c>
      <c r="H37" s="77">
        <v>6</v>
      </c>
    </row>
    <row r="38" spans="2:8">
      <c r="B38" s="78" t="s">
        <v>74</v>
      </c>
      <c r="C38" s="74"/>
      <c r="D38" s="74"/>
      <c r="E38" s="75"/>
      <c r="F38" s="75">
        <v>37</v>
      </c>
      <c r="G38" s="76">
        <v>1</v>
      </c>
      <c r="H38" s="77">
        <v>0.7</v>
      </c>
    </row>
    <row r="39" spans="2:8">
      <c r="B39" s="78" t="s">
        <v>99</v>
      </c>
      <c r="C39" s="74"/>
      <c r="D39" s="74"/>
      <c r="E39" s="75"/>
      <c r="F39" s="75">
        <v>38</v>
      </c>
      <c r="G39" s="76">
        <v>3</v>
      </c>
      <c r="H39" s="77">
        <v>2.2999999999999998</v>
      </c>
    </row>
    <row r="40" spans="2:8">
      <c r="B40" s="78" t="s">
        <v>76</v>
      </c>
      <c r="C40" s="74"/>
      <c r="D40" s="74"/>
      <c r="E40" s="75"/>
      <c r="F40" s="75">
        <v>39</v>
      </c>
      <c r="G40" s="76">
        <v>3</v>
      </c>
      <c r="H40" s="77">
        <v>2.1</v>
      </c>
    </row>
    <row r="41" spans="2:8">
      <c r="B41" s="78" t="s">
        <v>95</v>
      </c>
      <c r="C41" s="74"/>
      <c r="D41" s="74"/>
      <c r="E41" s="75"/>
      <c r="F41" s="75">
        <v>40</v>
      </c>
      <c r="G41" s="76">
        <v>3</v>
      </c>
      <c r="H41" s="77">
        <v>2.1</v>
      </c>
    </row>
    <row r="42" spans="2:8">
      <c r="B42" s="78" t="s">
        <v>100</v>
      </c>
      <c r="C42" s="74"/>
      <c r="D42" s="74"/>
      <c r="E42" s="75"/>
      <c r="F42" s="75">
        <v>41</v>
      </c>
      <c r="G42" s="76">
        <v>3</v>
      </c>
      <c r="H42" s="77">
        <v>2.1</v>
      </c>
    </row>
    <row r="43" spans="2:8">
      <c r="B43" s="78" t="s">
        <v>101</v>
      </c>
      <c r="C43" s="74"/>
      <c r="D43" s="74"/>
      <c r="E43" s="75"/>
      <c r="F43" s="75">
        <v>42</v>
      </c>
      <c r="G43" s="76">
        <v>3</v>
      </c>
      <c r="H43" s="77">
        <v>2.5</v>
      </c>
    </row>
    <row r="44" spans="2:8" ht="54">
      <c r="B44" s="78" t="s">
        <v>102</v>
      </c>
      <c r="C44" s="74"/>
      <c r="D44" s="74"/>
      <c r="E44" s="75"/>
      <c r="F44" s="75">
        <v>43</v>
      </c>
      <c r="G44" s="76">
        <v>5</v>
      </c>
      <c r="H44" s="77">
        <v>3.5</v>
      </c>
    </row>
    <row r="45" spans="2:8">
      <c r="B45" s="78" t="s">
        <v>82</v>
      </c>
      <c r="C45" s="74"/>
      <c r="D45" s="74"/>
      <c r="E45" s="75"/>
      <c r="F45" s="75">
        <v>44</v>
      </c>
      <c r="G45" s="76">
        <v>4</v>
      </c>
      <c r="H45" s="77">
        <v>2.8</v>
      </c>
    </row>
    <row r="46" spans="2:8">
      <c r="B46" s="78" t="s">
        <v>76</v>
      </c>
      <c r="C46" s="74"/>
      <c r="D46" s="74"/>
      <c r="E46" s="75"/>
      <c r="F46" s="75">
        <v>45</v>
      </c>
      <c r="G46" s="76">
        <v>3</v>
      </c>
      <c r="H46" s="77">
        <v>2.1</v>
      </c>
    </row>
    <row r="47" spans="2:8">
      <c r="B47" s="78" t="s">
        <v>95</v>
      </c>
      <c r="C47" s="74"/>
      <c r="D47" s="74"/>
      <c r="E47" s="75"/>
      <c r="F47" s="75">
        <v>46</v>
      </c>
      <c r="G47" s="76">
        <v>3</v>
      </c>
      <c r="H47" s="77">
        <v>2.1</v>
      </c>
    </row>
    <row r="48" spans="2:8">
      <c r="B48" s="78" t="s">
        <v>82</v>
      </c>
      <c r="C48" s="74"/>
      <c r="D48" s="74"/>
      <c r="E48" s="75"/>
      <c r="F48" s="75">
        <v>47</v>
      </c>
      <c r="G48" s="76">
        <v>4</v>
      </c>
      <c r="H48" s="77">
        <v>2.8</v>
      </c>
    </row>
    <row r="49" spans="2:8">
      <c r="B49" s="78" t="s">
        <v>76</v>
      </c>
      <c r="C49" s="74"/>
      <c r="D49" s="74"/>
      <c r="E49" s="75"/>
      <c r="F49" s="75">
        <v>48</v>
      </c>
      <c r="G49" s="76">
        <v>3</v>
      </c>
      <c r="H49" s="77">
        <v>2.1</v>
      </c>
    </row>
    <row r="50" spans="2:8">
      <c r="B50" s="78" t="s">
        <v>76</v>
      </c>
      <c r="C50" s="74"/>
      <c r="D50" s="74"/>
      <c r="E50" s="75"/>
      <c r="F50" s="75">
        <v>49</v>
      </c>
      <c r="G50" s="76">
        <v>3</v>
      </c>
      <c r="H50" s="77">
        <v>2.1</v>
      </c>
    </row>
    <row r="51" spans="2:8">
      <c r="B51" s="78" t="s">
        <v>76</v>
      </c>
      <c r="C51" s="74"/>
      <c r="D51" s="74"/>
      <c r="E51" s="75"/>
      <c r="F51" s="75">
        <v>50</v>
      </c>
      <c r="G51" s="76">
        <v>3</v>
      </c>
      <c r="H51" s="77">
        <v>2.1</v>
      </c>
    </row>
    <row r="52" spans="2:8">
      <c r="B52" s="78" t="s">
        <v>103</v>
      </c>
      <c r="C52" s="74"/>
      <c r="D52" s="74"/>
      <c r="E52" s="75"/>
      <c r="F52" s="75">
        <v>51</v>
      </c>
      <c r="G52" s="76">
        <v>3</v>
      </c>
      <c r="H52" s="77">
        <v>2.1</v>
      </c>
    </row>
    <row r="53" spans="2:8">
      <c r="B53" s="78" t="s">
        <v>101</v>
      </c>
      <c r="C53" s="74"/>
      <c r="D53" s="74"/>
      <c r="E53" s="75"/>
      <c r="F53" s="75">
        <v>52</v>
      </c>
      <c r="G53" s="76">
        <v>3</v>
      </c>
      <c r="H53" s="77">
        <v>2.5</v>
      </c>
    </row>
    <row r="54" spans="2:8">
      <c r="B54" s="78" t="s">
        <v>100</v>
      </c>
      <c r="C54" s="74"/>
      <c r="D54" s="74"/>
      <c r="E54" s="75"/>
      <c r="F54" s="75">
        <v>53</v>
      </c>
      <c r="G54" s="76">
        <v>3</v>
      </c>
      <c r="H54" s="77">
        <v>2.1</v>
      </c>
    </row>
    <row r="55" spans="2:8">
      <c r="B55" s="78" t="s">
        <v>104</v>
      </c>
      <c r="C55" s="74"/>
      <c r="D55" s="74"/>
      <c r="E55" s="75"/>
      <c r="F55" s="75">
        <v>54</v>
      </c>
      <c r="G55" s="76">
        <v>2</v>
      </c>
      <c r="H55" s="77">
        <v>1.6</v>
      </c>
    </row>
    <row r="56" spans="2:8" ht="27">
      <c r="B56" s="291" t="s">
        <v>105</v>
      </c>
      <c r="C56" s="292" t="s">
        <v>106</v>
      </c>
      <c r="D56" s="74" t="s">
        <v>107</v>
      </c>
      <c r="E56" s="75"/>
      <c r="F56" s="75">
        <v>55</v>
      </c>
      <c r="G56" s="76">
        <v>7</v>
      </c>
      <c r="H56" s="77">
        <v>7</v>
      </c>
    </row>
    <row r="57" spans="2:8">
      <c r="B57" s="291"/>
      <c r="C57" s="292"/>
      <c r="D57" s="74" t="s">
        <v>64</v>
      </c>
      <c r="E57" s="75"/>
      <c r="F57" s="75">
        <v>56</v>
      </c>
      <c r="G57" s="76">
        <v>11.7</v>
      </c>
      <c r="H57" s="77">
        <v>7</v>
      </c>
    </row>
    <row r="58" spans="2:8" ht="27">
      <c r="B58" s="291"/>
      <c r="C58" s="74" t="s">
        <v>108</v>
      </c>
      <c r="D58" s="74"/>
      <c r="E58" s="75"/>
      <c r="F58" s="75">
        <v>57</v>
      </c>
      <c r="G58" s="76">
        <v>4</v>
      </c>
      <c r="H58" s="77">
        <v>2.8</v>
      </c>
    </row>
    <row r="59" spans="2:8">
      <c r="B59" s="78" t="s">
        <v>109</v>
      </c>
      <c r="C59" s="74"/>
      <c r="D59" s="74"/>
      <c r="E59" s="75"/>
      <c r="F59" s="75">
        <v>58</v>
      </c>
      <c r="G59" s="76">
        <v>7</v>
      </c>
      <c r="H59" s="77">
        <v>5</v>
      </c>
    </row>
    <row r="60" spans="2:8">
      <c r="B60" s="78" t="s">
        <v>110</v>
      </c>
      <c r="C60" s="74"/>
      <c r="D60" s="74"/>
      <c r="E60" s="75"/>
      <c r="F60" s="75">
        <v>59</v>
      </c>
      <c r="G60" s="76">
        <v>49</v>
      </c>
      <c r="H60" s="77">
        <v>40</v>
      </c>
    </row>
    <row r="61" spans="2:8">
      <c r="B61" s="78" t="s">
        <v>111</v>
      </c>
      <c r="C61" s="74"/>
      <c r="D61" s="74"/>
      <c r="E61" s="75"/>
      <c r="F61" s="75">
        <v>60</v>
      </c>
      <c r="G61" s="76">
        <v>7</v>
      </c>
      <c r="H61" s="77">
        <v>5</v>
      </c>
    </row>
    <row r="62" spans="2:8" ht="14.25" thickBot="1">
      <c r="B62" s="79" t="s">
        <v>112</v>
      </c>
      <c r="C62" s="80"/>
      <c r="D62" s="80"/>
      <c r="E62" s="81"/>
      <c r="F62" s="81">
        <v>61</v>
      </c>
      <c r="G62" s="82">
        <v>7</v>
      </c>
      <c r="H62" s="83">
        <v>5</v>
      </c>
    </row>
    <row r="63" spans="2:8">
      <c r="F63" s="85">
        <v>0</v>
      </c>
    </row>
  </sheetData>
  <mergeCells count="14">
    <mergeCell ref="B15:B16"/>
    <mergeCell ref="B2:B5"/>
    <mergeCell ref="C4:C5"/>
    <mergeCell ref="B6:B7"/>
    <mergeCell ref="B8:B9"/>
    <mergeCell ref="B11:B12"/>
    <mergeCell ref="B56:B58"/>
    <mergeCell ref="C56:C57"/>
    <mergeCell ref="B21:B25"/>
    <mergeCell ref="C21:C22"/>
    <mergeCell ref="B26:B30"/>
    <mergeCell ref="C26:C27"/>
    <mergeCell ref="C28:C29"/>
    <mergeCell ref="B34:B3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9"/>
  <sheetViews>
    <sheetView topLeftCell="A7" workbookViewId="0">
      <selection activeCell="F5" sqref="F5"/>
    </sheetView>
  </sheetViews>
  <sheetFormatPr defaultRowHeight="13.5"/>
  <cols>
    <col min="1" max="1" width="4.75" customWidth="1"/>
    <col min="2" max="2" width="4.25" style="93" customWidth="1"/>
    <col min="3" max="3" width="38.875" style="88" customWidth="1"/>
    <col min="4" max="4" width="9" style="86"/>
  </cols>
  <sheetData>
    <row r="1" spans="1:4">
      <c r="B1" s="93" t="s">
        <v>117</v>
      </c>
    </row>
    <row r="2" spans="1:4" ht="22.5" customHeight="1">
      <c r="B2" s="94"/>
      <c r="C2" s="89" t="s">
        <v>118</v>
      </c>
      <c r="D2" s="90" t="s">
        <v>119</v>
      </c>
    </row>
    <row r="3" spans="1:4" ht="50.1" customHeight="1">
      <c r="A3">
        <v>2</v>
      </c>
      <c r="B3" s="94">
        <v>1</v>
      </c>
      <c r="C3" s="91" t="s">
        <v>120</v>
      </c>
      <c r="D3" s="76">
        <v>3.5</v>
      </c>
    </row>
    <row r="4" spans="1:4" ht="50.1" customHeight="1">
      <c r="A4">
        <v>10</v>
      </c>
      <c r="B4" s="94">
        <v>2</v>
      </c>
      <c r="C4" s="91" t="s">
        <v>121</v>
      </c>
      <c r="D4" s="76">
        <v>5</v>
      </c>
    </row>
    <row r="5" spans="1:4" ht="50.1" customHeight="1">
      <c r="A5">
        <v>22</v>
      </c>
      <c r="B5" s="94">
        <v>3</v>
      </c>
      <c r="C5" s="91" t="s">
        <v>122</v>
      </c>
      <c r="D5" s="76">
        <v>5.3</v>
      </c>
    </row>
    <row r="6" spans="1:4" ht="50.1" customHeight="1">
      <c r="A6">
        <v>20</v>
      </c>
      <c r="B6" s="296">
        <v>4</v>
      </c>
      <c r="C6" s="91" t="s">
        <v>123</v>
      </c>
      <c r="D6" s="76">
        <v>3</v>
      </c>
    </row>
    <row r="7" spans="1:4" ht="50.1" customHeight="1">
      <c r="A7">
        <v>21</v>
      </c>
      <c r="B7" s="297"/>
      <c r="C7" s="91" t="s">
        <v>133</v>
      </c>
      <c r="D7" s="76">
        <v>3</v>
      </c>
    </row>
    <row r="8" spans="1:4" ht="50.1" customHeight="1">
      <c r="A8">
        <v>23</v>
      </c>
      <c r="B8" s="298"/>
      <c r="C8" s="91" t="s">
        <v>134</v>
      </c>
      <c r="D8" s="76">
        <v>3</v>
      </c>
    </row>
    <row r="9" spans="1:4" ht="50.1" customHeight="1">
      <c r="A9">
        <v>27</v>
      </c>
      <c r="B9" s="94">
        <v>5</v>
      </c>
      <c r="C9" s="91" t="s">
        <v>124</v>
      </c>
      <c r="D9" s="76">
        <v>18.2</v>
      </c>
    </row>
    <row r="10" spans="1:4" ht="50.1" customHeight="1">
      <c r="A10">
        <v>28</v>
      </c>
      <c r="B10" s="94">
        <v>6</v>
      </c>
      <c r="C10" s="91" t="s">
        <v>125</v>
      </c>
      <c r="D10" s="76">
        <v>7</v>
      </c>
    </row>
    <row r="11" spans="1:4" ht="50.1" customHeight="1">
      <c r="A11">
        <v>55</v>
      </c>
      <c r="B11" s="296">
        <v>7</v>
      </c>
      <c r="C11" s="293" t="s">
        <v>126</v>
      </c>
      <c r="D11" s="76">
        <v>5.5</v>
      </c>
    </row>
    <row r="12" spans="1:4" ht="50.1" customHeight="1">
      <c r="A12">
        <v>56</v>
      </c>
      <c r="B12" s="297"/>
      <c r="C12" s="294"/>
      <c r="D12" s="92" t="s">
        <v>132</v>
      </c>
    </row>
    <row r="13" spans="1:4" ht="50.1" customHeight="1">
      <c r="A13">
        <v>57</v>
      </c>
      <c r="B13" s="298"/>
      <c r="C13" s="295"/>
      <c r="D13" s="76">
        <v>5.5</v>
      </c>
    </row>
    <row r="14" spans="1:4" ht="50.1" customHeight="1">
      <c r="B14" s="94">
        <v>8</v>
      </c>
      <c r="C14" s="91" t="s">
        <v>127</v>
      </c>
      <c r="D14" s="76">
        <v>1</v>
      </c>
    </row>
    <row r="15" spans="1:4" ht="50.1" customHeight="1">
      <c r="A15">
        <v>58</v>
      </c>
      <c r="B15" s="94">
        <v>9</v>
      </c>
      <c r="C15" s="91" t="s">
        <v>128</v>
      </c>
      <c r="D15" s="76">
        <v>3</v>
      </c>
    </row>
    <row r="16" spans="1:4" ht="50.1" customHeight="1">
      <c r="A16">
        <v>59</v>
      </c>
      <c r="B16" s="94">
        <v>10</v>
      </c>
      <c r="C16" s="91" t="s">
        <v>129</v>
      </c>
      <c r="D16" s="76">
        <v>20</v>
      </c>
    </row>
    <row r="17" spans="1:4" ht="50.1" customHeight="1">
      <c r="A17">
        <v>60</v>
      </c>
      <c r="B17" s="94">
        <v>11</v>
      </c>
      <c r="C17" s="91" t="s">
        <v>130</v>
      </c>
      <c r="D17" s="76">
        <v>3</v>
      </c>
    </row>
    <row r="18" spans="1:4" ht="50.1" customHeight="1">
      <c r="A18">
        <v>61</v>
      </c>
      <c r="B18" s="94">
        <v>12</v>
      </c>
      <c r="C18" s="91" t="s">
        <v>131</v>
      </c>
      <c r="D18" s="76">
        <v>3</v>
      </c>
    </row>
    <row r="19" spans="1:4" ht="39.950000000000003" customHeight="1"/>
  </sheetData>
  <mergeCells count="3">
    <mergeCell ref="C11:C13"/>
    <mergeCell ref="B11:B13"/>
    <mergeCell ref="B6:B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NOx記入表</vt:lpstr>
      <vt:lpstr>NOx総量規制（記入例）</vt:lpstr>
      <vt:lpstr>付_N測</vt:lpstr>
      <vt:lpstr>NOx総量規制　告示別表第４　施設係数</vt:lpstr>
      <vt:lpstr>告示別表第３　特別の換算係数</vt:lpstr>
      <vt:lpstr>NOx記入表!Print_Area</vt:lpstr>
      <vt:lpstr>'NOx総量規制（記入例）'!Print_Area</vt:lpstr>
    </vt:vector>
  </TitlesOfParts>
  <Company>大阪府</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一也</dc:creator>
  <cp:lastModifiedBy>hosaka</cp:lastModifiedBy>
  <cp:lastPrinted>2015-11-27T07:57:25Z</cp:lastPrinted>
  <dcterms:created xsi:type="dcterms:W3CDTF">2015-08-25T06:45:55Z</dcterms:created>
  <dcterms:modified xsi:type="dcterms:W3CDTF">2016-12-20T00:12:09Z</dcterms:modified>
</cp:coreProperties>
</file>